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Panel\home\rm.local\storage\все файлы\"/>
    </mc:Choice>
  </mc:AlternateContent>
  <xr:revisionPtr revIDLastSave="0" documentId="8_{FE14CEE6-0A54-4361-A6C2-02402B0E2007}" xr6:coauthVersionLast="40" xr6:coauthVersionMax="40" xr10:uidLastSave="{00000000-0000-0000-0000-000000000000}"/>
  <bookViews>
    <workbookView xWindow="0" yWindow="0" windowWidth="28800" windowHeight="13320" activeTab="4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</sheets>
  <calcPr calcId="191029"/>
  <fileRecoveryPr dataExtractLoad="1"/>
</workbook>
</file>

<file path=xl/calcChain.xml><?xml version="1.0" encoding="utf-8"?>
<calcChain xmlns="http://schemas.openxmlformats.org/spreadsheetml/2006/main">
  <c r="E8" i="9" l="1"/>
  <c r="E13" i="9" s="1"/>
  <c r="D5" i="7"/>
  <c r="C11" i="7" s="1"/>
  <c r="G51" i="6"/>
  <c r="G50" i="6"/>
  <c r="G49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47" i="6" s="1"/>
  <c r="G52" i="6" s="1"/>
  <c r="F10" i="6"/>
  <c r="E10" i="6"/>
  <c r="D10" i="6"/>
  <c r="C10" i="6"/>
  <c r="B10" i="6"/>
  <c r="J436" i="5"/>
  <c r="I436" i="5"/>
  <c r="G436" i="5"/>
  <c r="I435" i="5"/>
  <c r="J435" i="5" s="1"/>
  <c r="G435" i="5"/>
  <c r="J434" i="5"/>
  <c r="I434" i="5"/>
  <c r="G434" i="5"/>
  <c r="I433" i="5"/>
  <c r="J433" i="5" s="1"/>
  <c r="G433" i="5"/>
  <c r="J432" i="5"/>
  <c r="I432" i="5"/>
  <c r="G432" i="5"/>
  <c r="I431" i="5"/>
  <c r="J431" i="5" s="1"/>
  <c r="G431" i="5"/>
  <c r="J430" i="5"/>
  <c r="I430" i="5"/>
  <c r="G430" i="5"/>
  <c r="I429" i="5"/>
  <c r="J429" i="5" s="1"/>
  <c r="G429" i="5"/>
  <c r="J428" i="5"/>
  <c r="I428" i="5"/>
  <c r="G428" i="5"/>
  <c r="I427" i="5"/>
  <c r="J427" i="5" s="1"/>
  <c r="G427" i="5"/>
  <c r="J426" i="5"/>
  <c r="I426" i="5"/>
  <c r="G426" i="5"/>
  <c r="I425" i="5"/>
  <c r="J425" i="5" s="1"/>
  <c r="G425" i="5"/>
  <c r="J424" i="5"/>
  <c r="I424" i="5"/>
  <c r="G424" i="5"/>
  <c r="I423" i="5"/>
  <c r="J423" i="5" s="1"/>
  <c r="G423" i="5"/>
  <c r="J422" i="5"/>
  <c r="I422" i="5"/>
  <c r="G422" i="5"/>
  <c r="I421" i="5"/>
  <c r="J421" i="5" s="1"/>
  <c r="G421" i="5"/>
  <c r="J420" i="5"/>
  <c r="I420" i="5"/>
  <c r="G420" i="5"/>
  <c r="I419" i="5"/>
  <c r="J419" i="5" s="1"/>
  <c r="G419" i="5"/>
  <c r="J418" i="5"/>
  <c r="I418" i="5"/>
  <c r="G418" i="5"/>
  <c r="I417" i="5"/>
  <c r="J417" i="5" s="1"/>
  <c r="G417" i="5"/>
  <c r="J416" i="5"/>
  <c r="I416" i="5"/>
  <c r="G416" i="5"/>
  <c r="I415" i="5"/>
  <c r="J415" i="5" s="1"/>
  <c r="G415" i="5"/>
  <c r="J414" i="5"/>
  <c r="I414" i="5"/>
  <c r="G414" i="5"/>
  <c r="I413" i="5"/>
  <c r="J413" i="5" s="1"/>
  <c r="G413" i="5"/>
  <c r="J412" i="5"/>
  <c r="I412" i="5"/>
  <c r="G412" i="5"/>
  <c r="I411" i="5"/>
  <c r="J411" i="5" s="1"/>
  <c r="G411" i="5"/>
  <c r="J410" i="5"/>
  <c r="I410" i="5"/>
  <c r="G410" i="5"/>
  <c r="I409" i="5"/>
  <c r="J409" i="5" s="1"/>
  <c r="G409" i="5"/>
  <c r="J408" i="5"/>
  <c r="I408" i="5"/>
  <c r="G408" i="5"/>
  <c r="I407" i="5"/>
  <c r="J407" i="5" s="1"/>
  <c r="G407" i="5"/>
  <c r="J406" i="5"/>
  <c r="I406" i="5"/>
  <c r="G406" i="5"/>
  <c r="I405" i="5"/>
  <c r="J405" i="5" s="1"/>
  <c r="G405" i="5"/>
  <c r="J404" i="5"/>
  <c r="I404" i="5"/>
  <c r="G404" i="5"/>
  <c r="I403" i="5"/>
  <c r="J403" i="5" s="1"/>
  <c r="G403" i="5"/>
  <c r="J402" i="5"/>
  <c r="I402" i="5"/>
  <c r="G402" i="5"/>
  <c r="I401" i="5"/>
  <c r="J401" i="5" s="1"/>
  <c r="G401" i="5"/>
  <c r="J400" i="5"/>
  <c r="I400" i="5"/>
  <c r="G400" i="5"/>
  <c r="I399" i="5"/>
  <c r="J399" i="5" s="1"/>
  <c r="G399" i="5"/>
  <c r="J398" i="5"/>
  <c r="I398" i="5"/>
  <c r="G398" i="5"/>
  <c r="I397" i="5"/>
  <c r="J397" i="5" s="1"/>
  <c r="G397" i="5"/>
  <c r="J396" i="5"/>
  <c r="I396" i="5"/>
  <c r="G396" i="5"/>
  <c r="I395" i="5"/>
  <c r="J395" i="5" s="1"/>
  <c r="G395" i="5"/>
  <c r="J394" i="5"/>
  <c r="I394" i="5"/>
  <c r="G394" i="5"/>
  <c r="I393" i="5"/>
  <c r="J393" i="5" s="1"/>
  <c r="G393" i="5"/>
  <c r="J392" i="5"/>
  <c r="I392" i="5"/>
  <c r="G392" i="5"/>
  <c r="I391" i="5"/>
  <c r="J391" i="5" s="1"/>
  <c r="G391" i="5"/>
  <c r="J390" i="5"/>
  <c r="I390" i="5"/>
  <c r="G390" i="5"/>
  <c r="I389" i="5"/>
  <c r="J389" i="5" s="1"/>
  <c r="G389" i="5"/>
  <c r="J388" i="5"/>
  <c r="I388" i="5"/>
  <c r="G388" i="5"/>
  <c r="I387" i="5"/>
  <c r="J387" i="5" s="1"/>
  <c r="G387" i="5"/>
  <c r="J386" i="5"/>
  <c r="I386" i="5"/>
  <c r="G386" i="5"/>
  <c r="I385" i="5"/>
  <c r="J385" i="5" s="1"/>
  <c r="G385" i="5"/>
  <c r="J384" i="5"/>
  <c r="I384" i="5"/>
  <c r="G384" i="5"/>
  <c r="I383" i="5"/>
  <c r="J383" i="5" s="1"/>
  <c r="G383" i="5"/>
  <c r="J382" i="5"/>
  <c r="I382" i="5"/>
  <c r="G382" i="5"/>
  <c r="I381" i="5"/>
  <c r="J381" i="5" s="1"/>
  <c r="G381" i="5"/>
  <c r="I380" i="5"/>
  <c r="J380" i="5" s="1"/>
  <c r="G380" i="5"/>
  <c r="I379" i="5"/>
  <c r="J379" i="5" s="1"/>
  <c r="G379" i="5"/>
  <c r="I378" i="5"/>
  <c r="J378" i="5" s="1"/>
  <c r="G378" i="5"/>
  <c r="I377" i="5"/>
  <c r="J377" i="5" s="1"/>
  <c r="G377" i="5"/>
  <c r="J376" i="5"/>
  <c r="I376" i="5"/>
  <c r="G376" i="5"/>
  <c r="I375" i="5"/>
  <c r="J375" i="5" s="1"/>
  <c r="G375" i="5"/>
  <c r="I374" i="5"/>
  <c r="J374" i="5" s="1"/>
  <c r="G374" i="5"/>
  <c r="I373" i="5"/>
  <c r="J373" i="5" s="1"/>
  <c r="G373" i="5"/>
  <c r="J372" i="5"/>
  <c r="I372" i="5"/>
  <c r="G372" i="5"/>
  <c r="I371" i="5"/>
  <c r="J371" i="5" s="1"/>
  <c r="G371" i="5"/>
  <c r="I370" i="5"/>
  <c r="J370" i="5" s="1"/>
  <c r="G370" i="5"/>
  <c r="I369" i="5"/>
  <c r="J369" i="5" s="1"/>
  <c r="G369" i="5"/>
  <c r="I368" i="5"/>
  <c r="J368" i="5" s="1"/>
  <c r="G368" i="5"/>
  <c r="I367" i="5"/>
  <c r="J367" i="5" s="1"/>
  <c r="G367" i="5"/>
  <c r="I366" i="5"/>
  <c r="J366" i="5" s="1"/>
  <c r="G366" i="5"/>
  <c r="I365" i="5"/>
  <c r="J365" i="5" s="1"/>
  <c r="G365" i="5"/>
  <c r="I364" i="5"/>
  <c r="J364" i="5" s="1"/>
  <c r="G364" i="5"/>
  <c r="I363" i="5"/>
  <c r="J363" i="5" s="1"/>
  <c r="G363" i="5"/>
  <c r="I362" i="5"/>
  <c r="J362" i="5" s="1"/>
  <c r="G362" i="5"/>
  <c r="I361" i="5"/>
  <c r="J361" i="5" s="1"/>
  <c r="G361" i="5"/>
  <c r="J360" i="5"/>
  <c r="I360" i="5"/>
  <c r="G360" i="5"/>
  <c r="I359" i="5"/>
  <c r="J359" i="5" s="1"/>
  <c r="G359" i="5"/>
  <c r="I358" i="5"/>
  <c r="J358" i="5" s="1"/>
  <c r="G358" i="5"/>
  <c r="I357" i="5"/>
  <c r="J357" i="5" s="1"/>
  <c r="G357" i="5"/>
  <c r="J356" i="5"/>
  <c r="I356" i="5"/>
  <c r="G356" i="5"/>
  <c r="I355" i="5"/>
  <c r="J355" i="5" s="1"/>
  <c r="G355" i="5"/>
  <c r="J354" i="5"/>
  <c r="I354" i="5"/>
  <c r="G354" i="5"/>
  <c r="I353" i="5"/>
  <c r="J353" i="5" s="1"/>
  <c r="G353" i="5"/>
  <c r="I352" i="5"/>
  <c r="J352" i="5" s="1"/>
  <c r="G352" i="5"/>
  <c r="I351" i="5"/>
  <c r="J351" i="5" s="1"/>
  <c r="G351" i="5"/>
  <c r="I350" i="5"/>
  <c r="J350" i="5" s="1"/>
  <c r="G350" i="5"/>
  <c r="I349" i="5"/>
  <c r="J349" i="5" s="1"/>
  <c r="G349" i="5"/>
  <c r="I348" i="5"/>
  <c r="J348" i="5" s="1"/>
  <c r="G348" i="5"/>
  <c r="I347" i="5"/>
  <c r="J347" i="5" s="1"/>
  <c r="G347" i="5"/>
  <c r="I346" i="5"/>
  <c r="J346" i="5" s="1"/>
  <c r="G346" i="5"/>
  <c r="I345" i="5"/>
  <c r="J345" i="5" s="1"/>
  <c r="G345" i="5"/>
  <c r="J344" i="5"/>
  <c r="I344" i="5"/>
  <c r="G344" i="5"/>
  <c r="I343" i="5"/>
  <c r="J343" i="5" s="1"/>
  <c r="G343" i="5"/>
  <c r="I342" i="5"/>
  <c r="J342" i="5" s="1"/>
  <c r="G342" i="5"/>
  <c r="I341" i="5"/>
  <c r="J341" i="5" s="1"/>
  <c r="G341" i="5"/>
  <c r="J340" i="5"/>
  <c r="I340" i="5"/>
  <c r="G340" i="5"/>
  <c r="I339" i="5"/>
  <c r="J339" i="5" s="1"/>
  <c r="G339" i="5"/>
  <c r="I338" i="5"/>
  <c r="J338" i="5" s="1"/>
  <c r="G338" i="5"/>
  <c r="I337" i="5"/>
  <c r="J337" i="5" s="1"/>
  <c r="G337" i="5"/>
  <c r="I336" i="5"/>
  <c r="J336" i="5" s="1"/>
  <c r="G336" i="5"/>
  <c r="I335" i="5"/>
  <c r="J335" i="5" s="1"/>
  <c r="G335" i="5"/>
  <c r="I334" i="5"/>
  <c r="J334" i="5" s="1"/>
  <c r="G334" i="5"/>
  <c r="I333" i="5"/>
  <c r="J333" i="5" s="1"/>
  <c r="G333" i="5"/>
  <c r="I332" i="5"/>
  <c r="J332" i="5" s="1"/>
  <c r="G332" i="5"/>
  <c r="I331" i="5"/>
  <c r="J331" i="5" s="1"/>
  <c r="G331" i="5"/>
  <c r="I330" i="5"/>
  <c r="J330" i="5" s="1"/>
  <c r="G330" i="5"/>
  <c r="I329" i="5"/>
  <c r="J329" i="5" s="1"/>
  <c r="G329" i="5"/>
  <c r="J328" i="5"/>
  <c r="I328" i="5"/>
  <c r="G328" i="5"/>
  <c r="I327" i="5"/>
  <c r="J327" i="5" s="1"/>
  <c r="G327" i="5"/>
  <c r="I326" i="5"/>
  <c r="J326" i="5" s="1"/>
  <c r="G326" i="5"/>
  <c r="I325" i="5"/>
  <c r="J325" i="5" s="1"/>
  <c r="G325" i="5"/>
  <c r="J324" i="5"/>
  <c r="I324" i="5"/>
  <c r="G324" i="5"/>
  <c r="I323" i="5"/>
  <c r="J323" i="5" s="1"/>
  <c r="G323" i="5"/>
  <c r="J322" i="5"/>
  <c r="I322" i="5"/>
  <c r="G322" i="5"/>
  <c r="I321" i="5"/>
  <c r="J321" i="5" s="1"/>
  <c r="G321" i="5"/>
  <c r="I320" i="5"/>
  <c r="J320" i="5" s="1"/>
  <c r="G320" i="5"/>
  <c r="I319" i="5"/>
  <c r="J319" i="5" s="1"/>
  <c r="G319" i="5"/>
  <c r="I318" i="5"/>
  <c r="J318" i="5" s="1"/>
  <c r="G318" i="5"/>
  <c r="I317" i="5"/>
  <c r="J317" i="5" s="1"/>
  <c r="G317" i="5"/>
  <c r="I316" i="5"/>
  <c r="J316" i="5" s="1"/>
  <c r="G316" i="5"/>
  <c r="I315" i="5"/>
  <c r="J315" i="5" s="1"/>
  <c r="G315" i="5"/>
  <c r="I314" i="5"/>
  <c r="J314" i="5" s="1"/>
  <c r="G314" i="5"/>
  <c r="I313" i="5"/>
  <c r="J313" i="5" s="1"/>
  <c r="G313" i="5"/>
  <c r="J312" i="5"/>
  <c r="I312" i="5"/>
  <c r="G312" i="5"/>
  <c r="I311" i="5"/>
  <c r="J311" i="5" s="1"/>
  <c r="G311" i="5"/>
  <c r="I310" i="5"/>
  <c r="J310" i="5" s="1"/>
  <c r="G310" i="5"/>
  <c r="I309" i="5"/>
  <c r="J309" i="5" s="1"/>
  <c r="G309" i="5"/>
  <c r="I308" i="5"/>
  <c r="J308" i="5" s="1"/>
  <c r="G308" i="5"/>
  <c r="I307" i="5"/>
  <c r="J307" i="5" s="1"/>
  <c r="G307" i="5"/>
  <c r="I306" i="5"/>
  <c r="J306" i="5" s="1"/>
  <c r="G306" i="5"/>
  <c r="I305" i="5"/>
  <c r="J305" i="5" s="1"/>
  <c r="G305" i="5"/>
  <c r="I304" i="5"/>
  <c r="J304" i="5" s="1"/>
  <c r="G304" i="5"/>
  <c r="I303" i="5"/>
  <c r="J303" i="5" s="1"/>
  <c r="G303" i="5"/>
  <c r="I302" i="5"/>
  <c r="J302" i="5" s="1"/>
  <c r="G302" i="5"/>
  <c r="I301" i="5"/>
  <c r="J301" i="5" s="1"/>
  <c r="G301" i="5"/>
  <c r="I300" i="5"/>
  <c r="J300" i="5" s="1"/>
  <c r="G300" i="5"/>
  <c r="I299" i="5"/>
  <c r="J299" i="5" s="1"/>
  <c r="G299" i="5"/>
  <c r="I298" i="5"/>
  <c r="J298" i="5" s="1"/>
  <c r="G298" i="5"/>
  <c r="I297" i="5"/>
  <c r="J297" i="5" s="1"/>
  <c r="G297" i="5"/>
  <c r="I296" i="5"/>
  <c r="J296" i="5" s="1"/>
  <c r="G296" i="5"/>
  <c r="I295" i="5"/>
  <c r="J295" i="5" s="1"/>
  <c r="G295" i="5"/>
  <c r="I294" i="5"/>
  <c r="J294" i="5" s="1"/>
  <c r="G294" i="5"/>
  <c r="I293" i="5"/>
  <c r="J293" i="5" s="1"/>
  <c r="G293" i="5"/>
  <c r="I292" i="5"/>
  <c r="J292" i="5" s="1"/>
  <c r="G292" i="5"/>
  <c r="I291" i="5"/>
  <c r="J291" i="5" s="1"/>
  <c r="G291" i="5"/>
  <c r="I290" i="5"/>
  <c r="J290" i="5" s="1"/>
  <c r="G290" i="5"/>
  <c r="I289" i="5"/>
  <c r="J289" i="5" s="1"/>
  <c r="G289" i="5"/>
  <c r="I288" i="5"/>
  <c r="J288" i="5" s="1"/>
  <c r="G288" i="5"/>
  <c r="I287" i="5"/>
  <c r="J287" i="5" s="1"/>
  <c r="G287" i="5"/>
  <c r="I286" i="5"/>
  <c r="J286" i="5" s="1"/>
  <c r="G286" i="5"/>
  <c r="I285" i="5"/>
  <c r="J285" i="5" s="1"/>
  <c r="G285" i="5"/>
  <c r="I284" i="5"/>
  <c r="J284" i="5" s="1"/>
  <c r="G284" i="5"/>
  <c r="I283" i="5"/>
  <c r="J283" i="5" s="1"/>
  <c r="G283" i="5"/>
  <c r="I282" i="5"/>
  <c r="J282" i="5" s="1"/>
  <c r="G282" i="5"/>
  <c r="I281" i="5"/>
  <c r="J281" i="5" s="1"/>
  <c r="G281" i="5"/>
  <c r="I280" i="5"/>
  <c r="J280" i="5" s="1"/>
  <c r="G280" i="5"/>
  <c r="I279" i="5"/>
  <c r="J279" i="5" s="1"/>
  <c r="G279" i="5"/>
  <c r="I278" i="5"/>
  <c r="J278" i="5" s="1"/>
  <c r="G278" i="5"/>
  <c r="I277" i="5"/>
  <c r="J277" i="5" s="1"/>
  <c r="G277" i="5"/>
  <c r="I276" i="5"/>
  <c r="J276" i="5" s="1"/>
  <c r="G276" i="5"/>
  <c r="I275" i="5"/>
  <c r="J275" i="5" s="1"/>
  <c r="G275" i="5"/>
  <c r="I274" i="5"/>
  <c r="J274" i="5" s="1"/>
  <c r="G274" i="5"/>
  <c r="I273" i="5"/>
  <c r="J273" i="5" s="1"/>
  <c r="G273" i="5"/>
  <c r="I272" i="5"/>
  <c r="J272" i="5" s="1"/>
  <c r="G272" i="5"/>
  <c r="I271" i="5"/>
  <c r="J271" i="5" s="1"/>
  <c r="G271" i="5"/>
  <c r="J270" i="5"/>
  <c r="I270" i="5"/>
  <c r="G270" i="5"/>
  <c r="I269" i="5"/>
  <c r="J269" i="5" s="1"/>
  <c r="G269" i="5"/>
  <c r="I268" i="5"/>
  <c r="J268" i="5" s="1"/>
  <c r="G268" i="5"/>
  <c r="I267" i="5"/>
  <c r="J267" i="5" s="1"/>
  <c r="G267" i="5"/>
  <c r="J266" i="5"/>
  <c r="I266" i="5"/>
  <c r="G266" i="5"/>
  <c r="I265" i="5"/>
  <c r="J265" i="5" s="1"/>
  <c r="G265" i="5"/>
  <c r="I264" i="5"/>
  <c r="J264" i="5" s="1"/>
  <c r="G264" i="5"/>
  <c r="I263" i="5"/>
  <c r="J263" i="5" s="1"/>
  <c r="G263" i="5"/>
  <c r="J262" i="5"/>
  <c r="I262" i="5"/>
  <c r="G262" i="5"/>
  <c r="I261" i="5"/>
  <c r="J261" i="5" s="1"/>
  <c r="G261" i="5"/>
  <c r="I260" i="5"/>
  <c r="J260" i="5" s="1"/>
  <c r="G260" i="5"/>
  <c r="I259" i="5"/>
  <c r="J259" i="5" s="1"/>
  <c r="G259" i="5"/>
  <c r="J258" i="5"/>
  <c r="I258" i="5"/>
  <c r="G258" i="5"/>
  <c r="I257" i="5"/>
  <c r="J257" i="5" s="1"/>
  <c r="G257" i="5"/>
  <c r="I256" i="5"/>
  <c r="J256" i="5" s="1"/>
  <c r="G256" i="5"/>
  <c r="I255" i="5"/>
  <c r="J255" i="5" s="1"/>
  <c r="G255" i="5"/>
  <c r="J254" i="5"/>
  <c r="I254" i="5"/>
  <c r="G254" i="5"/>
  <c r="I253" i="5"/>
  <c r="J253" i="5" s="1"/>
  <c r="G253" i="5"/>
  <c r="I252" i="5"/>
  <c r="J252" i="5" s="1"/>
  <c r="G252" i="5"/>
  <c r="I251" i="5"/>
  <c r="J251" i="5" s="1"/>
  <c r="G251" i="5"/>
  <c r="J250" i="5"/>
  <c r="I250" i="5"/>
  <c r="G250" i="5"/>
  <c r="I249" i="5"/>
  <c r="J249" i="5" s="1"/>
  <c r="G249" i="5"/>
  <c r="I248" i="5"/>
  <c r="J248" i="5" s="1"/>
  <c r="G248" i="5"/>
  <c r="I247" i="5"/>
  <c r="J247" i="5" s="1"/>
  <c r="G247" i="5"/>
  <c r="J246" i="5"/>
  <c r="I246" i="5"/>
  <c r="G246" i="5"/>
  <c r="I245" i="5"/>
  <c r="J245" i="5" s="1"/>
  <c r="G245" i="5"/>
  <c r="I244" i="5"/>
  <c r="J244" i="5" s="1"/>
  <c r="G244" i="5"/>
  <c r="I243" i="5"/>
  <c r="J243" i="5" s="1"/>
  <c r="G243" i="5"/>
  <c r="J242" i="5"/>
  <c r="I242" i="5"/>
  <c r="G242" i="5"/>
  <c r="I241" i="5"/>
  <c r="J241" i="5" s="1"/>
  <c r="G241" i="5"/>
  <c r="I240" i="5"/>
  <c r="J240" i="5" s="1"/>
  <c r="G240" i="5"/>
  <c r="I239" i="5"/>
  <c r="J239" i="5" s="1"/>
  <c r="G239" i="5"/>
  <c r="J238" i="5"/>
  <c r="I238" i="5"/>
  <c r="G238" i="5"/>
  <c r="I237" i="5"/>
  <c r="J237" i="5" s="1"/>
  <c r="G237" i="5"/>
  <c r="I236" i="5"/>
  <c r="J236" i="5" s="1"/>
  <c r="G236" i="5"/>
  <c r="I235" i="5"/>
  <c r="J235" i="5" s="1"/>
  <c r="G235" i="5"/>
  <c r="J234" i="5"/>
  <c r="I234" i="5"/>
  <c r="G234" i="5"/>
  <c r="I233" i="5"/>
  <c r="J233" i="5" s="1"/>
  <c r="G233" i="5"/>
  <c r="I232" i="5"/>
  <c r="J232" i="5" s="1"/>
  <c r="G232" i="5"/>
  <c r="I231" i="5"/>
  <c r="J231" i="5" s="1"/>
  <c r="G231" i="5"/>
  <c r="J230" i="5"/>
  <c r="I230" i="5"/>
  <c r="G230" i="5"/>
  <c r="I229" i="5"/>
  <c r="J229" i="5" s="1"/>
  <c r="G229" i="5"/>
  <c r="I228" i="5"/>
  <c r="J228" i="5" s="1"/>
  <c r="G228" i="5"/>
  <c r="I227" i="5"/>
  <c r="J227" i="5" s="1"/>
  <c r="G227" i="5"/>
  <c r="J226" i="5"/>
  <c r="I226" i="5"/>
  <c r="G226" i="5"/>
  <c r="I225" i="5"/>
  <c r="J225" i="5" s="1"/>
  <c r="G225" i="5"/>
  <c r="I224" i="5"/>
  <c r="J224" i="5" s="1"/>
  <c r="G224" i="5"/>
  <c r="I223" i="5"/>
  <c r="J223" i="5" s="1"/>
  <c r="G223" i="5"/>
  <c r="J222" i="5"/>
  <c r="I222" i="5"/>
  <c r="G222" i="5"/>
  <c r="I221" i="5"/>
  <c r="J221" i="5" s="1"/>
  <c r="G221" i="5"/>
  <c r="I220" i="5"/>
  <c r="J220" i="5" s="1"/>
  <c r="G220" i="5"/>
  <c r="I219" i="5"/>
  <c r="J219" i="5" s="1"/>
  <c r="G219" i="5"/>
  <c r="J218" i="5"/>
  <c r="I218" i="5"/>
  <c r="G218" i="5"/>
  <c r="I217" i="5"/>
  <c r="J217" i="5" s="1"/>
  <c r="G217" i="5"/>
  <c r="I216" i="5"/>
  <c r="J216" i="5" s="1"/>
  <c r="G216" i="5"/>
  <c r="I215" i="5"/>
  <c r="J215" i="5" s="1"/>
  <c r="G215" i="5"/>
  <c r="J214" i="5"/>
  <c r="I214" i="5"/>
  <c r="G214" i="5"/>
  <c r="I213" i="5"/>
  <c r="J213" i="5" s="1"/>
  <c r="G213" i="5"/>
  <c r="I212" i="5"/>
  <c r="J212" i="5" s="1"/>
  <c r="G212" i="5"/>
  <c r="I211" i="5"/>
  <c r="J211" i="5" s="1"/>
  <c r="G211" i="5"/>
  <c r="J210" i="5"/>
  <c r="I210" i="5"/>
  <c r="G210" i="5"/>
  <c r="I209" i="5"/>
  <c r="J209" i="5" s="1"/>
  <c r="G209" i="5"/>
  <c r="I208" i="5"/>
  <c r="J208" i="5" s="1"/>
  <c r="G208" i="5"/>
  <c r="I207" i="5"/>
  <c r="J207" i="5" s="1"/>
  <c r="G207" i="5"/>
  <c r="J206" i="5"/>
  <c r="I206" i="5"/>
  <c r="G206" i="5"/>
  <c r="I205" i="5"/>
  <c r="J205" i="5" s="1"/>
  <c r="G205" i="5"/>
  <c r="J203" i="5"/>
  <c r="I203" i="5"/>
  <c r="G203" i="5"/>
  <c r="I202" i="5"/>
  <c r="J202" i="5" s="1"/>
  <c r="G202" i="5"/>
  <c r="J201" i="5"/>
  <c r="I201" i="5"/>
  <c r="G201" i="5"/>
  <c r="I200" i="5"/>
  <c r="J200" i="5" s="1"/>
  <c r="G200" i="5"/>
  <c r="J199" i="5"/>
  <c r="I199" i="5"/>
  <c r="G199" i="5"/>
  <c r="I198" i="5"/>
  <c r="J198" i="5" s="1"/>
  <c r="G198" i="5"/>
  <c r="J197" i="5"/>
  <c r="I197" i="5"/>
  <c r="G197" i="5"/>
  <c r="I196" i="5"/>
  <c r="J196" i="5" s="1"/>
  <c r="G196" i="5"/>
  <c r="J195" i="5"/>
  <c r="I195" i="5"/>
  <c r="G195" i="5"/>
  <c r="I194" i="5"/>
  <c r="J194" i="5" s="1"/>
  <c r="G194" i="5"/>
  <c r="J193" i="5"/>
  <c r="I193" i="5"/>
  <c r="G193" i="5"/>
  <c r="I192" i="5"/>
  <c r="J192" i="5" s="1"/>
  <c r="G192" i="5"/>
  <c r="J191" i="5"/>
  <c r="I191" i="5"/>
  <c r="G191" i="5"/>
  <c r="I190" i="5"/>
  <c r="J190" i="5" s="1"/>
  <c r="G190" i="5"/>
  <c r="J189" i="5"/>
  <c r="I189" i="5"/>
  <c r="G189" i="5"/>
  <c r="I188" i="5"/>
  <c r="J188" i="5" s="1"/>
  <c r="G188" i="5"/>
  <c r="J187" i="5"/>
  <c r="I187" i="5"/>
  <c r="G187" i="5"/>
  <c r="I186" i="5"/>
  <c r="J186" i="5" s="1"/>
  <c r="G186" i="5"/>
  <c r="J185" i="5"/>
  <c r="I185" i="5"/>
  <c r="G185" i="5"/>
  <c r="I184" i="5"/>
  <c r="J184" i="5" s="1"/>
  <c r="G184" i="5"/>
  <c r="J183" i="5"/>
  <c r="I183" i="5"/>
  <c r="G183" i="5"/>
  <c r="I182" i="5"/>
  <c r="J182" i="5" s="1"/>
  <c r="G182" i="5"/>
  <c r="J181" i="5"/>
  <c r="I181" i="5"/>
  <c r="G181" i="5"/>
  <c r="I180" i="5"/>
  <c r="J180" i="5" s="1"/>
  <c r="G180" i="5"/>
  <c r="J179" i="5"/>
  <c r="I179" i="5"/>
  <c r="G179" i="5"/>
  <c r="I178" i="5"/>
  <c r="J178" i="5" s="1"/>
  <c r="G178" i="5"/>
  <c r="J177" i="5"/>
  <c r="I177" i="5"/>
  <c r="G177" i="5"/>
  <c r="I176" i="5"/>
  <c r="J176" i="5" s="1"/>
  <c r="G176" i="5"/>
  <c r="J175" i="5"/>
  <c r="I175" i="5"/>
  <c r="G175" i="5"/>
  <c r="I174" i="5"/>
  <c r="J174" i="5" s="1"/>
  <c r="G174" i="5"/>
  <c r="J173" i="5"/>
  <c r="I173" i="5"/>
  <c r="G173" i="5"/>
  <c r="I172" i="5"/>
  <c r="J172" i="5" s="1"/>
  <c r="G172" i="5"/>
  <c r="J171" i="5"/>
  <c r="I171" i="5"/>
  <c r="G171" i="5"/>
  <c r="I170" i="5"/>
  <c r="J170" i="5" s="1"/>
  <c r="G170" i="5"/>
  <c r="J169" i="5"/>
  <c r="I169" i="5"/>
  <c r="G169" i="5"/>
  <c r="I168" i="5"/>
  <c r="J168" i="5" s="1"/>
  <c r="G168" i="5"/>
  <c r="J167" i="5"/>
  <c r="I167" i="5"/>
  <c r="G167" i="5"/>
  <c r="I166" i="5"/>
  <c r="J166" i="5" s="1"/>
  <c r="G166" i="5"/>
  <c r="J165" i="5"/>
  <c r="I165" i="5"/>
  <c r="G165" i="5"/>
  <c r="I164" i="5"/>
  <c r="J164" i="5" s="1"/>
  <c r="G164" i="5"/>
  <c r="J163" i="5"/>
  <c r="I163" i="5"/>
  <c r="G163" i="5"/>
  <c r="I162" i="5"/>
  <c r="J162" i="5" s="1"/>
  <c r="G162" i="5"/>
  <c r="J161" i="5"/>
  <c r="I161" i="5"/>
  <c r="G161" i="5"/>
  <c r="I160" i="5"/>
  <c r="J160" i="5" s="1"/>
  <c r="G160" i="5"/>
  <c r="J159" i="5"/>
  <c r="I159" i="5"/>
  <c r="G159" i="5"/>
  <c r="I158" i="5"/>
  <c r="J158" i="5" s="1"/>
  <c r="G158" i="5"/>
  <c r="J157" i="5"/>
  <c r="I157" i="5"/>
  <c r="G157" i="5"/>
  <c r="I156" i="5"/>
  <c r="J156" i="5" s="1"/>
  <c r="G156" i="5"/>
  <c r="J155" i="5"/>
  <c r="I155" i="5"/>
  <c r="G155" i="5"/>
  <c r="I154" i="5"/>
  <c r="J154" i="5" s="1"/>
  <c r="G154" i="5"/>
  <c r="J153" i="5"/>
  <c r="I153" i="5"/>
  <c r="G153" i="5"/>
  <c r="I152" i="5"/>
  <c r="J152" i="5" s="1"/>
  <c r="J204" i="5" s="1"/>
  <c r="G152" i="5"/>
  <c r="G204" i="5" s="1"/>
  <c r="J149" i="5"/>
  <c r="G149" i="5"/>
  <c r="J146" i="5"/>
  <c r="I146" i="5"/>
  <c r="G146" i="5"/>
  <c r="I145" i="5"/>
  <c r="J145" i="5" s="1"/>
  <c r="G145" i="5"/>
  <c r="J144" i="5"/>
  <c r="I144" i="5"/>
  <c r="G144" i="5"/>
  <c r="I143" i="5"/>
  <c r="J143" i="5" s="1"/>
  <c r="G143" i="5"/>
  <c r="J142" i="5"/>
  <c r="I142" i="5"/>
  <c r="G142" i="5"/>
  <c r="I141" i="5"/>
  <c r="J141" i="5" s="1"/>
  <c r="G141" i="5"/>
  <c r="J140" i="5"/>
  <c r="I140" i="5"/>
  <c r="G140" i="5"/>
  <c r="I139" i="5"/>
  <c r="J139" i="5" s="1"/>
  <c r="G139" i="5"/>
  <c r="J138" i="5"/>
  <c r="I138" i="5"/>
  <c r="G138" i="5"/>
  <c r="I137" i="5"/>
  <c r="J137" i="5" s="1"/>
  <c r="G137" i="5"/>
  <c r="J136" i="5"/>
  <c r="I136" i="5"/>
  <c r="G136" i="5"/>
  <c r="I135" i="5"/>
  <c r="J135" i="5" s="1"/>
  <c r="G135" i="5"/>
  <c r="J134" i="5"/>
  <c r="I134" i="5"/>
  <c r="G134" i="5"/>
  <c r="I133" i="5"/>
  <c r="J133" i="5" s="1"/>
  <c r="G133" i="5"/>
  <c r="J132" i="5"/>
  <c r="I132" i="5"/>
  <c r="G132" i="5"/>
  <c r="I131" i="5"/>
  <c r="J131" i="5" s="1"/>
  <c r="G131" i="5"/>
  <c r="J130" i="5"/>
  <c r="I130" i="5"/>
  <c r="G130" i="5"/>
  <c r="I129" i="5"/>
  <c r="J129" i="5" s="1"/>
  <c r="G129" i="5"/>
  <c r="J128" i="5"/>
  <c r="I128" i="5"/>
  <c r="G128" i="5"/>
  <c r="I127" i="5"/>
  <c r="J127" i="5" s="1"/>
  <c r="G127" i="5"/>
  <c r="J126" i="5"/>
  <c r="I126" i="5"/>
  <c r="G126" i="5"/>
  <c r="I125" i="5"/>
  <c r="J125" i="5" s="1"/>
  <c r="G125" i="5"/>
  <c r="J124" i="5"/>
  <c r="I124" i="5"/>
  <c r="G124" i="5"/>
  <c r="I123" i="5"/>
  <c r="J123" i="5" s="1"/>
  <c r="G123" i="5"/>
  <c r="J122" i="5"/>
  <c r="I122" i="5"/>
  <c r="G122" i="5"/>
  <c r="I121" i="5"/>
  <c r="J121" i="5" s="1"/>
  <c r="G121" i="5"/>
  <c r="J120" i="5"/>
  <c r="I120" i="5"/>
  <c r="G120" i="5"/>
  <c r="I119" i="5"/>
  <c r="J119" i="5" s="1"/>
  <c r="G119" i="5"/>
  <c r="J118" i="5"/>
  <c r="I118" i="5"/>
  <c r="G118" i="5"/>
  <c r="I117" i="5"/>
  <c r="J117" i="5" s="1"/>
  <c r="G117" i="5"/>
  <c r="J116" i="5"/>
  <c r="I116" i="5"/>
  <c r="G116" i="5"/>
  <c r="I115" i="5"/>
  <c r="J115" i="5" s="1"/>
  <c r="G115" i="5"/>
  <c r="J114" i="5"/>
  <c r="I114" i="5"/>
  <c r="G114" i="5"/>
  <c r="I113" i="5"/>
  <c r="J113" i="5" s="1"/>
  <c r="G113" i="5"/>
  <c r="J112" i="5"/>
  <c r="I112" i="5"/>
  <c r="G112" i="5"/>
  <c r="I111" i="5"/>
  <c r="J111" i="5" s="1"/>
  <c r="G111" i="5"/>
  <c r="J110" i="5"/>
  <c r="J147" i="5" s="1"/>
  <c r="J148" i="5" s="1"/>
  <c r="C25" i="4" s="1"/>
  <c r="I110" i="5"/>
  <c r="G110" i="5"/>
  <c r="G147" i="5" s="1"/>
  <c r="J108" i="5"/>
  <c r="G108" i="5"/>
  <c r="F108" i="5"/>
  <c r="J107" i="5"/>
  <c r="J109" i="5" s="1"/>
  <c r="F107" i="5"/>
  <c r="G107" i="5" s="1"/>
  <c r="I102" i="5"/>
  <c r="J102" i="5" s="1"/>
  <c r="G102" i="5"/>
  <c r="J101" i="5"/>
  <c r="I101" i="5"/>
  <c r="G101" i="5"/>
  <c r="I100" i="5"/>
  <c r="J100" i="5" s="1"/>
  <c r="G100" i="5"/>
  <c r="J99" i="5"/>
  <c r="I99" i="5"/>
  <c r="G99" i="5"/>
  <c r="I98" i="5"/>
  <c r="J98" i="5" s="1"/>
  <c r="G98" i="5"/>
  <c r="I97" i="5"/>
  <c r="J97" i="5" s="1"/>
  <c r="G97" i="5"/>
  <c r="I96" i="5"/>
  <c r="J96" i="5" s="1"/>
  <c r="G96" i="5"/>
  <c r="I95" i="5"/>
  <c r="J95" i="5" s="1"/>
  <c r="G95" i="5"/>
  <c r="I94" i="5"/>
  <c r="J94" i="5" s="1"/>
  <c r="G94" i="5"/>
  <c r="I93" i="5"/>
  <c r="J93" i="5" s="1"/>
  <c r="G93" i="5"/>
  <c r="I92" i="5"/>
  <c r="J92" i="5" s="1"/>
  <c r="G92" i="5"/>
  <c r="I91" i="5"/>
  <c r="J91" i="5" s="1"/>
  <c r="G91" i="5"/>
  <c r="I90" i="5"/>
  <c r="J90" i="5" s="1"/>
  <c r="G90" i="5"/>
  <c r="I89" i="5"/>
  <c r="J89" i="5" s="1"/>
  <c r="G89" i="5"/>
  <c r="I88" i="5"/>
  <c r="J88" i="5" s="1"/>
  <c r="G88" i="5"/>
  <c r="I87" i="5"/>
  <c r="J87" i="5" s="1"/>
  <c r="G87" i="5"/>
  <c r="I86" i="5"/>
  <c r="J86" i="5" s="1"/>
  <c r="G86" i="5"/>
  <c r="I85" i="5"/>
  <c r="J85" i="5" s="1"/>
  <c r="G85" i="5"/>
  <c r="I84" i="5"/>
  <c r="J84" i="5" s="1"/>
  <c r="G84" i="5"/>
  <c r="I83" i="5"/>
  <c r="J83" i="5" s="1"/>
  <c r="G83" i="5"/>
  <c r="I82" i="5"/>
  <c r="J82" i="5" s="1"/>
  <c r="G82" i="5"/>
  <c r="J81" i="5"/>
  <c r="I81" i="5"/>
  <c r="G81" i="5"/>
  <c r="I80" i="5"/>
  <c r="J80" i="5" s="1"/>
  <c r="G80" i="5"/>
  <c r="I79" i="5"/>
  <c r="J79" i="5" s="1"/>
  <c r="G79" i="5"/>
  <c r="I78" i="5"/>
  <c r="J78" i="5" s="1"/>
  <c r="G78" i="5"/>
  <c r="J77" i="5"/>
  <c r="I77" i="5"/>
  <c r="G77" i="5"/>
  <c r="I76" i="5"/>
  <c r="J76" i="5" s="1"/>
  <c r="G76" i="5"/>
  <c r="I75" i="5"/>
  <c r="J75" i="5" s="1"/>
  <c r="G75" i="5"/>
  <c r="I74" i="5"/>
  <c r="J74" i="5" s="1"/>
  <c r="G74" i="5"/>
  <c r="J73" i="5"/>
  <c r="I73" i="5"/>
  <c r="G73" i="5"/>
  <c r="I72" i="5"/>
  <c r="J72" i="5" s="1"/>
  <c r="G72" i="5"/>
  <c r="I71" i="5"/>
  <c r="J71" i="5" s="1"/>
  <c r="G71" i="5"/>
  <c r="I70" i="5"/>
  <c r="J70" i="5" s="1"/>
  <c r="G70" i="5"/>
  <c r="J69" i="5"/>
  <c r="I69" i="5"/>
  <c r="G69" i="5"/>
  <c r="I68" i="5"/>
  <c r="J68" i="5" s="1"/>
  <c r="G68" i="5"/>
  <c r="I67" i="5"/>
  <c r="J67" i="5" s="1"/>
  <c r="G67" i="5"/>
  <c r="I66" i="5"/>
  <c r="J66" i="5" s="1"/>
  <c r="G66" i="5"/>
  <c r="J65" i="5"/>
  <c r="I65" i="5"/>
  <c r="G65" i="5"/>
  <c r="I64" i="5"/>
  <c r="J64" i="5" s="1"/>
  <c r="G64" i="5"/>
  <c r="I63" i="5"/>
  <c r="J63" i="5" s="1"/>
  <c r="G63" i="5"/>
  <c r="I62" i="5"/>
  <c r="J62" i="5" s="1"/>
  <c r="G62" i="5"/>
  <c r="I61" i="5"/>
  <c r="J61" i="5" s="1"/>
  <c r="G61" i="5"/>
  <c r="I60" i="5"/>
  <c r="J60" i="5" s="1"/>
  <c r="G60" i="5"/>
  <c r="I59" i="5"/>
  <c r="J59" i="5" s="1"/>
  <c r="G59" i="5"/>
  <c r="I58" i="5"/>
  <c r="J58" i="5" s="1"/>
  <c r="G58" i="5"/>
  <c r="I57" i="5"/>
  <c r="J57" i="5" s="1"/>
  <c r="G57" i="5"/>
  <c r="I56" i="5"/>
  <c r="J56" i="5" s="1"/>
  <c r="G56" i="5"/>
  <c r="I55" i="5"/>
  <c r="J55" i="5" s="1"/>
  <c r="G55" i="5"/>
  <c r="I54" i="5"/>
  <c r="J54" i="5" s="1"/>
  <c r="G54" i="5"/>
  <c r="I53" i="5"/>
  <c r="J53" i="5" s="1"/>
  <c r="G53" i="5"/>
  <c r="I52" i="5"/>
  <c r="J52" i="5" s="1"/>
  <c r="G52" i="5"/>
  <c r="I51" i="5"/>
  <c r="J51" i="5" s="1"/>
  <c r="G51" i="5"/>
  <c r="I50" i="5"/>
  <c r="J50" i="5" s="1"/>
  <c r="G50" i="5"/>
  <c r="I49" i="5"/>
  <c r="J49" i="5" s="1"/>
  <c r="G49" i="5"/>
  <c r="I48" i="5"/>
  <c r="J48" i="5" s="1"/>
  <c r="G48" i="5"/>
  <c r="I47" i="5"/>
  <c r="J47" i="5" s="1"/>
  <c r="G47" i="5"/>
  <c r="I46" i="5"/>
  <c r="J46" i="5" s="1"/>
  <c r="G46" i="5"/>
  <c r="I45" i="5"/>
  <c r="J45" i="5" s="1"/>
  <c r="G45" i="5"/>
  <c r="I44" i="5"/>
  <c r="J44" i="5" s="1"/>
  <c r="G44" i="5"/>
  <c r="I43" i="5"/>
  <c r="J43" i="5" s="1"/>
  <c r="G43" i="5"/>
  <c r="I42" i="5"/>
  <c r="J42" i="5" s="1"/>
  <c r="G42" i="5"/>
  <c r="I41" i="5"/>
  <c r="J41" i="5" s="1"/>
  <c r="G41" i="5"/>
  <c r="I40" i="5"/>
  <c r="J40" i="5" s="1"/>
  <c r="G40" i="5"/>
  <c r="I39" i="5"/>
  <c r="J39" i="5" s="1"/>
  <c r="G39" i="5"/>
  <c r="I38" i="5"/>
  <c r="J38" i="5" s="1"/>
  <c r="G38" i="5"/>
  <c r="I37" i="5"/>
  <c r="J37" i="5" s="1"/>
  <c r="G37" i="5"/>
  <c r="I36" i="5"/>
  <c r="J36" i="5" s="1"/>
  <c r="G36" i="5"/>
  <c r="I35" i="5"/>
  <c r="J35" i="5" s="1"/>
  <c r="G35" i="5"/>
  <c r="I34" i="5"/>
  <c r="J34" i="5" s="1"/>
  <c r="G34" i="5"/>
  <c r="J32" i="5"/>
  <c r="I32" i="5"/>
  <c r="G32" i="5"/>
  <c r="J31" i="5"/>
  <c r="I31" i="5"/>
  <c r="G31" i="5"/>
  <c r="J30" i="5"/>
  <c r="I30" i="5"/>
  <c r="G30" i="5"/>
  <c r="J29" i="5"/>
  <c r="I29" i="5"/>
  <c r="G29" i="5"/>
  <c r="J28" i="5"/>
  <c r="I28" i="5"/>
  <c r="G28" i="5"/>
  <c r="J27" i="5"/>
  <c r="I27" i="5"/>
  <c r="G27" i="5"/>
  <c r="J26" i="5"/>
  <c r="I26" i="5"/>
  <c r="G26" i="5"/>
  <c r="J25" i="5"/>
  <c r="I25" i="5"/>
  <c r="G25" i="5"/>
  <c r="J24" i="5"/>
  <c r="I24" i="5"/>
  <c r="G24" i="5"/>
  <c r="J23" i="5"/>
  <c r="I23" i="5"/>
  <c r="G23" i="5"/>
  <c r="J22" i="5"/>
  <c r="I22" i="5"/>
  <c r="G22" i="5"/>
  <c r="J21" i="5"/>
  <c r="I21" i="5"/>
  <c r="G21" i="5"/>
  <c r="J20" i="5"/>
  <c r="I20" i="5"/>
  <c r="G20" i="5"/>
  <c r="J19" i="5"/>
  <c r="J33" i="5" s="1"/>
  <c r="C12" i="4" s="1"/>
  <c r="I19" i="5"/>
  <c r="G19" i="5"/>
  <c r="G33" i="5" s="1"/>
  <c r="E16" i="5"/>
  <c r="E14" i="5"/>
  <c r="J13" i="5"/>
  <c r="J14" i="5" s="1"/>
  <c r="I13" i="5"/>
  <c r="C26" i="4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 s="1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 s="1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 s="1"/>
  <c r="H14" i="3"/>
  <c r="G16" i="5" s="1"/>
  <c r="H13" i="3"/>
  <c r="H12" i="3"/>
  <c r="G13" i="5" s="1"/>
  <c r="F12" i="3"/>
  <c r="F21" i="2"/>
  <c r="H20" i="2"/>
  <c r="D19" i="1" s="1"/>
  <c r="G20" i="2"/>
  <c r="G21" i="2" s="1"/>
  <c r="F20" i="2"/>
  <c r="J20" i="2" s="1"/>
  <c r="J19" i="2"/>
  <c r="J18" i="2"/>
  <c r="J17" i="2"/>
  <c r="J16" i="2"/>
  <c r="J15" i="2"/>
  <c r="J14" i="2"/>
  <c r="J13" i="2"/>
  <c r="J12" i="2"/>
  <c r="C12" i="2"/>
  <c r="B7" i="2"/>
  <c r="B6" i="2"/>
  <c r="D21" i="1"/>
  <c r="I21" i="2" s="1"/>
  <c r="D18" i="1"/>
  <c r="D17" i="1" s="1"/>
  <c r="D23" i="1" s="1"/>
  <c r="D24" i="1" s="1"/>
  <c r="D8" i="1"/>
  <c r="C16" i="4" l="1"/>
  <c r="G14" i="5"/>
  <c r="D440" i="5"/>
  <c r="F16" i="5"/>
  <c r="I16" i="5" s="1"/>
  <c r="J16" i="5" s="1"/>
  <c r="C15" i="4" s="1"/>
  <c r="G109" i="5"/>
  <c r="J103" i="5"/>
  <c r="C11" i="4"/>
  <c r="G103" i="5"/>
  <c r="G148" i="5"/>
  <c r="H21" i="2"/>
  <c r="J21" i="2" s="1"/>
  <c r="J437" i="5"/>
  <c r="C17" i="4" s="1"/>
  <c r="G437" i="5"/>
  <c r="H146" i="5" l="1"/>
  <c r="H144" i="5"/>
  <c r="H142" i="5"/>
  <c r="H140" i="5"/>
  <c r="H138" i="5"/>
  <c r="H136" i="5"/>
  <c r="H134" i="5"/>
  <c r="H132" i="5"/>
  <c r="H130" i="5"/>
  <c r="H128" i="5"/>
  <c r="H126" i="5"/>
  <c r="H124" i="5"/>
  <c r="H122" i="5"/>
  <c r="H120" i="5"/>
  <c r="H118" i="5"/>
  <c r="H116" i="5"/>
  <c r="H114" i="5"/>
  <c r="H112" i="5"/>
  <c r="H110" i="5"/>
  <c r="H143" i="5"/>
  <c r="H135" i="5"/>
  <c r="H127" i="5"/>
  <c r="H119" i="5"/>
  <c r="H111" i="5"/>
  <c r="H108" i="5"/>
  <c r="H145" i="5"/>
  <c r="H137" i="5"/>
  <c r="H129" i="5"/>
  <c r="H121" i="5"/>
  <c r="H113" i="5"/>
  <c r="H139" i="5"/>
  <c r="H131" i="5"/>
  <c r="H123" i="5"/>
  <c r="H115" i="5"/>
  <c r="H141" i="5"/>
  <c r="H133" i="5"/>
  <c r="H125" i="5"/>
  <c r="H117" i="5"/>
  <c r="J104" i="5"/>
  <c r="C13" i="4"/>
  <c r="J440" i="5"/>
  <c r="C23" i="4"/>
  <c r="C22" i="4" s="1"/>
  <c r="D441" i="5"/>
  <c r="H13" i="5"/>
  <c r="C18" i="4"/>
  <c r="G104" i="5"/>
  <c r="H107" i="5"/>
  <c r="J438" i="5"/>
  <c r="G438" i="5"/>
  <c r="H102" i="5" l="1"/>
  <c r="H94" i="5"/>
  <c r="H81" i="5"/>
  <c r="H74" i="5"/>
  <c r="H65" i="5"/>
  <c r="H96" i="5"/>
  <c r="H78" i="5"/>
  <c r="H69" i="5"/>
  <c r="H32" i="5"/>
  <c r="H30" i="5"/>
  <c r="H28" i="5"/>
  <c r="H26" i="5"/>
  <c r="H24" i="5"/>
  <c r="H22" i="5"/>
  <c r="H20" i="5"/>
  <c r="H31" i="5"/>
  <c r="H98" i="5"/>
  <c r="H82" i="5"/>
  <c r="H73" i="5"/>
  <c r="H66" i="5"/>
  <c r="H100" i="5"/>
  <c r="H29" i="5"/>
  <c r="H25" i="5"/>
  <c r="H21" i="5"/>
  <c r="H77" i="5"/>
  <c r="H70" i="5"/>
  <c r="H27" i="5"/>
  <c r="H23" i="5"/>
  <c r="H19" i="5"/>
  <c r="H57" i="5"/>
  <c r="H62" i="5"/>
  <c r="H92" i="5"/>
  <c r="H43" i="5"/>
  <c r="H48" i="5"/>
  <c r="H86" i="5"/>
  <c r="H91" i="5"/>
  <c r="H80" i="5"/>
  <c r="H47" i="5"/>
  <c r="H52" i="5"/>
  <c r="H90" i="5"/>
  <c r="H34" i="5"/>
  <c r="H99" i="5"/>
  <c r="H38" i="5"/>
  <c r="H51" i="5"/>
  <c r="H67" i="5"/>
  <c r="H56" i="5"/>
  <c r="H85" i="5"/>
  <c r="H42" i="5"/>
  <c r="H41" i="5"/>
  <c r="H49" i="5"/>
  <c r="H55" i="5"/>
  <c r="H45" i="5"/>
  <c r="H60" i="5"/>
  <c r="H37" i="5"/>
  <c r="H93" i="5"/>
  <c r="H46" i="5"/>
  <c r="H72" i="5"/>
  <c r="H59" i="5"/>
  <c r="H79" i="5"/>
  <c r="H64" i="5"/>
  <c r="H61" i="5"/>
  <c r="H101" i="5"/>
  <c r="H76" i="5"/>
  <c r="H50" i="5"/>
  <c r="H63" i="5"/>
  <c r="H36" i="5"/>
  <c r="H71" i="5"/>
  <c r="H87" i="5"/>
  <c r="H83" i="5"/>
  <c r="H54" i="5"/>
  <c r="H84" i="5"/>
  <c r="H35" i="5"/>
  <c r="H33" i="5"/>
  <c r="H40" i="5"/>
  <c r="H68" i="5"/>
  <c r="H95" i="5"/>
  <c r="H89" i="5"/>
  <c r="H53" i="5"/>
  <c r="H58" i="5"/>
  <c r="H88" i="5"/>
  <c r="H39" i="5"/>
  <c r="H44" i="5"/>
  <c r="H75" i="5"/>
  <c r="H97" i="5"/>
  <c r="G442" i="5"/>
  <c r="G443" i="5" s="1"/>
  <c r="G444" i="5" s="1"/>
  <c r="J439" i="5"/>
  <c r="J442" i="5"/>
  <c r="J443" i="5" s="1"/>
  <c r="J444" i="5" s="1"/>
  <c r="G439" i="5"/>
  <c r="J441" i="5"/>
  <c r="C21" i="4"/>
  <c r="C20" i="4" s="1"/>
  <c r="H147" i="5"/>
  <c r="H435" i="5"/>
  <c r="H433" i="5"/>
  <c r="H431" i="5"/>
  <c r="H429" i="5"/>
  <c r="H427" i="5"/>
  <c r="H425" i="5"/>
  <c r="H423" i="5"/>
  <c r="H421" i="5"/>
  <c r="H419" i="5"/>
  <c r="H417" i="5"/>
  <c r="H415" i="5"/>
  <c r="H413" i="5"/>
  <c r="H411" i="5"/>
  <c r="H409" i="5"/>
  <c r="H407" i="5"/>
  <c r="H405" i="5"/>
  <c r="H403" i="5"/>
  <c r="H401" i="5"/>
  <c r="H399" i="5"/>
  <c r="H397" i="5"/>
  <c r="H395" i="5"/>
  <c r="H393" i="5"/>
  <c r="H391" i="5"/>
  <c r="H389" i="5"/>
  <c r="H387" i="5"/>
  <c r="H385" i="5"/>
  <c r="H383" i="5"/>
  <c r="H381" i="5"/>
  <c r="H379" i="5"/>
  <c r="H377" i="5"/>
  <c r="H375" i="5"/>
  <c r="H438" i="5"/>
  <c r="H203" i="5"/>
  <c r="H201" i="5"/>
  <c r="H199" i="5"/>
  <c r="H197" i="5"/>
  <c r="H195" i="5"/>
  <c r="H193" i="5"/>
  <c r="H191" i="5"/>
  <c r="H189" i="5"/>
  <c r="H187" i="5"/>
  <c r="H185" i="5"/>
  <c r="H183" i="5"/>
  <c r="H181" i="5"/>
  <c r="H179" i="5"/>
  <c r="H177" i="5"/>
  <c r="H175" i="5"/>
  <c r="H173" i="5"/>
  <c r="H171" i="5"/>
  <c r="H169" i="5"/>
  <c r="H167" i="5"/>
  <c r="H165" i="5"/>
  <c r="H163" i="5"/>
  <c r="H161" i="5"/>
  <c r="H159" i="5"/>
  <c r="H157" i="5"/>
  <c r="H155" i="5"/>
  <c r="H153" i="5"/>
  <c r="H200" i="5"/>
  <c r="H192" i="5"/>
  <c r="H184" i="5"/>
  <c r="H176" i="5"/>
  <c r="H168" i="5"/>
  <c r="H160" i="5"/>
  <c r="H152" i="5"/>
  <c r="H202" i="5"/>
  <c r="H194" i="5"/>
  <c r="H186" i="5"/>
  <c r="H178" i="5"/>
  <c r="H170" i="5"/>
  <c r="H162" i="5"/>
  <c r="H154" i="5"/>
  <c r="H196" i="5"/>
  <c r="H188" i="5"/>
  <c r="H180" i="5"/>
  <c r="H172" i="5"/>
  <c r="H164" i="5"/>
  <c r="H156" i="5"/>
  <c r="H198" i="5"/>
  <c r="H190" i="5"/>
  <c r="H182" i="5"/>
  <c r="H174" i="5"/>
  <c r="H166" i="5"/>
  <c r="H158" i="5"/>
  <c r="H291" i="5"/>
  <c r="H245" i="5"/>
  <c r="H220" i="5"/>
  <c r="H278" i="5"/>
  <c r="H428" i="5"/>
  <c r="H262" i="5"/>
  <c r="H422" i="5"/>
  <c r="H224" i="5"/>
  <c r="H286" i="5"/>
  <c r="H253" i="5"/>
  <c r="H247" i="5"/>
  <c r="H257" i="5"/>
  <c r="H216" i="5"/>
  <c r="H277" i="5"/>
  <c r="H320" i="5"/>
  <c r="H384" i="5"/>
  <c r="H300" i="5"/>
  <c r="H362" i="5"/>
  <c r="H327" i="5"/>
  <c r="H420" i="5"/>
  <c r="H321" i="5"/>
  <c r="H398" i="5"/>
  <c r="H347" i="5"/>
  <c r="H288" i="5"/>
  <c r="H357" i="5"/>
  <c r="H340" i="5"/>
  <c r="H334" i="5"/>
  <c r="H360" i="5"/>
  <c r="H370" i="5"/>
  <c r="H337" i="5"/>
  <c r="H363" i="5"/>
  <c r="H333" i="5"/>
  <c r="H328" i="5"/>
  <c r="H299" i="5"/>
  <c r="H258" i="5"/>
  <c r="H223" i="5"/>
  <c r="H285" i="5"/>
  <c r="H265" i="5"/>
  <c r="H227" i="5"/>
  <c r="H293" i="5"/>
  <c r="H266" i="5"/>
  <c r="H260" i="5"/>
  <c r="H206" i="5"/>
  <c r="H270" i="5"/>
  <c r="H219" i="5"/>
  <c r="H295" i="5"/>
  <c r="H323" i="5"/>
  <c r="H400" i="5"/>
  <c r="H308" i="5"/>
  <c r="H365" i="5"/>
  <c r="H436" i="5"/>
  <c r="H414" i="5"/>
  <c r="H296" i="5"/>
  <c r="H304" i="5"/>
  <c r="H426" i="5"/>
  <c r="H307" i="5"/>
  <c r="H204" i="5"/>
  <c r="H261" i="5"/>
  <c r="H236" i="5"/>
  <c r="H303" i="5"/>
  <c r="H214" i="5"/>
  <c r="H289" i="5"/>
  <c r="H240" i="5"/>
  <c r="H329" i="5"/>
  <c r="H269" i="5"/>
  <c r="H263" i="5"/>
  <c r="H209" i="5"/>
  <c r="H273" i="5"/>
  <c r="H232" i="5"/>
  <c r="H302" i="5"/>
  <c r="H336" i="5"/>
  <c r="H416" i="5"/>
  <c r="H314" i="5"/>
  <c r="H378" i="5"/>
  <c r="H343" i="5"/>
  <c r="H274" i="5"/>
  <c r="H430" i="5"/>
  <c r="H373" i="5"/>
  <c r="H366" i="5"/>
  <c r="H338" i="5"/>
  <c r="H210" i="5"/>
  <c r="H281" i="5"/>
  <c r="H239" i="5"/>
  <c r="H310" i="5"/>
  <c r="H217" i="5"/>
  <c r="H351" i="5"/>
  <c r="H243" i="5"/>
  <c r="H218" i="5"/>
  <c r="H297" i="5"/>
  <c r="H212" i="5"/>
  <c r="H287" i="5"/>
  <c r="H222" i="5"/>
  <c r="H305" i="5"/>
  <c r="H235" i="5"/>
  <c r="H309" i="5"/>
  <c r="H339" i="5"/>
  <c r="H432" i="5"/>
  <c r="H317" i="5"/>
  <c r="H394" i="5"/>
  <c r="H356" i="5"/>
  <c r="H282" i="5"/>
  <c r="H350" i="5"/>
  <c r="H312" i="5"/>
  <c r="H376" i="5"/>
  <c r="H322" i="5"/>
  <c r="H386" i="5"/>
  <c r="H330" i="5"/>
  <c r="H290" i="5"/>
  <c r="H315" i="5"/>
  <c r="H325" i="5"/>
  <c r="H342" i="5"/>
  <c r="H372" i="5"/>
  <c r="H213" i="5"/>
  <c r="H313" i="5"/>
  <c r="H252" i="5"/>
  <c r="H332" i="5"/>
  <c r="H230" i="5"/>
  <c r="H358" i="5"/>
  <c r="H256" i="5"/>
  <c r="H221" i="5"/>
  <c r="H319" i="5"/>
  <c r="H215" i="5"/>
  <c r="H294" i="5"/>
  <c r="H225" i="5"/>
  <c r="H316" i="5"/>
  <c r="H248" i="5"/>
  <c r="H335" i="5"/>
  <c r="H352" i="5"/>
  <c r="H205" i="5"/>
  <c r="H410" i="5"/>
  <c r="H359" i="5"/>
  <c r="H353" i="5"/>
  <c r="H392" i="5"/>
  <c r="H402" i="5"/>
  <c r="H355" i="5"/>
  <c r="H298" i="5"/>
  <c r="H418" i="5"/>
  <c r="H226" i="5"/>
  <c r="H255" i="5"/>
  <c r="H361" i="5"/>
  <c r="H233" i="5"/>
  <c r="H380" i="5"/>
  <c r="H259" i="5"/>
  <c r="H234" i="5"/>
  <c r="H326" i="5"/>
  <c r="H228" i="5"/>
  <c r="H301" i="5"/>
  <c r="H238" i="5"/>
  <c r="H345" i="5"/>
  <c r="H251" i="5"/>
  <c r="H276" i="5"/>
  <c r="H408" i="5"/>
  <c r="H275" i="5"/>
  <c r="H229" i="5"/>
  <c r="H268" i="5"/>
  <c r="H396" i="5"/>
  <c r="H246" i="5"/>
  <c r="H390" i="5"/>
  <c r="H208" i="5"/>
  <c r="H272" i="5"/>
  <c r="H237" i="5"/>
  <c r="H348" i="5"/>
  <c r="H231" i="5"/>
  <c r="H367" i="5"/>
  <c r="H241" i="5"/>
  <c r="H264" i="5"/>
  <c r="H364" i="5"/>
  <c r="H368" i="5"/>
  <c r="H284" i="5"/>
  <c r="H346" i="5"/>
  <c r="H311" i="5"/>
  <c r="H388" i="5"/>
  <c r="H306" i="5"/>
  <c r="H369" i="5"/>
  <c r="H331" i="5"/>
  <c r="H424" i="5"/>
  <c r="H341" i="5"/>
  <c r="H434" i="5"/>
  <c r="H371" i="5"/>
  <c r="H292" i="5"/>
  <c r="H349" i="5"/>
  <c r="H324" i="5"/>
  <c r="H404" i="5"/>
  <c r="H382" i="5"/>
  <c r="H344" i="5"/>
  <c r="H280" i="5"/>
  <c r="H283" i="5"/>
  <c r="H242" i="5"/>
  <c r="H207" i="5"/>
  <c r="H271" i="5"/>
  <c r="H412" i="5"/>
  <c r="H249" i="5"/>
  <c r="H406" i="5"/>
  <c r="H211" i="5"/>
  <c r="H279" i="5"/>
  <c r="H250" i="5"/>
  <c r="H244" i="5"/>
  <c r="H374" i="5"/>
  <c r="H254" i="5"/>
  <c r="H267" i="5"/>
  <c r="H318" i="5"/>
  <c r="H354" i="5"/>
  <c r="H109" i="5"/>
  <c r="H103" i="5"/>
  <c r="C19" i="4"/>
  <c r="C24" i="4" s="1"/>
  <c r="D18" i="4" s="1"/>
  <c r="C14" i="4"/>
  <c r="H437" i="5"/>
  <c r="C29" i="4" l="1"/>
  <c r="D24" i="4"/>
  <c r="C27" i="4"/>
  <c r="C30" i="4"/>
  <c r="D12" i="4"/>
  <c r="D11" i="4"/>
  <c r="D15" i="4"/>
  <c r="D16" i="4"/>
  <c r="D17" i="4"/>
  <c r="H148" i="5"/>
  <c r="D22" i="4"/>
  <c r="D13" i="4"/>
  <c r="D20" i="4"/>
  <c r="D14" i="4"/>
  <c r="C35" i="4" l="1"/>
  <c r="C33" i="4"/>
  <c r="C37" i="4" s="1"/>
  <c r="C36" i="4" l="1"/>
  <c r="C38" i="4" l="1"/>
  <c r="C39" i="4" l="1"/>
  <c r="E39" i="4" l="1"/>
  <c r="C40" i="4"/>
  <c r="E34" i="4" l="1"/>
  <c r="E26" i="4"/>
  <c r="C41" i="4"/>
  <c r="D11" i="7" s="1"/>
  <c r="E32" i="4"/>
  <c r="E40" i="4"/>
  <c r="E31" i="4"/>
  <c r="E12" i="4"/>
  <c r="E25" i="4"/>
  <c r="E11" i="4"/>
  <c r="E15" i="4"/>
  <c r="E17" i="4"/>
  <c r="E16" i="4"/>
  <c r="E13" i="4"/>
  <c r="E22" i="4"/>
  <c r="E18" i="4"/>
  <c r="E14" i="4"/>
  <c r="E24" i="4"/>
  <c r="E20" i="4"/>
  <c r="E27" i="4"/>
  <c r="E37" i="4"/>
  <c r="E33" i="4"/>
  <c r="E35" i="4"/>
  <c r="E36" i="4"/>
  <c r="E38" i="4"/>
</calcChain>
</file>

<file path=xl/sharedStrings.xml><?xml version="1.0" encoding="utf-8"?>
<sst xmlns="http://schemas.openxmlformats.org/spreadsheetml/2006/main" count="2846" uniqueCount="968">
  <si>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</si>
  <si>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</si>
  <si>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</si>
  <si>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- Переходные пункты ВЛ-КЛ. Закрытый 220(150) кВ</t>
  </si>
  <si>
    <t xml:space="preserve">Сопоставимый уровень цен: </t>
  </si>
  <si>
    <t>Единица измерения  — 1 ВЛ</t>
  </si>
  <si>
    <t>№ п/п</t>
  </si>
  <si>
    <t>Параметр</t>
  </si>
  <si>
    <t xml:space="preserve">Объект-представитель </t>
  </si>
  <si>
    <t>Наименование объекта-представителя</t>
  </si>
  <si>
    <t xml:space="preserve">  ПС "БАБУШКИН" 110/10/6. Перевод на 220 КВ.</t>
  </si>
  <si>
    <t>Наименование субъекта Российской Федерации</t>
  </si>
  <si>
    <t>Московская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</si>
  <si>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</si>
  <si>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</si>
  <si>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</si>
  <si>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</si>
  <si>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Линейный ввод 220кВ с твердой RIP изоляцией ГКПЛIII-90-252/2000 01 - 6 шт.
Разъединитель с 2 ЗН РГН.2-220/2000-63 УХЛ1 - 2 компл.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</si>
  <si>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</si>
  <si>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</si>
  <si>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</si>
  <si>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</si>
  <si>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</si>
  <si>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</si>
  <si>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</si>
  <si>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</si>
  <si>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</si>
  <si>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</si>
  <si>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кв. 2010г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</si>
  <si>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</si>
  <si>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</si>
  <si>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</si>
  <si>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Е. М. Добровольская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</si>
  <si>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</si>
  <si>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</si>
  <si>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</si>
  <si>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</si>
  <si>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</si>
  <si>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</si>
  <si>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</si>
  <si>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</si>
  <si>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</si>
  <si>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3 кв. 2010г.,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</si>
  <si>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</si>
  <si>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</si>
  <si>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</si>
  <si>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</si>
  <si>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</si>
  <si>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02-02-02</t>
  </si>
  <si>
    <t>подготовка строительства здания переходного пункта</t>
  </si>
  <si>
    <t>02-02-03</t>
  </si>
  <si>
    <t>на  общестроительные работы ЗПП</t>
  </si>
  <si>
    <t>02-02-05</t>
  </si>
  <si>
    <t xml:space="preserve">электротехнические решения. ЗПП </t>
  </si>
  <si>
    <t>02-02-06</t>
  </si>
  <si>
    <t xml:space="preserve"> пожарная сигнализация ЗПП</t>
  </si>
  <si>
    <t>02-02-07</t>
  </si>
  <si>
    <t>охранная сигнализация ЗПП</t>
  </si>
  <si>
    <t>02-02-08</t>
  </si>
  <si>
    <t>телемеханику здания переходного пункта</t>
  </si>
  <si>
    <t>02-02-09</t>
  </si>
  <si>
    <t>Автодороги и площадки переходного пункта</t>
  </si>
  <si>
    <t>02-02-13</t>
  </si>
  <si>
    <t xml:space="preserve">на внешнее электроснабжение ЗПП КЛ 0,4кВ </t>
  </si>
  <si>
    <t>Всего по объекту:</t>
  </si>
  <si>
    <t>Всего по объекту в сопоставимом уровне цен 3 кв. 2010г:</t>
  </si>
  <si>
    <t>Составил ______________________     Е. М. Добровольская</t>
  </si>
  <si>
    <t xml:space="preserve">Приложение № 3 </t>
  </si>
  <si>
    <t>Объектная ресурсная ведомость</t>
  </si>
  <si>
    <t>Наименование разрабатываемого показателя УНЦ -  Переходные пункты ВЛ-КЛ. Закрытый 220(150)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</si>
  <si>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</si>
  <si>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</si>
  <si>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</si>
  <si>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</si>
  <si>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</si>
  <si>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</si>
  <si>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</si>
  <si>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</si>
  <si>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</si>
  <si>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</si>
  <si>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</si>
  <si>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1-4-0</t>
  </si>
  <si>
    <t>Затраты труда рабочих (средний разряд работы 4,0)</t>
  </si>
  <si>
    <t>чел.-ч</t>
  </si>
  <si>
    <t>Затраты труда машинистов</t>
  </si>
  <si>
    <t>Машины и механизмы</t>
  </si>
  <si>
    <t>91.04.02-001</t>
  </si>
  <si>
    <t>Машины горизонтального бурения прессово-шнековые с тяговым усилием 203 тс (2000 кН)</t>
  </si>
  <si>
    <t>маш.-ч</t>
  </si>
  <si>
    <t>91.01.05-064</t>
  </si>
  <si>
    <t>Экскаваторы на гусеничном ходу импортного производства, емкость ковша 0,5 м3</t>
  </si>
  <si>
    <t>91.21.22-447</t>
  </si>
  <si>
    <t>Установки электрометаллизационные</t>
  </si>
  <si>
    <t>маш.час</t>
  </si>
  <si>
    <t>91.19.08-022</t>
  </si>
  <si>
    <t>Насосы, мощность 75 кВт</t>
  </si>
  <si>
    <t>91.18.01-508</t>
  </si>
  <si>
    <t>Компрессоры передвижные с электродвигателем, производительность до 5,0 м3/мин</t>
  </si>
  <si>
    <t>91.13.01-038</t>
  </si>
  <si>
    <t>Машины поливомоечные 6000 л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</si>
  <si>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</si>
  <si>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</si>
  <si>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91.17.04-031</t>
  </si>
  <si>
    <t>Агрегаты для сварки полиэтиленовых труб</t>
  </si>
  <si>
    <t>91.05.05-013</t>
  </si>
  <si>
    <t>Краны на автомобильном ходу, грузоподъемность 6,3 т</t>
  </si>
  <si>
    <t>91.04.03-012</t>
  </si>
  <si>
    <t>Установки и станки ударно-канатного бурения на гусеничном ходу, глубина бурения до 300 м, грузоподъемность 5 т</t>
  </si>
  <si>
    <t>91.19.01-011</t>
  </si>
  <si>
    <t>Илососы, производительность до 20 м3/ч</t>
  </si>
  <si>
    <t>91.01.01-035</t>
  </si>
  <si>
    <t>Бульдозеры, мощность 79 кВт (108 л.с.)</t>
  </si>
  <si>
    <t>91.14.03-002</t>
  </si>
  <si>
    <t>Автомобили-самосвалы, грузоподъемность до 10 т</t>
  </si>
  <si>
    <t>91.01.01-034</t>
  </si>
  <si>
    <t>Бульдозеры, мощность 59 кВт (80 л.с.)</t>
  </si>
  <si>
    <t>15.1-1-1</t>
  </si>
  <si>
    <t>ПЕРЕВОЗКА ГРУНТА ИЗ-ПОД ЗДАНИЙ И КОММУНИКАЦИЙ НА РАССТОЯНИЕ 1 КМ И ОБРАТНО АВТОСАМОСВАЛАМИ ГРУЗОПОДЪЕМНОСТЬЮ ДО 16Т, ПЕРЕВОЗКА ДО 1 КМ</t>
  </si>
  <si>
    <t>1 М3</t>
  </si>
  <si>
    <t>2.1-6-1</t>
  </si>
  <si>
    <t>АВТОБЕТОНОНАСОСЫ РОТОРНО-ШЛАНГОВЫЕ, ПРОИЗВОДИТЕЛЬНОСТЬ ДО 60 М3/Ч, ВЫСОТА ДО 30 М</t>
  </si>
  <si>
    <t>2.1-9-8</t>
  </si>
  <si>
    <t>КОМПЛЕКТЫ ОБОРУДОВАНИЯ ШНЕКОВОГО БУРЕНИЯ, ГЛУБИНА БУРЕНИЯ ДО 50 М</t>
  </si>
  <si>
    <t>2.1-5-3</t>
  </si>
  <si>
    <t>КАТКИ САМОХОДНЫЕ ВИБРАЦИОННЫЕ, МАССА БОЛЕЕ 8 Т</t>
  </si>
  <si>
    <t>91.14.02-001</t>
  </si>
  <si>
    <t>Автомобили бортовые, грузоподъемность до 5 т</t>
  </si>
  <si>
    <t>2.1-13-8</t>
  </si>
  <si>
    <t>АГРЕГАТЫ СВАРОЧНЫЕ ПЕРЕДВИЖНЫЕ С ДИЗЕЛЬНЫМ ДВИГАТЕЛЕМ, НОМИНАЛЬНЫЙ СВАРОЧНЫЙ ТОК 250-400 А</t>
  </si>
  <si>
    <t>2.1-10-4</t>
  </si>
  <si>
    <t>КОМПРЕССОРЫ С ДИЗЕЛЬНЫМ ДВИГАТЕЛЕМ ПРИЦЕПНЫЕ ДО 2,5 М3/МИН</t>
  </si>
  <si>
    <t>2.1-3-35</t>
  </si>
  <si>
    <t>КРАНЫ НА АВТОМОБИЛЬНОМ ХОДУ, ГРУЗОПОДЪЕМНОСТЬ ДО 10 Т</t>
  </si>
  <si>
    <t>2.1-5-7</t>
  </si>
  <si>
    <t>КАТКИ ДОРОЖНЫЕ САМОХОДНЫЕ НА ПНЕВМОКОЛЕСНОМ ХОДУ, МАССА ДО 16 Т</t>
  </si>
  <si>
    <t>2.1-5-2</t>
  </si>
  <si>
    <t>КАТКИ САМОХОДНЫЕ ВИБРАЦИОННЫЕ, МАССА ДО 8 Т</t>
  </si>
  <si>
    <t>2.1-5-48</t>
  </si>
  <si>
    <t>АВТОГРЕЙДЕРЫ, МОЩНОСТЬ 99-147 КВТ (130-200 Л.С.)</t>
  </si>
  <si>
    <t>2.1-30-6</t>
  </si>
  <si>
    <t>ДРЕЛИ ЭЛЕКТРИЧЕСКИЕ</t>
  </si>
  <si>
    <t>2.1-4-25</t>
  </si>
  <si>
    <t>ПОДМОСТИ САМОХОДНЫЕ, ВЫСОТА ПОДЪЕМА ДО 12 М</t>
  </si>
  <si>
    <t>2.1-30-27</t>
  </si>
  <si>
    <t>ПИЛЫ ДИСКОВЫЕ ЭЛЕКТРИЧЕСКИЕ ДЛЯ РЕЗКИ ПИЛОМАТЕРИАЛОВ</t>
  </si>
  <si>
    <t>2.1-13-15</t>
  </si>
  <si>
    <t>АППАРАТЫ СВАРОЧНЫЕ</t>
  </si>
  <si>
    <t>2.1-2-3</t>
  </si>
  <si>
    <t>ТРАКТОРЫ НА ГУСЕНИЧНОМ ХОДУ, МОЩНОСТЬ ДО 100 (135) КВТ (Л.С.)</t>
  </si>
  <si>
    <t>2.1-1-25</t>
  </si>
  <si>
    <t>ЭКСКАВАТОРЫ-ПЛАНИРОВЩИКИ НА АВТОМОБИЛЕ, ОБЪЕМ КОВША ДО 0,63 М3</t>
  </si>
  <si>
    <t>2.1-4-3</t>
  </si>
  <si>
    <t>ПОГРУЗЧИКИ УНИВЕРСАЛЬНЫЕ НА ПНЕВМОКОЛЕСНОМ ХОДУ, ГРУЗОПОДЪЕМНОСТЬ ДО 3 Т</t>
  </si>
  <si>
    <t>2.1-2-1</t>
  </si>
  <si>
    <t>ТРАКТОРЫ НА ГУСЕНИЧНОМ ХОДУ, МОЩНОСТЬ ДО 60 (81) КВТ (Л.С.)</t>
  </si>
  <si>
    <t>2.1-4-12</t>
  </si>
  <si>
    <t>ПОГРУЗЧИКИ НА АВТОМОБИЛЬНОМ ХОДУ, ГРУЗОПОДЪЕМНОСТЬ ДО 5 Т</t>
  </si>
  <si>
    <t>2.1-30-10</t>
  </si>
  <si>
    <t>ПЕРФОРАТОРЫ ЭЛЕКТРИЧЕСКИЕ, МОЩНОСТЬ ДО 800 ВТ</t>
  </si>
  <si>
    <t>2.1-5-35</t>
  </si>
  <si>
    <t>АВТОГУДРОНАТОРЫ БИТУМНЫЕ, ЕМКОСТЬ ДО 3500 Л</t>
  </si>
  <si>
    <t>91.06.05-011</t>
  </si>
  <si>
    <t>Погрузчики, грузоподъемность 5 т</t>
  </si>
  <si>
    <t>15.1-0-1</t>
  </si>
  <si>
    <t>СОДЕРЖАНИЕ СВАЛКИ ОТХОДОВ СТРОИТЕЛЬСТВА И СНОСА</t>
  </si>
  <si>
    <t>1 Т</t>
  </si>
  <si>
    <t>2.1-30-56</t>
  </si>
  <si>
    <t>ШУРУПОВЕРТЫ</t>
  </si>
  <si>
    <t>15.1-40-5</t>
  </si>
  <si>
    <t>ПЕРЕВОЗКА СТРОИТЕЛЬНОГО МУСОРА НА РАССТОЯНИЕ 40 КМ АВТОСАМОСВАЛАМИ ГРУЗОПОДЪЕМНОСТЬЮ ДО 16 Т, ПЕРЕВОЗКА ДО 40 КМ</t>
  </si>
  <si>
    <t>2.1-5-19</t>
  </si>
  <si>
    <t>АСФАЛЬТОУКЛАДЧИКИ, ПРОИЗВОДИТЕЛЬНОСТЬ ДО 350 Т/Ч</t>
  </si>
  <si>
    <t>2.1-5-15</t>
  </si>
  <si>
    <t>КАТКИ ПРИЦЕПНЫЕ ПНЕВМОКОЛЕСНЫЕ, МАССА ДО 50 Т</t>
  </si>
  <si>
    <t>2.1-30-1</t>
  </si>
  <si>
    <t>ТРАМБОВКИ ПНЕВМАТИЧЕСКИЕ</t>
  </si>
  <si>
    <t>2.1-6-47</t>
  </si>
  <si>
    <t>БАДЬИ, ЕМКОСТЬ ДО 1 М3</t>
  </si>
  <si>
    <t>2.1-6-52</t>
  </si>
  <si>
    <t>ВИБРАТОРЫ ГЛУБИННЫЕ</t>
  </si>
  <si>
    <t>КОМПРЕССОРЫ ПРИЦЕПНЫЕ С ДВИГАТЕЛЕМ ВНУТРЕННЕГО СГОРАНИЯ, ПРОИЗВОДИТЕЛЬНОСТЬ ДО 2,5 М3/МИН, МОЩНОСТЬ ДВИГАТЕЛЯ ДО 23 КВТ (31,3 Л.С.)</t>
  </si>
  <si>
    <t>2.1-5-17</t>
  </si>
  <si>
    <t>ПОЛИВОМОЕЧНЫЕ МАШИНЫ, ЕМКОСТЬ ЦИСТЕРНЫ ДО 5000 Л</t>
  </si>
  <si>
    <t>2.1-5-63</t>
  </si>
  <si>
    <t>КОТЛЫ БИТУМОВАРОЧНЫЕ ПЕРЕДВИЖНЫЕ, ЕМКОСТЬ ДО 400 Л</t>
  </si>
  <si>
    <t>2.1-11-27</t>
  </si>
  <si>
    <t>АГРЕГАТЫ ЭЛЕКТРОНАСОСНЫЕ, ПРОИЗВОДИТЕЛЬНОСТЬ ДО 7,2 М3/Ч</t>
  </si>
  <si>
    <t>2.1-5-6</t>
  </si>
  <si>
    <t>КАТКИ ДОРОЖНЫЕ САМОХОДНЫЕ СТАТИЧЕСКИЕ, МАССА БОЛЕЕ 10 Т</t>
  </si>
  <si>
    <t>2.1-30-54</t>
  </si>
  <si>
    <t>МОЛОТКИ ОТБОЙНЫЕ</t>
  </si>
  <si>
    <t>2.1-18-7</t>
  </si>
  <si>
    <t>АВТОМОБИЛИ ГРУЗОВЫЕ БОРТОВЫЕ, ГРУЗОПОДЪЕМНОСТЬ ДО 5 Т</t>
  </si>
  <si>
    <t>15.1-35-1</t>
  </si>
  <si>
    <t>ПЕРЕВОЗКА ГРУНТА ИЗ-ПОД ЗДАНИЙ И КОММУНИКАЦИЙ НА РАССТОЯНИЕ 35 КМ АВТОСАМОСВАЛАМИ ГРУЗОПОДЪЕМНОСТЬЮ ДО 16Т, ПЕРЕВОЗКА ДО 35 КМ</t>
  </si>
  <si>
    <t>2.1-30-21</t>
  </si>
  <si>
    <t>МАШИНЫ ДЛЯ ШЛИФОВКИ КАМНЯ ЭЛЕКТРИЧЕСКИЕ</t>
  </si>
  <si>
    <t>2.1-6-51</t>
  </si>
  <si>
    <t>ВИБРАТОРЫ ПОВЕРХНОСТНЫЕ</t>
  </si>
  <si>
    <t>2.1-1-7</t>
  </si>
  <si>
    <t>ЭКСКАВАТОРЫ НА ГУСЕНИЧНОМ ХОДУ ГИДРАВЛИЧЕСКИЕ, ОБЪЕМ КОВША ДО 1,0 М3</t>
  </si>
  <si>
    <t>2.1-5-10</t>
  </si>
  <si>
    <t>КАТКИ ДОРОЖНЫЕ САМОХОДНЫЕ НА ПНЕВМОКОЛЕСНОМ ХОДУ, МАССА ДО 30 Т</t>
  </si>
  <si>
    <t>2.1-3-71</t>
  </si>
  <si>
    <t>ТРУБОУКЛАДЧИКИ ДЛЯ ТРУБ, ДИАМЕТР 800-1000 ММ</t>
  </si>
  <si>
    <t>2.1-30-46</t>
  </si>
  <si>
    <t>ПРЕОБРАЗОВАТЕЛИ ЧАСТОТЫ ТОКА ДО 500 А</t>
  </si>
  <si>
    <t>2.1-2-7</t>
  </si>
  <si>
    <t>ТРАКТОРЫ НА ПНЕВМОКОЛЕСНОМ ХОДУ, МОЩНОСТЬ ДО 60 (81) КВТ (Л.С.)</t>
  </si>
  <si>
    <t>2.1-14-13</t>
  </si>
  <si>
    <t>ПЫЛЕСОСЫ</t>
  </si>
  <si>
    <t>2.1-3-69</t>
  </si>
  <si>
    <t>ТРУБОУКЛАДЧИКИ ДЛЯ ТРУБ, ДИАМЕТР 250-500 ММ</t>
  </si>
  <si>
    <t>15.1-1-5</t>
  </si>
  <si>
    <t>ПЕРЕВОЗКА СТРОИТЕЛЬНОГО МУСОРА НА РАССТОЯНИЕ 1 КМ АВТОСАМОСВАЛАМИ ГРУЗОПОДЪЕМНОСТЬЮ ДО 16 Т, ПЕРЕВОЗКА ДО 1 КМ</t>
  </si>
  <si>
    <t>2.1-4-42</t>
  </si>
  <si>
    <t>ЛЕБЕДКИ ТРАКТОРНЫЕ, ТЯГОВОЕ УСИЛИЕ ДО 78,48 КН (8 ТС)</t>
  </si>
  <si>
    <t>2.1-17-73</t>
  </si>
  <si>
    <t>АГРЕГАТЫ ОКРАСОЧНЫЕ БЕЗВОЗДУШНЫЕ ДЛЯ НАНЕСЕНИЯ ОГНЕЗАЩИТНОГО ПОКРЫТИЯ</t>
  </si>
  <si>
    <t>2.1-13-21</t>
  </si>
  <si>
    <t>ПЕЧИ ЭЛЕКТРИЧЕСКИЕ ДЛЯ СУШКИ СВАРОЧНЫХ МАТЕРИАЛОВ С РЕГУЛИРОВАНИЕМ ТЕМПЕРАТУРЫ В ПРЕДЕЛАХ 80-500С</t>
  </si>
  <si>
    <t>2.1-13-10</t>
  </si>
  <si>
    <t>АГРЕГАТЫ СВАРОЧНЫЕ ОДНОПОСТОВЫЕ ДЛЯ РУЧНОЙ ЭЛЕКТРОДУГОВОЙ СВАРКИ</t>
  </si>
  <si>
    <t>2.1-2-6</t>
  </si>
  <si>
    <t>ТРАКТОРЫ НА ПНЕВМОКОЛЕСНОМ ХОДУ, МОЩНОСТЬ ДО 18 (25) КВТ (Л.С.)</t>
  </si>
  <si>
    <t>2.1-18-9</t>
  </si>
  <si>
    <t>АВТОМОБИЛИ ГРУЗОВЫЕ БОРТОВЫЕ, ГРУЗОПОДЪЕМНОСТЬ ДО 8 Т</t>
  </si>
  <si>
    <t>2.1-4-45</t>
  </si>
  <si>
    <t>ДОМКРАТЫ ГИДРАВЛИЧЕСКИЕ, ГРУЗОПОДЪЕМНОСТЬ ДО 100 Т</t>
  </si>
  <si>
    <t>2.1-12-13</t>
  </si>
  <si>
    <t>УСТАНОВКИ "СУХОВЕЙ-2М"</t>
  </si>
  <si>
    <t>2.1-13-14</t>
  </si>
  <si>
    <t>УСТАНОВКИ ДЛЯ СВАРКИ РУЧНОЙ ДУГОВОЙ (ПОСТОЯННОГО ТОКА)</t>
  </si>
  <si>
    <t>2.1-3-38</t>
  </si>
  <si>
    <t>КРАНЫ НА АВТОМОБИЛЬНОМ ХОДУ, ГРУЗОПОДЪЕМНОСТЬ ДО 16 Т</t>
  </si>
  <si>
    <t>2.1-13-16</t>
  </si>
  <si>
    <t>АППАРАТЫ ДЛЯ ГАЗОВОЙ СВАРКИ И РЕЗКИ</t>
  </si>
  <si>
    <t>2.1-4-34</t>
  </si>
  <si>
    <t>ЛЕБЕДКИ ЭЛЕКТРИЧЕСКИЕ, ГРУЗОПОДЪЕМНОСТЬ ДО 5 Т</t>
  </si>
  <si>
    <t>2.1-30-5</t>
  </si>
  <si>
    <t>МАШИНЫ СВЕРЛИЛЬНЫЕ РУЧНЫЕ ЭЛЕКТРИЧЕСКИЕ</t>
  </si>
  <si>
    <t>2.1-6-24</t>
  </si>
  <si>
    <t>РАСТВОРОСМЕСИТЕЛИ ПЕРЕДВИЖНЫЕ, ЕМКОСТЬ ДО 65 Л</t>
  </si>
  <si>
    <t>2.1-30-19</t>
  </si>
  <si>
    <t>МАШИНЫ ШЛИФОВАЛЬНЫЕ ЭЛЕКТРИЧЕСКИЕ</t>
  </si>
  <si>
    <t>2.1-17-52</t>
  </si>
  <si>
    <t>ЯМОКОПАТЕЛИ</t>
  </si>
  <si>
    <t>2.1-4-30</t>
  </si>
  <si>
    <t>ЛЕБЕДКИ ЭЛЕКТРИЧЕСКИЕ, ГРУЗОПОДЪЕМНОСТЬ ДО 0,5 Т</t>
  </si>
  <si>
    <t>2.1-30-3</t>
  </si>
  <si>
    <t>МАШИНЫ ДЛЯ СВЕРЛЕНИЯ ОТВЕРСТИЙ В ЖЕЛЕЗОБЕТОНЕ ЭЛЕКТРИЧЕСКИЕ</t>
  </si>
  <si>
    <t>2.1-30-103</t>
  </si>
  <si>
    <t>ПЕРФОРАТОРЫ ЭЛЕКТРИЧЕСКИЕ, МОЩНОСТЬ ДО 1,2 КВТ</t>
  </si>
  <si>
    <t>2.1-30-26</t>
  </si>
  <si>
    <t>ПИЛЫ РУЧНЫЕ ЭЛЕКТРИЧЕСКИЕ</t>
  </si>
  <si>
    <t>Прайс из СД ОП</t>
  </si>
  <si>
    <t>Разъединитель с 2 ЗН РГН.2-220/2000-63 УХЛ1</t>
  </si>
  <si>
    <t>КОМПЛ</t>
  </si>
  <si>
    <t>Линейный ввод 220кВ с твердой RIP изоляцией ГКПЛIII-90-252/2000 01</t>
  </si>
  <si>
    <t>ШТ</t>
  </si>
  <si>
    <t>УСТРОЙСТВО ТЕЛЕМЕХАНИКИ В СОСТАВЕ:</t>
  </si>
  <si>
    <t>компл.</t>
  </si>
  <si>
    <t>ВИБРОЧУВСТВИТЕЛЬНЫЙ ЭЛЕМЕНТ ДЛЯ ГОДОГРАФ-СМ-В-1С БАЖК.425119.003-04</t>
  </si>
  <si>
    <t>шт.</t>
  </si>
  <si>
    <t>Кран-балка</t>
  </si>
  <si>
    <t>ИЗВЕЩАТЕЛЬ ВИБРАЦИОННЫЙ ГОДОГРАФ-СМ-В-1С БАЖК.425119.003-06</t>
  </si>
  <si>
    <t>ИЗВЕЩАТЕЛЬ ВИБРАЦИОННЫЙ С ПУЛЬТОМ УПРАВЛЕНИЯ ГОДОГРАФ-СМ-В-1С БАЖК.425119.003-07</t>
  </si>
  <si>
    <t>ТЕРМОШКАФ ТНВМ-54-100.80.30</t>
  </si>
  <si>
    <t>ОДНОПОЗИЦИОННЫЙ ЛИНЕЙНЫЙ ИЗВЕЩАТЕЛЬ ИП 212-52М</t>
  </si>
  <si>
    <t>УСТРОЙСВО ОКОНЕЧНОЕ УОП-3 GSM</t>
  </si>
  <si>
    <t>ВРУ-1АТ-17-70УХЛ4</t>
  </si>
  <si>
    <t>КОММУТАТОР ETHERNET EDS-308-M-SC</t>
  </si>
  <si>
    <t>УСТРОЙСВО ОКОНЕЧНОЕ УО-4С ИСП.02</t>
  </si>
  <si>
    <t>Счетчик ПСЧ-4ТМ.05М</t>
  </si>
  <si>
    <t>ПУЛЬТ КОНТРОЛЯ И УПРАВЛЕНИЯ С2000М</t>
  </si>
  <si>
    <t>ПРИБОР ПРИЕМНО-КОНТРОЛЬНЫЙ ОХРАННО ПОЖАРНЫЙ СИГНАЛ-20П SMD</t>
  </si>
  <si>
    <t>БЛОК СИГНАЛЬНО-ПУСКОВОЙ С2000-СП1 ИСП. 01</t>
  </si>
  <si>
    <t>БЛОК РЕЗЕРВНОГО ПИТАНИЯ РИП-24 ИСП.02П</t>
  </si>
  <si>
    <t>БЛОК БЕСПЕРЕБОЙНОГО ПИТАНИЯ UPS APC BACK CS 500VA</t>
  </si>
  <si>
    <t>ВСЕПОГОДНЫЙ ИЗВЕЩАТЕЛЬ ИНФРАКРАСНЫЙ ПАССИВНЫЙ  ФОТОН-Ш (ИО-309-7)</t>
  </si>
  <si>
    <t>БЛОК РЕЗЕРВНОГО ПИТАНИЯ РИП-12 ИСП.02П</t>
  </si>
  <si>
    <t>КОНТРОЛЬНО-ПУСКОВОЙ БЛОК С2000-КПБ</t>
  </si>
  <si>
    <t>АККУМУЛЯТОРНАЯ БАТАРЕЯ 7АЧ</t>
  </si>
  <si>
    <t>ВСЕПОГОДНЫЙ ИЗВЕЩАТЕЛЬ ОПТИКО-ЭЛЕКТРОННЫЙ ПАССИВНЫЙ  LX-802N</t>
  </si>
  <si>
    <t>МАГНИТОКОНТАКТНЫЙ ИЗВЕЩАТЕЛЬ ИО-102-20 А2М</t>
  </si>
  <si>
    <t>ШКАФ С ОПТИЧЕСКИМ КРОССОМ ШКОН-УМ-8</t>
  </si>
  <si>
    <t>ИЗВЕЩАТЕЛЬ ПОЖАРНЫЙ РУЧНОЙ MCP1A-R470SF</t>
  </si>
  <si>
    <t>ОПОВЕЩАТЕЛЬ СВЕТОВОЙ "ВЫХОД" КОП-25</t>
  </si>
  <si>
    <t>ОПОВЕЩАТЕЛЬ ПОЖАРНЫЙ КОМБИНИРОВАННЫЙ МАЯК-12-КП</t>
  </si>
  <si>
    <t>SIM КАРТА МТС</t>
  </si>
  <si>
    <t>ИСТОЧНИК ПИТАНИЯ 12В, 60 Вт, 5А         ADC 562y</t>
  </si>
  <si>
    <t>ОКОНЕЧНОЕ РЕЛЕ УШК-04</t>
  </si>
  <si>
    <t>УСТРОЙСТВО КОММУТАЦИОННОЕ УК-ВК/02</t>
  </si>
  <si>
    <t>ЗАЩИТНАЯ КРЫШКА ДЛЯ ИЗВЕЩАТЕЛЕЙ СЕРИИ МСР PS200</t>
  </si>
  <si>
    <t>ЭЛЕКТРОННЫЙ КЛЮЧ DS1990A(DL1990)</t>
  </si>
  <si>
    <t>СЧИТЫВАТЕЛЬ-2</t>
  </si>
  <si>
    <t>МАГНИТОКОНТАКТНЫЙ ИЗВЕЩАТЕЛЬ НАКЛАДНОЙ ИО-102-16/1</t>
  </si>
  <si>
    <t>Материалы</t>
  </si>
  <si>
    <t>04.3.02.04-0151</t>
  </si>
  <si>
    <t>Смеси бетонные, БСГ, тяжелого бетона на гранитном щебне, фракция 5-20 мм, класс: B15 (М200), П4, F100, W2</t>
  </si>
  <si>
    <t>м3</t>
  </si>
  <si>
    <t>08.4.02.04-0001</t>
  </si>
  <si>
    <t>Каркасы металлические</t>
  </si>
  <si>
    <t>т</t>
  </si>
  <si>
    <t>07.2.07.13-0046</t>
  </si>
  <si>
    <t>Прогоны, пролет 6 м, из горячекатаных швеллеров и двутавров</t>
  </si>
  <si>
    <t>08.1.02.23-0011</t>
  </si>
  <si>
    <t>Панели фасадные сайдинг из оцинкованной стали с полимерным покрытием для навесных вентилируемых фасадов, толщина 0,5 мм</t>
  </si>
  <si>
    <t>м2</t>
  </si>
  <si>
    <t>04.3.01.09-0016</t>
  </si>
  <si>
    <t>Раствор готовый кладочный, цементный, М200</t>
  </si>
  <si>
    <t>12.1.02.03-0051</t>
  </si>
  <si>
    <t>Материал рулонный битумно-полимерный кровельный и гидроизоляционный наплавляемый ЭКП, основа полиэстер, гибкость не выше-15 °C, масса 1 м2 до 5,0 кг, прочность не менее 600 Н, теплостойкость не менее 120 °C</t>
  </si>
  <si>
    <t>16.2.01.01-0001</t>
  </si>
  <si>
    <t>Грунт почвенный "БИОгрунт", готовый к применению</t>
  </si>
  <si>
    <t>01.7.08.05-0003</t>
  </si>
  <si>
    <t>Добавка Гермогуст, загуститель мастик Битурэл, Гермокров и Гидрофор</t>
  </si>
  <si>
    <t>11.2.11.06-0003</t>
  </si>
  <si>
    <t>Фанера ламинированная, толщина 18 мм</t>
  </si>
  <si>
    <t>04.2.02.01-0001</t>
  </si>
  <si>
    <t>Смеси асфальтобетонные литые тип I</t>
  </si>
  <si>
    <t>08.3.12.03-0001</t>
  </si>
  <si>
    <t>Балки покрытий постоянные по высоте из двутавров с параллельными гранями полок</t>
  </si>
  <si>
    <t>24.3.03.11-0060</t>
  </si>
  <si>
    <t>Трубы напорные полиэтиленовые газопроводные ПЭ100, стандартное размерное отношение SDR17,6, номинальный наружный диаметр 160 мм, толщина стенки 9,1 мм</t>
  </si>
  <si>
    <t>м</t>
  </si>
  <si>
    <t>07.2.06.01-0007</t>
  </si>
  <si>
    <t>Комплектующие для навесных вентилируемых фасадов кронштейн 200 мм силовой из оцинкованной стали</t>
  </si>
  <si>
    <t>шт</t>
  </si>
  <si>
    <t>08.3.09.01-0103</t>
  </si>
  <si>
    <t>Профнастил оцинкованный Н75-750-0,9</t>
  </si>
  <si>
    <t>07.2.07.11-0004</t>
  </si>
  <si>
    <t>Опоры стальные</t>
  </si>
  <si>
    <t>04.3.02.04-0152</t>
  </si>
  <si>
    <t>Смеси бетонные, БСГ, тяжелого бетона на гранитном щебне, фракция 5-20 мм, класс: B20 (М250), П3, F100, W2</t>
  </si>
  <si>
    <t>09.2.03.02-0022</t>
  </si>
  <si>
    <t>Профили стыкоперекрывающие из алюминиевых сплавов (порожки) с покрытием, ширина 60 мм</t>
  </si>
  <si>
    <t>999-9950</t>
  </si>
  <si>
    <t>Вспомогательные ненормируемые ресурсы (2% от Оплаты труда рабочих)</t>
  </si>
  <si>
    <t>руб</t>
  </si>
  <si>
    <t>08.3.10.04-0001</t>
  </si>
  <si>
    <t>Профиль шляпный из оцинкованной стали ПШ-28</t>
  </si>
  <si>
    <t>01.7.05.08-0013</t>
  </si>
  <si>
    <t>Стеклотекстолит на основе стеклотканей на замасливателях, парафиновой эмульсии и политерпеновый СТЭФ, толщина от 5 до 50 мм</t>
  </si>
  <si>
    <t>кг</t>
  </si>
  <si>
    <t>14.4.02.09-0201</t>
  </si>
  <si>
    <t>Краска-композиция полимерная, ЭЛАД</t>
  </si>
  <si>
    <t>01.7.06.10-0021</t>
  </si>
  <si>
    <t>Лента термоуплотнительная самоклеящаяся</t>
  </si>
  <si>
    <t>10 м</t>
  </si>
  <si>
    <t>04.3.02.04-0148</t>
  </si>
  <si>
    <t>Смеси бетонные, БСГ, тяжелого бетона на гранитном щебне, фракция 5-20 мм, класс: B15 (М200), П3, F50-100, W0-2</t>
  </si>
  <si>
    <t>09.2.03.03-0010</t>
  </si>
  <si>
    <t>Профили холодногнутые из алюминиевых сплавов для ограждающих строительных конструкций СА11-210-1.0</t>
  </si>
  <si>
    <t>20.3.03.07-0104</t>
  </si>
  <si>
    <t>Светильник промышленный GM: C70-28-56-CG-65-Lxx-T (1 модуль)</t>
  </si>
  <si>
    <t>10.1.02.03-0001</t>
  </si>
  <si>
    <t>Проволока алюминиевая, марка АМЦ, диаметр 1,4-1,8 мм</t>
  </si>
  <si>
    <t>02.2.05.04-1573</t>
  </si>
  <si>
    <t>Щебень М 600, фракция 5(3)-10 мм, группа 3</t>
  </si>
  <si>
    <t>01.5.02.01-0051</t>
  </si>
  <si>
    <t>Комплект металлоконструкций барьерного ограждения 11МО-1,1Д/2,0-500</t>
  </si>
  <si>
    <t>07.2.03.06-0091</t>
  </si>
  <si>
    <t>Пути подвесных кранов из прокатных двутавров с криволинейными звеньями типа М</t>
  </si>
  <si>
    <t>07.5.01.02-0061</t>
  </si>
  <si>
    <t>Площадки кольцевые с ограждениями</t>
  </si>
  <si>
    <t>05.1.01.11-0036</t>
  </si>
  <si>
    <t>Плита днища ПДУ 190.210.14-6, бетон B15 (М200), объем 0,55 м3, расход арматуры 92,8 кг</t>
  </si>
  <si>
    <t>08.1.06.01-0015</t>
  </si>
  <si>
    <t>Ворота распашные складчатые РСВ 4,8х5,4</t>
  </si>
  <si>
    <t>08.4.01.02-0011</t>
  </si>
  <si>
    <t>Детали закладные и накладные, изготовленные без применения сварки, гнутья, сверления (пробивки) отверстий, поставляемые отдельно</t>
  </si>
  <si>
    <t>07.4.03.06-0011</t>
  </si>
  <si>
    <t>Опора несиловая фланцевая граненая коническая, ОГК-4-ц</t>
  </si>
  <si>
    <t>14.3.02.03-0001</t>
  </si>
  <si>
    <t>Краска водно-дисперсионная поливинилацетатная ВД-ВА-17 белая</t>
  </si>
  <si>
    <t>01.7.15.08-0002</t>
  </si>
  <si>
    <t>Заклепки 5х12К, алюминиевые, нержавеющая сталь А4, анодированные в черный цвет</t>
  </si>
  <si>
    <t>100 шт</t>
  </si>
  <si>
    <t>20.3.03.06-0060</t>
  </si>
  <si>
    <t>Светильники уличного освещения РСУ17-250-001</t>
  </si>
  <si>
    <t>14.2.01.05-0001</t>
  </si>
  <si>
    <t>Композиция на основе термопластичных полимеров</t>
  </si>
  <si>
    <t>07.2.07.12-0003</t>
  </si>
  <si>
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</si>
  <si>
    <t>08.4.02.03-0001</t>
  </si>
  <si>
    <t>Каркасы арматурные класса А-I диаметром: 8 мм</t>
  </si>
  <si>
    <t>02.2.05.04-1802</t>
  </si>
  <si>
    <t>Щебень М 300, фракция 40-80(70) мм, группа 2</t>
  </si>
  <si>
    <t>01.7.15.02-0002</t>
  </si>
  <si>
    <t>Анкер-болт для крепления кронштейнов, размер 10х100 мм</t>
  </si>
  <si>
    <t>04.2.01.01-0048</t>
  </si>
  <si>
    <t>Смеси асфальтобетонные плотные мелкозернистые тип Б марка I</t>
  </si>
  <si>
    <t>Т</t>
  </si>
  <si>
    <t>07.2.02.02-0062</t>
  </si>
  <si>
    <t>Кронштейн для консольных и подвесных светильников, серия 1 (Стандарт), марка: 1.К1-1,0-1,0-О10-ц (ТАНС.41.497.000)</t>
  </si>
  <si>
    <t>23.3.06.05-0010</t>
  </si>
  <si>
    <t>Трубы стальные сварные неоцинкованные водогазопроводные с резьбой, обыкновенные, номинальный диаметр 100 мм, толщина стенки 4,5 мм</t>
  </si>
  <si>
    <t>01.7.05.08-0011</t>
  </si>
  <si>
    <t>Стеклотекстолит на основе стеклотканей на замасливателях, парафиновой эмульсии и политерпеновый СТЭФ, толщина от 1,5 до 2 мм</t>
  </si>
  <si>
    <t>21.2.02.01-0033</t>
  </si>
  <si>
    <t>Провод антенный МГ, сечение 120 мм2</t>
  </si>
  <si>
    <t>21.1.06.08-0216</t>
  </si>
  <si>
    <t>Кабель силовой с алюминиевыми жилами АПвВГ 4х35-1000 (прим. Кабель силовой АПвзБбШп  4х35-1)</t>
  </si>
  <si>
    <t>км</t>
  </si>
  <si>
    <t>М3</t>
  </si>
  <si>
    <t>01.7.15.04-0060</t>
  </si>
  <si>
    <t>Винты из нержавеющей стали 08Х18Н10 с цилиндрической головкой М6х16 мм</t>
  </si>
  <si>
    <t>100 ШТ.</t>
  </si>
  <si>
    <t>04.3.02.13-0102</t>
  </si>
  <si>
    <t>Смеси сухие, штукатурные цементно-песчаные, для внутренних и наружных работ, модифицированные с полимерными добавками, механизированного нанесения, М150</t>
  </si>
  <si>
    <t>04.3.02.04-0143</t>
  </si>
  <si>
    <t>Смеси бетонные, БСГ, тяжелого бетона на гранитном щебне, фракция 5-20 мм, класс: B7,5 (М100), П3</t>
  </si>
  <si>
    <t>1.1-1-1588</t>
  </si>
  <si>
    <t>ЭМУЛЬСОЛ</t>
  </si>
  <si>
    <t>1.1-1-2150</t>
  </si>
  <si>
    <t>ВТУЛКИ СТАЛЬНЫЕ ДЛЯ ЗАКЛЕПОК ФАСАДНЫХ</t>
  </si>
  <si>
    <t>ГБУ-02-125-002</t>
  </si>
  <si>
    <t>23.5.02.02-0090</t>
  </si>
  <si>
    <t>Трубы стальные электросварные прямошовные со снятой фаской из стали марок БСт2кп-БСт4кп и БСт2пс-БСт4пс, наружный диаметр 219 мм, толщина стенки 8 мм</t>
  </si>
  <si>
    <t>М</t>
  </si>
  <si>
    <t>1.1-1-1530</t>
  </si>
  <si>
    <t>ЩЕБЕНЬ ИЗ ЕСТЕСТВЕННОГО КАМНЯ ДЛЯ СТРОИТЕЛЬНЫХ РАБОТ, МАРКА 1200-800, ФРАКЦИЯ 20-40 ММ</t>
  </si>
  <si>
    <t>1.6-1-215</t>
  </si>
  <si>
    <t>ЛЕСТНИЦЫ СО СТУПЕНЯМИ ИЗ ЛИСТОВОЙ, ПРОСЕЧНОЙ, РИФЛЕНОЙ ИЛИ КРУГЛОЙ СТАЛИ, КРИВОЛИНЕЙНЫЕ, ПОЖАРНЫЕ</t>
  </si>
  <si>
    <t>1.1-1-1605</t>
  </si>
  <si>
    <t>ПОЛОТНО ИГЛОПРОБИВНОЕ ДЛЯ ДОРОЖНОГО СТРОИТЕЛЬСТВА, МАРКА "КМ2" (ДОРНИТ-2), ШИРИНА ПОЛОТНА 2,45 М</t>
  </si>
  <si>
    <t>М2</t>
  </si>
  <si>
    <t>07.2.06.01-0012</t>
  </si>
  <si>
    <t>Комплектующие для навесных вентилируемых фасадов планка вертикального шва из оцинкованной стали</t>
  </si>
  <si>
    <t>08.3.06.01-0004</t>
  </si>
  <si>
    <t>Прокат ромбического рифления, горячекатаный, в листах с обрезными кромками, марка стали С235, ширина от 1 до 1,9 м, толщина 6 мм</t>
  </si>
  <si>
    <t>1.21-5-909</t>
  </si>
  <si>
    <t>ЛОТКИ СТАЛЬНЫЕ ОЦИНКОВАННЫЕ КАБЕЛЬНЫЕ, ТИП НЛ20-П1,87УТ1,5, РАЗМЕРЫ 2000Х200Х70 ММ</t>
  </si>
  <si>
    <t>ШТ.</t>
  </si>
  <si>
    <t>1.3-4-82</t>
  </si>
  <si>
    <t>КАРКАСЫ И СЕТКИ АРМАТУРНЫЕ ПРОСТРАНСТВЕННЫЕ СОБРАННЫЕ И СВАРЕННЫЕ (СВЯЗАННЫЕ) В АРМАТУРНЫЕ ИЗДЕЛИЯ, КЛАСС А-I, ДИАМЕТР 8 ММ</t>
  </si>
  <si>
    <t>1.23-8-88</t>
  </si>
  <si>
    <t>КАБЕЛИ СИЛОВЫЕ С МЕДНЫМИ ЖИЛАМИ С ПОЛИВИНИЛХЛОРИДНОЙ ИЗОЛЯЦИЕЙ В ОБОЛОЧКЕ ИЗ ПОЛИВИНИЛХЛОРИДНОГО ПЛАСТИКАТА ПОНИЖЕННОЙ ГОРЮЧЕСТИ, НАПРЯЖЕНИЕ 660 В, МАРКА ВВГНГ, ЧИСЛО ЖИЛ И СЕЧЕНИЕ 3Х2,5 ММ2</t>
  </si>
  <si>
    <t>КМ</t>
  </si>
  <si>
    <t>1.1-1-3032</t>
  </si>
  <si>
    <t>ФИКСАТОРЫ ПЛАСТИКОВЫЕ ДЛЯ ОБЕСПЕЧЕНИЯ ЗАЩИТНОГО СЛОЯ БЕТОНА ТОЛЩИНОЙ 25 ММ</t>
  </si>
  <si>
    <t>11.1.03.06-0094</t>
  </si>
  <si>
    <t>Доска обрезная, хвойных пород, ширина 75-150 мм, толщина 44 мм и более, длина 4-6,5 м, сорт II</t>
  </si>
  <si>
    <t>Шкаф ЩРНМ 2</t>
  </si>
  <si>
    <t>Трансформатор разделительный 44268 Legrand</t>
  </si>
  <si>
    <t>1.1-1-613</t>
  </si>
  <si>
    <t>МАСТИКА КЛЕЯЩАЯ МОРОЗОСТОЙКАЯ, МАРКА МБ-50, БИТУМНО-МАСЛЯНАЯ</t>
  </si>
  <si>
    <t>Z-образный профиль К 239 ХЛ1</t>
  </si>
  <si>
    <t>1.3-1-126</t>
  </si>
  <si>
    <t>СМЕСИ БЕТОННЫЕ, БСГ, ТЯЖЕЛОГО БЕТОНА МЕЛКОЗЕРНИСТЫЕ, КЛАСС ПРОЧНОСТИ: В22,5 (М300); П3, F100, W2</t>
  </si>
  <si>
    <t>1.1-1-616</t>
  </si>
  <si>
    <t>МАСТИКА ГЕРМЕТИЗИРУЮЩАЯ НЕТВЕРДЕЮЩАЯ, СТРОИТЕЛЬНАЯ, МАРКА "ПРАЙМЕР"</t>
  </si>
  <si>
    <t>1.1-1-1079</t>
  </si>
  <si>
    <t>СТАЛЬ КРОВЕЛЬНАЯ ЛИСТОВАЯ, ТОЛЩИНА 0,5 ММ, ВЕС ЛИСТА РАЗМЕРОМ 710Х1420 ММ 4 КГ, ОЦИНКОВАННАЯ</t>
  </si>
  <si>
    <t>1.1-1-655</t>
  </si>
  <si>
    <t>МЕШКОВИНА</t>
  </si>
  <si>
    <t>1.3-2-5</t>
  </si>
  <si>
    <t>РАСТВОРЫ ЦЕМЕНТНЫЕ, МАРКА 100</t>
  </si>
  <si>
    <t>Короб прямой У1105У3  L=2м</t>
  </si>
  <si>
    <t>1.12-6-699</t>
  </si>
  <si>
    <t>ТРУБЫ СТАЛЬНЫЕ ВОДОГАЗОПРОВОДНЫЕ ЧЕРНЫЕ (НЕОЦИНКОВАННЫЕ), ОБЫКНОВЕННЫЕ, ГОСТ 3262-75, ДИАМЕТР УСЛОВНОГО ПРОХОДА 25 ММ, ТОЛЩИНА СТЕНКИ 3,2 ММ</t>
  </si>
  <si>
    <t>1.1-1-1120</t>
  </si>
  <si>
    <t>СТАЛЬ УГЛОВАЯ РАВНОПОЛОЧНАЯ ДЛЯ СТРОИТЕЛЬНЫХ МЕТАЛЛОКОНСТРУКЦИЙ, МАРКА 18КП18ПС,18ГПС, ШИРИНА ПОЛКИ 35-70 ММ</t>
  </si>
  <si>
    <t>1.5-3-40</t>
  </si>
  <si>
    <t>КАМНИ БЕТОННЫЕ БОРТОВЫЕ, МАРКА БР 100.30.15</t>
  </si>
  <si>
    <t>1.6-1-218</t>
  </si>
  <si>
    <t>ОГРАЖДЕНИЯ ИЗ ПРОКАТНЫХ И ГНУТЫХ ПРОФИЛЕЙ ПОЛОСОВОЙ И КРУГЛОЙ СТАЛИ</t>
  </si>
  <si>
    <t>1.1-1-2149</t>
  </si>
  <si>
    <t>ПРОКЛАДКИ ПАРОНИТОВЫЕ ДЛЯ КРОНШТЕЙНОВ</t>
  </si>
  <si>
    <t>100 КОМПЛ.</t>
  </si>
  <si>
    <t>Изолятор полимерный ЛК 70/220-А4</t>
  </si>
  <si>
    <t>1.1-1-1518</t>
  </si>
  <si>
    <t>ЩЕБЕНЬ ИЗ ЕСТЕСТВЕННОГО КАМНЯ ДЛЯ СТРОИТЕЛЬНЫХ РАБОТ, МАРКА 300-200, ФРАКЦИЯ 5-10 ММ</t>
  </si>
  <si>
    <t>Лампа металлогалогенная 125Вт Master  HPI-T Plus</t>
  </si>
  <si>
    <t>1.4-4-19</t>
  </si>
  <si>
    <t>УДОБРЕНИЯ КОМПЛЕСНЫЕ МИНЕРАЛЬНЫЕ ДЛЯ ГАЗОНОВ</t>
  </si>
  <si>
    <t>КГ</t>
  </si>
  <si>
    <t>1.23-9-86</t>
  </si>
  <si>
    <t>КАБЕЛИ ДЛЯ АДРЕСНЫХ СИСТЕМ ПОЖАРНОЙ СИГНАЛИЗАЦИИ С ОДНОПРОВОЛОЧНЫМИ МЕДНЫМИ ЖИЛАМИ, С ИЗОЛЯЦИЕЙ И ОБОЛОЧКОЙ ИЗ ПВХ ПЛАСТИКАТА, МАРКА КПСВВНГ-LS, ЧИСЛО ПАР И СЕЧЕНИЕ 2Х2Х0,75 ММ2</t>
  </si>
  <si>
    <t>1.1-1-1541</t>
  </si>
  <si>
    <t>ЩЕБЕНЬ ИЗ ЕСТЕСТВЕННОГО КАМНЯ, ДЕКОРАТИВНЫЙ, ФРАКЦИОНИРОВАННЫЙ ГРАНИТНЫЙ И МРАМОРНЫЙ</t>
  </si>
  <si>
    <t>1.1-1-226</t>
  </si>
  <si>
    <t>ДОСКИ ХВОЙНЫХ ПОРОД, ОБРЕЗНЫЕ, ДЛИНА 2-6,5 М, СОРТ III, ТОЛЩИНА 25-32 ММ</t>
  </si>
  <si>
    <t>1.1-1-2152</t>
  </si>
  <si>
    <t>ЗАКЛЕПКИ СТАЛЬНЫЕ ОЦИНКОВАННЫЕ 4,8Х8 ММ ДЛЯ ВРЕМЕННОГО КРЕПЛЕНИЯ ПЛИТ НАВЕСНОГО ВЕНТИЛИРУЕМОГО ФАСАДА</t>
  </si>
  <si>
    <t>1.7-2-23</t>
  </si>
  <si>
    <t>БЛОКИ ДВЕРНЫЕ МЕТАЛЛИЧЕСКИЕ</t>
  </si>
  <si>
    <t>Ящик управления освещением ЯУО 9602 3474-У3.1</t>
  </si>
  <si>
    <t>1.6-0-1</t>
  </si>
  <si>
    <t>ДОПЛАТА ЗА РАЗНИЦУ В СТОИМОСТИ МАТЕРИАЛОВ И ИЗМЕНЕНИЕ РАСХОДА ПО ПЕРЕДЕЛУ ПРИ ЗАМЕНЕ МАРОК СТАЛИ: КЛАСС СТАЛИ С-245, МАРКА ВСТ3ПС6 (ЛИСТОВОЙ ПРОКАТ ТОЛЩИНА ДО 20 ММ, ФАСОННЫЙ - ДО 30 ММ) ВСТ3ПС6-1</t>
  </si>
  <si>
    <t>1.7-5-222</t>
  </si>
  <si>
    <t>ШПИЛЬКА РЕЗЬБОВАЯ С ГАЛЬВАНИЧЕСКИМ ПОКРЫТИЕМ, "МКТ", МАРКА V-A, 24X300</t>
  </si>
  <si>
    <t>Лоток угловой КГ 200х65  90 УХЛ2</t>
  </si>
  <si>
    <t>1.1-1-1624</t>
  </si>
  <si>
    <t>КОНУСЫ ПВХ</t>
  </si>
  <si>
    <t>1.1-1-774</t>
  </si>
  <si>
    <t>ПИГМЕНТЫ СУХИЕ ДЛЯ КРАСОК, ОХРА ЗОЛОТИСТАЯ</t>
  </si>
  <si>
    <t>1.1-1-599</t>
  </si>
  <si>
    <t>МАСТИКА ГЕРМЕТИЗИРУЮЩАЯ НЕТВЕРДЕЮЩАЯ, СТРОИТЕЛЬНАЯ, БИТУМНО-АТАКТИЧЕСКАЯ, АНТИКОРРОЗИЙНАЯ</t>
  </si>
  <si>
    <t>01.7.16.04-0001</t>
  </si>
  <si>
    <t>Металлоконструкции опалубки разборно-переставные</t>
  </si>
  <si>
    <t>07.2.06.01-1050</t>
  </si>
  <si>
    <t>Уголки из оцинкованной стали с полимерным покрытием, для навесных вентилируемых фасадов, ширина полки 32/32 мм</t>
  </si>
  <si>
    <t>1.21-5-753</t>
  </si>
  <si>
    <t>ШВЕЛЛЕР ПЕРФОРИРОВАННЫЙ, ОКРАШЕННЫЙ, ТИП К-240 У2, ДЛИНА 2М, РАЗМЕРЫ: 60Х32Х2,5 ММ</t>
  </si>
  <si>
    <t>1.23-1-354</t>
  </si>
  <si>
    <t>КАБЕЛИ КОНТРОЛЬНЫЕ С МЕДНЫМИ ЖИЛАМИ, С ПОЛИВИНИЛХЛОРИДНОЙ ИЗОЛЯЦИЕЙ, В ОБОЛОЧКЕ ИЗ ПОЛИВИНИЛХЛОРИДНОГО ПЛАСТИКАТА ПОНИЖЕННОЙ ГОРЮЧЕСТИ, С НИЗКИМ ДЫМО- И ГАЗОВЫДЕЛЕНИЕМ, МАРКА КВВГНГ-LS, ЧИСЛО ЖИЛ И СЕЧЕНИЕ, ММ2: 4Х1,5</t>
  </si>
  <si>
    <t>1.23-8-179</t>
  </si>
  <si>
    <t>КАБЕЛИ СИЛОВЫЕ С МЕДНЫМИ ЖИЛАМИ С ПОЛИВИНИЛХЛОРИДНОЙ ИЗОЛЯЦИЕЙ В ОБОЛОЧКЕ ИЗ ПОЛИВИНИЛХЛОРИДНОГО ПЛАСТИКАТА ПОНИЖЕННОЙ ГОРЮЧЕСТИ, НАПРЯЖЕНИЕ 660 В, МАРКА ВВГНГ, ЧИСЛО ЖИЛ И СЕЧЕНИЕ 2 Х 2,5 ММ2</t>
  </si>
  <si>
    <t>Пластина переходная МА-80*10 У3</t>
  </si>
  <si>
    <t>1.1-1-1626</t>
  </si>
  <si>
    <t>ТРУБКИ ПВХ ДЛЯ ВОЗВЕДЕНИЯ МОНОЛИТНЫХ ЖЕЛЕЗОБЕТОННЫХ КОНСТРУКЦИЙ</t>
  </si>
  <si>
    <t>1.1-1-1617</t>
  </si>
  <si>
    <t>БОЛТЫ АНКЕРНЫЕ ИЗ ПРЯМЫХ ИЛИ ГНУТЫХ КРУГЛЫХ СТЕРЖНЕЙ С РЕЗЬБОЙ В КОМПЛЕКТЕ С ГАЙКАМИ И ШАЙБАМИ</t>
  </si>
  <si>
    <t>1.21-5-1135</t>
  </si>
  <si>
    <t>ДЕРЖАТЕЛИ ПЛАСТИКОВЫЕ С ЗАЩЕЛКОЙ ДЛЯ КРЕПЛЕНИЯ ТРУБ, РУКАВОВ И ГИБКИХ ВВОДОВ ДИАМЕТРОМ 16 ММ</t>
  </si>
  <si>
    <t>1.4-6-6</t>
  </si>
  <si>
    <t>СЕМЕНА (СМЕСЬ УНИВЕРСАЛЬНАЯ) ГАЗОННЫХ ТРАВ</t>
  </si>
  <si>
    <t>1.23-10-17</t>
  </si>
  <si>
    <t>ПРОВОДА НЕИЗОЛИРОВАННЫЕ ДЛЯ ВОЗДУШНЫХ ЛИНИЙ ЭЛЕКТРОПЕРЕДАЧ СТАЛЕАЛЮМИНЕВЫЕ, МАРКА АС, СЕЧЕНИЕ 400 ММ2</t>
  </si>
  <si>
    <t>1.1-1-118</t>
  </si>
  <si>
    <t>ВОДА</t>
  </si>
  <si>
    <t>1.3-2-13</t>
  </si>
  <si>
    <t>РАСТВОРЫ ЦЕМЕНТНО-ИЗВЕСТКОВЫЕ, МАРКА 75</t>
  </si>
  <si>
    <t>1.3-4-102</t>
  </si>
  <si>
    <t>КАРКАСЫ И СЕТКИ АРМАТУРНЫЕ ПРОСТРАНСТВЕННЫЕ СОБРАННЫЕ И СВАРЕННЫЕ (СВЯЗАННЫЕ) В АРМАТУРНЫЕ ИЗДЕЛИЯ, КЛАСС А-III, ДИАМЕТР 8 ММ</t>
  </si>
  <si>
    <t>1.6-0-2</t>
  </si>
  <si>
    <t>ДОПЛАТА ЗА РАЗНИЦУ В СТОИМОСТИ МАТЕРИАЛОВ И ИЗМЕНЕНИЕ РАСХОДА ПО ПЕРЕДЕЛУ ПРИ ЗАМЕНЕ МАРОК СТАЛИ: КЛАСС СТАЛИ С-255, МАРКА ВСТ3СП5, ВСТ3ГПС5, ВСТ3ПС6 (ЛИСТОВОЙ ПРОКАТ ТОЛЩИНА СВЫШЕ 20 ММ ДО 40 ММ, ФАСОННЫЙ - СВЫШЕ 30 ММ)</t>
  </si>
  <si>
    <t>1.1-1-1889</t>
  </si>
  <si>
    <t>ЛЕНТА ПОЛИВИНИЛХЛОРИДНАЯ ИЗОЛЯЦИОННАЯ ЛИАМ, ДЛЯ ЗАЩИТЫ ТРУБОПРОВОДОВ ОТ КОРРОЗИИ</t>
  </si>
  <si>
    <t>1.1-1-1969</t>
  </si>
  <si>
    <t>ПАСТА ОГНЕЗАЩИТНАЯ ТЕРМОРАСШИРЯЮЩАЯСЯ ДЛЯ ЗАЩИТЫ ЭЛЕКТРИЧЕСКИХ КАБЕЛЕЙ, МАРКА "ОГРАКС-В"</t>
  </si>
  <si>
    <t>Зажим аппаратный прессуемый А4А-400-2</t>
  </si>
  <si>
    <t>1.23-9-83</t>
  </si>
  <si>
    <t>КАБЕЛИ ДЛЯ АДРЕСНЫХ СИСТЕМ ПОЖАРНОЙ СИГНАЛИЗАЦИИ С ОДНОПРОВОЛОЧНЫМИ МЕДНЫМИ ЖИЛАМИ, С ИЗОЛЯЦИЕЙ И ОБОЛОЧКОЙ ИЗ ПВХ ПЛАСТИКАТА, МАРКА КПСВВНГ-LS, ЧИСЛО ПАР И СЕЧЕНИЕ 1Х2Х0,75 ММ2</t>
  </si>
  <si>
    <t>14.5.09.11-0102</t>
  </si>
  <si>
    <t>Уайт-спирит</t>
  </si>
  <si>
    <t>1.1-1-59</t>
  </si>
  <si>
    <t>БОЛТЫ СТРОИТЕЛЬНЫЕ АНКЕРНЫЕ С ГАЙКАМИ</t>
  </si>
  <si>
    <t>1.1-1-1519</t>
  </si>
  <si>
    <t>ЩЕБЕНЬ ИЗ ЕСТЕСТВЕННОГО КАМНЯ ДЛЯ СТРОИТЕЛЬНЫХ РАБОТ, МАРКА 300-200, ФРАКЦИЯ 10-20 ММ</t>
  </si>
  <si>
    <t>1.12-2-1163</t>
  </si>
  <si>
    <t>ХОМУТЫ КРЕПЕЖНЫЕ ИЗ ОЦИНКОВАННОЙ СТАЛИ С РЕЗИНОВЫМИ ПРОКЛАДКАМИ, МАРКА "АКВАТЕРМ", ДЛЯ ТРУБ, НАРУЖНЫЙ ДИАМЕТР 20ММ</t>
  </si>
  <si>
    <t>1.1-1-3075</t>
  </si>
  <si>
    <t>БОЛТЫ СТЯЖНЫЕ В КОМПЛЕКТЕ С ГАЙКАМИ ДЛЯ ФИКСАЦИИ ОПАЛУБКИ ПРИ ВОЗВЕДЕНИИ МОНОЛИТНЫХ ЖЕЛЕЗОБЕТОННЫХ КОНСТРУКЦИЙ, ДИАМЕТР 17 ММ, ДЛИНА 1000 ММ</t>
  </si>
  <si>
    <t>КОМПЛ.</t>
  </si>
  <si>
    <t>1.1-1-227</t>
  </si>
  <si>
    <t>ДОСКИ ХВОЙНЫХ ПОРОД, ОБРЕЗНЫЕ, ДЛИНА 2-6,5 М, СОРТ III, ТОЛЩИНА 40-60 ММ</t>
  </si>
  <si>
    <t>1.23-8-90</t>
  </si>
  <si>
    <t>КАБЕЛИ СИЛОВЫЕ С МЕДНЫМИ ЖИЛАМИ С ПОЛИВИНИЛХЛОРИДНОЙ ИЗОЛЯЦИЕЙ В ОБОЛОЧКЕ ИЗ ПОЛИВИНИЛХЛОРИДНОГО ПЛАСТИКАТА ПОНИЖЕННОЙ ГОРЮЧЕСТИ, НАПРЯЖЕНИЕ 660 В, МАРКА ВВГНГ, ЧИСЛО ЖИЛ И СЕЧЕНИЕ 4Х2,5 ММ2</t>
  </si>
  <si>
    <t>1.1-1-1487</t>
  </si>
  <si>
    <t>ШПАТЛЕВКА МАСЛЯНО-КЛЕЕВАЯ УНИВЕРСАЛЬНАЯ</t>
  </si>
  <si>
    <t>1.1-1-3186</t>
  </si>
  <si>
    <t>КАБЕЛЬ-КАНАЛЫ, РАЗМЕР 100Х40 ММ: НАКЛАДКИ СТЫКОВЫЕ</t>
  </si>
  <si>
    <t>1.21-5-438</t>
  </si>
  <si>
    <t>РУКАВА МЕТАЛЛИЧЕСКИЕ ИЗ СТАЛЬНОЙ ОЦИНКОВАННОЙ ЛЕНТЫ, НЕГЕРМЕТИЧНЫЕ, ПРОСТОГО ПРОФИЛЯ, МАРКА РЗ-ЦХ, ДИАМЕТР УСЛОВНЫЙ 32 ММ</t>
  </si>
  <si>
    <t>Шкаф IP 54 1000х750х200</t>
  </si>
  <si>
    <t>Анкер SORMAT S-KA 6/50</t>
  </si>
  <si>
    <t>20.2.05.04-0033</t>
  </si>
  <si>
    <t>Кабель-канал (короб) 100х40 мм</t>
  </si>
  <si>
    <t>1.1-1-1082</t>
  </si>
  <si>
    <t>СТАЛЬ КРУГЛАЯ И КВАДРАТНАЯ ОБЩЕГО НАЗНАЧЕНИЯ КИПЯЩАЯ И ПОЛУСПОКОЙНАЯ, МАРКА СТ1КП-СТ4КП, СТ1ПС-СТ6ПС, СТ1ГПС-СТ5ГПС, РАЗМЕР 5-12 ММ</t>
  </si>
  <si>
    <t>Коробка ответвительная КТО-25</t>
  </si>
  <si>
    <t>1.21-5-139</t>
  </si>
  <si>
    <t>ПОЛКИ КАБЕЛЬНЫЕ СТАЛЬНЫЕ, ТИП К1161УЗ</t>
  </si>
  <si>
    <t>1000 ШТ.</t>
  </si>
  <si>
    <t>1.1-1-58</t>
  </si>
  <si>
    <t>БОЛТЫ СТРОИТЕЛЬНЫЕ С ГАЙКАМИ ОЦИНКОВАННЫЕ (10Х100ММ)</t>
  </si>
  <si>
    <t>КАБЕЛЬ КПКЭВНГ-FRLS 2Х2Х0,5</t>
  </si>
  <si>
    <t>Пластиковые держатели ДКС  ND2107</t>
  </si>
  <si>
    <t>ТРУБА ZNM 6021</t>
  </si>
  <si>
    <t>1.1-1-3182</t>
  </si>
  <si>
    <t>КАБЕЛЬ-КАНАЛЫ, РАЗМЕР 100Х40 ММ: УГЛЫ ВНУТРЕННИЕ</t>
  </si>
  <si>
    <t>1.1-1-320</t>
  </si>
  <si>
    <t>КАНАТЫ (ТРОСЫ) СТАЛЬНЫЕ АРМАТУРНЫЕ, 1Х7, ДИАМЕТР КАНАТА 15 ММ, ДИАМЕТР ПРОВОЛОКИ 5 ММ</t>
  </si>
  <si>
    <t>10 М</t>
  </si>
  <si>
    <t>1.1-1-3183</t>
  </si>
  <si>
    <t>КАБЕЛЬ-КАНАЛЫ, РАЗМЕР 100Х40 ММ: УГЛЫ НАРУЖНЫЕ</t>
  </si>
  <si>
    <t>1.23-8-87</t>
  </si>
  <si>
    <t>КАБЕЛИ СИЛОВЫЕ С МЕДНЫМИ ЖИЛАМИ С ПОЛИВИНИЛХЛОРИДНОЙ ИЗОЛЯЦИЕЙ В ОБОЛОЧКЕ ИЗ ПОЛИВИНИЛХЛОРИДНОГО ПЛАСТИКАТА ПОНИЖЕННОЙ ГОРЮЧЕСТИ, НАПРЯЖЕНИЕ 660 В, МАРКА ВВГНГ, ЧИСЛО ЖИЛ И СЕЧЕНИЕ 3Х1,5 ММ2</t>
  </si>
  <si>
    <t>1.21-5-144</t>
  </si>
  <si>
    <t>СТОЙКИ КАБЕЛЬНЫЕ СТАЛЬНЫЕ, ТИП К1152УЗ</t>
  </si>
  <si>
    <t>1.21-5-865</t>
  </si>
  <si>
    <t>КОРОБКИ МЕТАЛЛИЧЕСКИЕ</t>
  </si>
  <si>
    <t>1.23-13-98</t>
  </si>
  <si>
    <t>ПРОВОДА СИЛОВЫЕ С МЕДНЫМИ ЖИЛАМИ В ПОЛИВИНИЛХЛОРИДНОЙ ИЗОЛЯЦИИ, МАРКА ПВ3, НОМИНАЛЬНОЕ НАПРЯЖЕНИЕ ДО 450 В, ЧИСЛО ЖИЛ И СЕЧЕНИЕ 1Х6 ММ2</t>
  </si>
  <si>
    <t>КАБЕЛЬ КПКВНГ-FRLS 1Х2Х0,5</t>
  </si>
  <si>
    <t>1.12-5-371</t>
  </si>
  <si>
    <t>ТРУБЫ ЭЛЕКТРОТЕХНИЧЕСКИЕ ГОФРИРОВАННЫЕ, ПОЛИВИНИЛХЛОРИДНЫЕ, НЕГОРЮЧИЕ, С ЗОНДОМ, НАРУЖНЫЙ ДИАМЕТР 16 ММ</t>
  </si>
  <si>
    <t>1.6-1-271</t>
  </si>
  <si>
    <t>ОТДЕЛЬНЫЕ КОНСТРУКТИВНЫЕ ЭЛЕМЕНТЫ С ПРЕОБЛАДАНИЕМ ГОРЯЧЕКАТАНЫХ ПРОФИЛЕЙ, СРЕДНЯЯ МАССА СБОРОЧНОЙ ЕДИНИЦЫ ОТ 0,11 ДО 0,5 Т</t>
  </si>
  <si>
    <t>Заглушка ЗКЛ 160</t>
  </si>
  <si>
    <t>1.1-1-955</t>
  </si>
  <si>
    <t>ПРОВОЛОКА СТАЛЬНАЯ ВЯЗАЛЬНАЯ</t>
  </si>
  <si>
    <t>Лампа металлогалогенная ДРИ 100</t>
  </si>
  <si>
    <t>Зажим натяжной НАС-450-1</t>
  </si>
  <si>
    <t>1.1-1-65</t>
  </si>
  <si>
    <t>БРЕВНА СТРОИТЕЛЬНЫЕ ОКОРЕННЫЕ, ХВОЙНЫХ ПОРОД, ДЛИНА 3-6,5 М, ДИАМЕТР 14-24 СМ, СОРТ III</t>
  </si>
  <si>
    <t>ГЕРМЕТИК LOCTITE 542</t>
  </si>
  <si>
    <t>1.1-1-57</t>
  </si>
  <si>
    <t>БОЛТЫ СТРОИТЕЛЬНЫЕ ЧЕРНЫЕ С ГАЙКАМИ И ШАЙБАМИ (10Х100ММ)</t>
  </si>
  <si>
    <t>1.23-8-328</t>
  </si>
  <si>
    <t>КАБЕЛИ СИЛОВЫЕ С МЕДНЫМИ ЖИЛАМИ С ПОЛИВИНИЛХЛОРИДНОЙ ИЗОЛЯЦИЕЙ В ОБОЛОЧКЕ ИЗ ПОЛИВИНИЛХЛОРИДНОГО ПЛАСТИКАТА ПОНИЖЕННОЙ ГОРЮЧЕСТИ, НАПРЯЖЕНИЕ 660 В, МАРКА ВВГНГ, ЧИСЛО ЖИЛ И СЕЧЕНИЕ, 5Х25 ММ2</t>
  </si>
  <si>
    <t>1.1-1-79</t>
  </si>
  <si>
    <t>БРУСКИ ХВОЙНЫХ ПОРОД ОБРЕЗНЫЕ, ДЛИНА 2-6,5 М, СОРТ III, ТОЛЩИНА 50-60 ММ</t>
  </si>
  <si>
    <t>1.1-1-962</t>
  </si>
  <si>
    <t>ПРОВОЛОКА СТАЛЬНАЯ НИЗКОУГЛЕРОДИСТАЯ ОБЩЕГО НАЗНАЧЕНИЯ, ДИАМЕТР 1,1 ММ</t>
  </si>
  <si>
    <t>1.23-2-108</t>
  </si>
  <si>
    <t>КАБЕЛИ СИЛОВЫЕ ГИБКИЕ С МЕДНЫМИ ЖИЛАМИ С РЕЗИНОВОЙ ИЗОЛЯЦИЕЙ В РЕЗИНОВОЙ МАСЛОСТОЙКОЙ ОБОЛОЧКЕ, НЕ РАСПРОСТРАНЯЮЩЕЙ ГОРЕНИЕ, НАПРЯЖЕНИЕ 660 В, МАРКА КГ, ЧИСЛО ЖИЛ И СЕЧЕНИЕ, ММ2: 4Х4</t>
  </si>
  <si>
    <t>1.1-1-2624</t>
  </si>
  <si>
    <t>БОЛТЫ СТРОИТЕЛЬНЫЕ С ШЕСТИГРАННОЙ ГОЛОВКОЙ, ДИАМЕТР РЕЗЬБЫ 20 ММ</t>
  </si>
  <si>
    <t>1.1-1-1566</t>
  </si>
  <si>
    <t>ЭЛЕКТРОДЫ, ТИП Э-42, 46, 50, ДИАМЕТР 4 - 6 ММ</t>
  </si>
  <si>
    <t>Короб угловой У1107У3</t>
  </si>
  <si>
    <t>1-полюсный выключатель S201-В Iном=10А</t>
  </si>
  <si>
    <t>1.12-5-41</t>
  </si>
  <si>
    <t>ТРУБЫ ПОЛИВИНИЛХЛОРИДНЫЕ ДЛЯ ЭЛЕКТРОПРОВОДОК, ГЛАДКИЕ, УСИЛЕННОГО ТИПА ИЗ ОТХОДОВ ПВХ, НАРУЖНЫЙ ДИАМЕТР 16 ММ, ТОЛЩИНА СТЕНКИ 1,2 ММ</t>
  </si>
  <si>
    <t>1.1-1-2459</t>
  </si>
  <si>
    <t>ШНЕК БУРОВОЙ, ДИАМЕТР 180 ММ, ДЛИНА 1,8 М</t>
  </si>
  <si>
    <t>1.9-11-3</t>
  </si>
  <si>
    <t>ЩИТЫ ДЕРЕВЯННЫЕ ДЛЯ ФУНДАМЕНТОВ, КОЛОНН, БАЛОК, ПЕРЕКРЫТИЙ, СТЕН, ПЕРЕГОРОДОК И ДРУГИХ КОНСТРУКЦИЙ ИЗ ДОСОК, ТОЛЩИНА 25 ММ</t>
  </si>
  <si>
    <t>1.12-5-321</t>
  </si>
  <si>
    <t>ДЕТАЛИ ИЗ ПОЛИЭТИЛЕНА ВЫСОКОГО ДАВЛЕНИЯ ДЛЯ ТРУБ, КОЛЕНО, МАРКА 18050-05, РАЗМЕРЫ 40Х40 ММ</t>
  </si>
  <si>
    <t>Выключатель одноклавишный Aqua-Top</t>
  </si>
  <si>
    <t>1.1-1-293</t>
  </si>
  <si>
    <t>МАТЕРИАЛ РУЛОННЫЙ РЕЗИНО-БИТУМНЫЙ ГИДРОИЗОЛЯЦИОННЫЙ, ИЗОЛ, МАРКА И-БД</t>
  </si>
  <si>
    <t>Ящик силовой ЯБПВУ-1М</t>
  </si>
  <si>
    <t>1.1-1-3013</t>
  </si>
  <si>
    <t>КАБЕЛЬ-КАНАЛЫ, РАЗМЕР 40Х20 ММ: КАБЕЛЬ-КАНАЛЫ</t>
  </si>
  <si>
    <t>1.21-4-140</t>
  </si>
  <si>
    <t>ЯЩИКИ С ТРАНСФОРМАТОРОМ ПОНИЖАЮЩИМ, ТИП ЯТП-0.25 УЗ</t>
  </si>
  <si>
    <t>1.3-4-4</t>
  </si>
  <si>
    <t>АРМАТУРНЫЕ ЗАГОТОВКИ (СТЕРЖНИ, ХОМУТЫ И Т.П.), НЕ СОБРАННЫЕ В КАРКАСЫ ИЛИ СЕТКИ, УГЛЕРОДИСТАЯ СТАЛЬ ОБЩЕГО НАЗНАЧЕНИЯ И АРМАТУРНАЯ СТАЛЬ ГЛАДКАЯ, КЛАСС А-I, ДИАМЕТР 12-14 ММ</t>
  </si>
  <si>
    <t>Муфта концевая 4 ПКВТПБ-В-35/50</t>
  </si>
  <si>
    <t>1.21-5-732</t>
  </si>
  <si>
    <t>КРОНШТЕЙНЫ ДЛЯ ПОДВЕШИВАНИЯ СВЕТИЛЬНИКОВ ВЕСОМ ДО 10 КГ, ТИП У-116У3</t>
  </si>
  <si>
    <t>1.1-1-1114</t>
  </si>
  <si>
    <t>СТАЛЬ УГЛОВАЯ РАВНОПОЛОЧНАЯ ОБЩЕГО НАЗНАЧЕНИЯ, МАРКА СТ1КП-СТ4КП, СТ1ПС-СТ6ПС, СТ1ГПС-СТ5ГПС, ШИРИНА ПОЛКИ 35-70 ММ</t>
  </si>
  <si>
    <t>02.3.01.02-0033</t>
  </si>
  <si>
    <t>Песок природный обогащенный для строительных работ средний</t>
  </si>
  <si>
    <t>1.21-5-1005</t>
  </si>
  <si>
    <t>DIN-РЕЙКИ ДЛЯ УСТАНОВКИ НИЗКОВОЛЬТНОЙ АППАРАТУРЫ В ЭЛЕКТРОКОНСТРУКЦИЯХ, РАЗМЕРЫ 7,5Х35Х300 ММ, ТИП 10101</t>
  </si>
  <si>
    <t>1.1-1-1139</t>
  </si>
  <si>
    <t>СТАЛЬ УГЛОВАЯ НЕРАВНОПОЛОЧНАЯ ДЛЯ СТРОИТЕЛЬНЫХ МЕТАЛЛОКОНСТРУКЦИЙ, МАРКА 18СП, ШИРИНА БОЛЬШОЙ ПОЛКИ БОЛЕЕ 80 ММ</t>
  </si>
  <si>
    <t>1.1-1-3027</t>
  </si>
  <si>
    <t>СЕТКА СТАЛЬНАЯ ПЛЕТЕНАЯ ОДИНАРНАЯ, С РОМБИЧЕСКОЙ ЯЧЕЙКОЙ 10Х10 ММ, ДИАМЕТР ПРОВОЛОКИ 1,2 ММ</t>
  </si>
  <si>
    <t>1.1-1-1550</t>
  </si>
  <si>
    <t>ЩЕБЕНЬ ИЗ ЕСТЕСТВЕННОГО КАМНЯ ДЛЯ ДОРОЖНЫХ РАБОТ, МАРКА 600 - 400, ФРАКЦИЯ 20-40 ММ</t>
  </si>
  <si>
    <t>Ушко двухлапчатое У2-16-20</t>
  </si>
  <si>
    <t>1.21-5-343</t>
  </si>
  <si>
    <t>ПРЕДОХРАНИТЕЛИ ПН-2 НА НОМИНАЛЬНОЕ НАПРЯЖЕНИЕ 500 В, ТИП ПН-2-250</t>
  </si>
  <si>
    <t>1.1-1-3169</t>
  </si>
  <si>
    <t>КАБЕЛЬ-КАНАЛЫ, РАЗМЕР 25Х17 ММ, КАБЕЛЬ-КАНАЛЫ</t>
  </si>
  <si>
    <t>1.1-1-2426</t>
  </si>
  <si>
    <t>КАБЕЛЬ-КАНАЛЫ, РАЗМЕР 20Х12,5 ММ: КАБЕЛЬ-КАНАЛЫ</t>
  </si>
  <si>
    <t>1.23-8-285</t>
  </si>
  <si>
    <t>КАБЕЛИ СИЛОВЫЕ С МЕДНЫМИ ЖИЛАМИ С ПОЛИВИНИЛХЛОРИДНОЙ ИЗОЛЯЦИЕЙ В ОБОЛОЧКЕ ИЗ ПОЛИВИНИЛХЛОРИДНОГО ПЛАСТИКАТА ПОНИЖЕННОЙ ГОРЮЧЕСТИ, НАПРЯЖЕНИЕ 1000 В, МАРКА ВВГНГ, ЧИСЛО ЖИЛ И СЕЧЕНИЕ, ММ2: 3Х1,5</t>
  </si>
  <si>
    <t>3-полюсный выключатель S203-C Iном=16А</t>
  </si>
  <si>
    <t>1.3-3-19</t>
  </si>
  <si>
    <t>ЭМУЛЬСИИ ДОРОЖНЫЕ, БИТУМНЫЕ</t>
  </si>
  <si>
    <t>1.3-1-148</t>
  </si>
  <si>
    <t>СМЕСИ БЕТОННЫЕ, БСГ, ТЯЖЕЛОГО БЕТОНА НА ГРАНИТНОМ ЩЕБНЕ, ФРАКЦИЯ 5-20, КЛАСС ПРОЧНОСТИ: В20 (М250); П2, F100, W6</t>
  </si>
  <si>
    <t>1-полюсный выключатель S201-C Iном=16А</t>
  </si>
  <si>
    <t>1.23-8-324</t>
  </si>
  <si>
    <t>КАБЕЛИ СИЛОВЫЕ С МЕДНЫМИ ЖИЛАМИ С ПОЛИВИНИЛХЛОРИДНОЙ ИЗОЛЯЦИЕЙ В ОБОЛОЧКЕ ИЗ ПОЛИВИНИЛХЛОРИДНОГО ПЛАСТИКАТА ПОНИЖЕННОЙ ГОРЮЧЕСТИ, НАПРЯЖЕНИЕ 660 В, МАРКА ВВГНГ, ЧИСЛО ЖИЛ И СЕЧЕНИЕ, 5Х4 ММ2</t>
  </si>
  <si>
    <t>Лента сигнальная ЛСЭ-300 (1шт-100м)</t>
  </si>
  <si>
    <t>1.12-3-25</t>
  </si>
  <si>
    <t>ТРУБЫ АСБЕСТОЦЕМЕНТНЫЕ БЕЗНАПОРНЫЕ, ДИАМЕТР УСЛОВНОГО ПРОХОДА, ММ, 100, ВНУТРЕННИЙ ДИАМЕТР 100 ММ</t>
  </si>
  <si>
    <t>1.2-1-129</t>
  </si>
  <si>
    <t>ГЛИНА ОГНЕУПОРНАЯ МОЛОТАЯ</t>
  </si>
  <si>
    <t>1.21-5-737</t>
  </si>
  <si>
    <t>НАКОНЕЧНИКИ КАБЕЛЬНЫЕ МЕДНЫЕ ПОД ОПРЕССОВКУ ЛУЖЕНЫЕ, ТИП: 16-6-6-М УХЛ3 ТЛМ 16-8-6</t>
  </si>
  <si>
    <t>1.1-1-318</t>
  </si>
  <si>
    <t>КАНАТЫ (ТРОСЫ) СТАЛЬНЫЕ АРМАТУРНЫЕ, 1Х7, ДИАМЕТР КАНАТА 8 ММ, ДИАМЕТР ПРОВОЛОКИ 3 ММ</t>
  </si>
  <si>
    <t>КАБЕЛЬ КИПвЭВ 4х2х0,78</t>
  </si>
  <si>
    <t>Перемычка ПГС 50-280У2,5</t>
  </si>
  <si>
    <t>1.9-11-4</t>
  </si>
  <si>
    <t>ЩИТЫ ДЕРЕВЯННЫЕ ДЛЯ ФУНДАМЕНТОВ, КОЛОНН, БАЛОК, ПЕРЕКРЫТИЙ, СТЕН, ПЕРЕГОРОДОК И ДРУГИХ КОНСТРУКЦИЙ ИЗ ДОСОК, ТОЛЩИНА 40ММ</t>
  </si>
  <si>
    <t>1.23-16-1</t>
  </si>
  <si>
    <t>ШИНЫ АЛЮМИНИЕВЫЕ ПРЯМОУГОЛЬНОГО СЕЧЕНИЯ</t>
  </si>
  <si>
    <t>1.21-5-721</t>
  </si>
  <si>
    <t>ПОЛОСЫ МОНТАЖНЫЕ ПЕРФОРИРОВАННЫЕ, ОКРАШЕННЫЕ, ТИП К 107 У2, РАЗМЕРЫ 2000Х40Х3 ММ</t>
  </si>
  <si>
    <t>1.1-1-2613</t>
  </si>
  <si>
    <t>ПРОПАН-БУТАН, СЖИЖЕННЫЙ ГАЗ</t>
  </si>
  <si>
    <t>Вводной выключатель S203-C Iном=40А</t>
  </si>
  <si>
    <t>3-полюсный выключатель S203-C Iном=32А</t>
  </si>
  <si>
    <t>1.12-5-519</t>
  </si>
  <si>
    <t>МУФТЫ ИЗ АБС ПЛАСТИКА СОЕДИНИТЕЛЬНЫЕ УНИВЕРСАЛЬНЫЕ  ДЛЯ ТРУБ НАРУЖНЫМ ДИАМЕТРОМ 40 ММ</t>
  </si>
  <si>
    <t>1.23-10-31</t>
  </si>
  <si>
    <t>ПРОВОДА НЕИЗОЛИРОВАННЫЕ ДЛЯ ВОЗДУШНЫХ ЛИНИЙ ЭЛЕКТРОПЕРЕДАЧ МЕДНЫЕ ГИБКИЕ, МАРКА МГ, СЕЧЕНИЕ 16 ММ2</t>
  </si>
  <si>
    <t>Дистанционный расцепитель S 2С--А2</t>
  </si>
  <si>
    <t>КОННЕКТОРЫ КЛЕЕВЫЕ SC</t>
  </si>
  <si>
    <t>Зажим аппаратный для конц.муфты Д=60</t>
  </si>
  <si>
    <t>1.21-5-873</t>
  </si>
  <si>
    <t>СКОБЫ КРЕПЕЖНЫЕ ОЦИНКОВАННЫЕ ДВУХЛАПКОВЫЕ</t>
  </si>
  <si>
    <t>Коробка ответвительная КОР94-3 У1</t>
  </si>
  <si>
    <t>3-полюсный выключатель S203-C Iном=20А</t>
  </si>
  <si>
    <t>1.23-8-325</t>
  </si>
  <si>
    <t>КАБЕЛИ СИЛОВЫЕ С МЕДНЫМИ ЖИЛАМИ С ПОЛИВИНИЛХЛОРИДНОЙ ИЗОЛЯЦИЕЙ В ОБОЛОЧКЕ ИЗ ПОЛИВИНИЛХЛОРИДНОГО ПЛАСТИКАТА ПОНИЖЕННОЙ ГОРЮЧЕСТИ, НАПРЯЖЕНИЕ 660 В, МАРКА ВВГНГ, ЧИСЛО ЖИЛ И СЕЧЕНИЕ, 5Х6 ММ2</t>
  </si>
  <si>
    <t>1.3-1-13</t>
  </si>
  <si>
    <t>СМЕСИ БЕТОННЫЕ, БСГ, ПЕСЧАНОГО БЕТОНА НА ОБОГАЩЕННОМ ПЕСКЕ, КЛАСС ПРОЧНОСТИ: В7,5 (М100)</t>
  </si>
  <si>
    <t>1.1-1-150</t>
  </si>
  <si>
    <t>ГЛИНА ОБЫКНОВЕННАЯ</t>
  </si>
  <si>
    <t>1.3-4-86</t>
  </si>
  <si>
    <t>КАРКАСЫ И СЕТКИ АРМАТУРНЫЕ ПРОСТРАНСТВЕННЫЕ СОБРАННЫЕ И СВАРЕННЫЕ (СВЯЗАННЫЕ) В АРМАТУРНЫЕ ИЗДЕЛИЯ, КЛАСС А-I, ДИАМЕТР 16-18 ММ</t>
  </si>
  <si>
    <t>1.9-11-16</t>
  </si>
  <si>
    <t>БАЛКИ ОПАЛУБКИ ДВУТАВРОВЫЕ, КЛЕЕНЫЕ, ФАНЕРНО-ДЕРЕВЯННЫЕ, ОКРАШЕННЫЕ, ВЫСОТА 200 ММ, ШИРИНА ПОЛКИ 80 ММ, ТОЛЩИНА СТЕНКИ 27 ММ</t>
  </si>
  <si>
    <t>20.2.08.03-0013</t>
  </si>
  <si>
    <t>Комплект монтажный IPO 500 WALL MNTG KIT</t>
  </si>
  <si>
    <t>Узел крепления КГП-7-3А</t>
  </si>
  <si>
    <t>1.3-4-1</t>
  </si>
  <si>
    <t>АРМАТУРНЫЕ ЗАГОТОВКИ (СТЕРЖНИ, ХОМУТЫ И Т.П.), НЕ СОБРАННЫЕ В КАРКАСЫ ИЛИ СЕТКИ, УГЛЕРОДИСТАЯ СТАЛЬ ОБЩЕГО НАЗНАЧЕНИЯ И АРМАТУРНАЯ СТАЛЬ ГЛАДКАЯ, КЛАСС А-I, ДИАМЕТР 6-7 ММ</t>
  </si>
  <si>
    <t>КАБЕЛЬ КИПвЭВ 1х2х0,78</t>
  </si>
  <si>
    <t>1.12-6-702</t>
  </si>
  <si>
    <t>ТРУБЫ СТАЛЬНЫЕ ВОДОГАЗОПРОВОДНЫЕ ЧЕРНЫЕ (НЕОЦИНКОВАННЫЕ), ОБЫКНОВЕННЫЕ, ГОСТ 3262-75, ДИАМЕТР УСЛОВНОГО ПРОХОДА 50 ММ, ТОЛЩИНА СТЕНКИ 4 ММ</t>
  </si>
  <si>
    <t>ПАТЧ-КОРДЫ ДЛЯ ДУПЛЕКСНОЙ СВЯЗИ SC/SC-3м</t>
  </si>
  <si>
    <t>1.1-1-601</t>
  </si>
  <si>
    <t>МАСТИКА ГЕРМЕТИЗИРУЮЩАЯ НЕТВЕРДЕЮЩАЯ, СТРОИТЕЛЬНАЯ, МАРКА МББТ-70, БИТУМНО-БУТИЛКАУЧУКОВАЯ</t>
  </si>
  <si>
    <t>1.1-1-3030</t>
  </si>
  <si>
    <t>ТЕХПЛАСТИНА РЕЗИНОВАЯ, МАРКА МБС, ТОЛЩИНА ОТ 1 ДО 10 ММ</t>
  </si>
  <si>
    <t>1.1-1-2397</t>
  </si>
  <si>
    <t>ФАНЕРА КЛЕЕНАЯ, МАРКА ФСФ, ТОЛЩИНА 12 ММ И БОЛЕЕ</t>
  </si>
  <si>
    <t>Шнур джутовый</t>
  </si>
  <si>
    <t>1.6-1-273</t>
  </si>
  <si>
    <t>ОТДЕЛЬНЫЕ КОНСТРУКТИВНЫЕ ЭЛЕМЕНТЫ С ПРЕОБЛАДАНИЕМ ГОРЯЧЕКАТАНЫХ ПРОФИЛЕЙ, СРЕДНЯЯ МАССА СБОРОЧНОЙ ЕДИНИЦЫ ОТ 1,01 ДО 3,0 Т</t>
  </si>
  <si>
    <t>1.3-4-3</t>
  </si>
  <si>
    <t>АРМАТУРНЫЕ ЗАГОТОВКИ (СТЕРЖНИ, ХОМУТЫ И Т.П.), НЕ СОБРАННЫЕ В КАРКАСЫ ИЛИ СЕТКИ, УГЛЕРОДИСТАЯ СТАЛЬ ОБЩЕГО НАЗНАЧЕНИЯ И АРМАТУРНАЯ СТАЛЬ ГЛАДКАЯ, КЛАСС А-I, ДИАМЕТР 10 ММ</t>
  </si>
  <si>
    <t>1.1-1-221</t>
  </si>
  <si>
    <t>ДОСКИ ХВОЙНЫХ ПОРОД, ОБРЕЗНЫЕ, ДЛИНА 2-6,5 М, СОРТ II, ТОЛЩИНА 25-32 ММ</t>
  </si>
  <si>
    <t>1.23-8-188</t>
  </si>
  <si>
    <t>КАБЕЛИ СИЛОВЫЕ С МЕДНЫМИ ЖИЛАМИ С ПОЛИВИНИЛХЛОРИДНОЙ ИЗОЛЯЦИЕЙ В ОБОЛОЧКЕ ИЗ ПОЛИВИНИЛХЛОРИДНОГО ПЛАСТИКАТА ПОНИЖЕННОЙ ГОРЮЧЕСТИ, НАПРЯЖЕНИЕ 660 В, МАРКА ВВГНГ, ЧИСЛО ЖИЛ И СЕЧЕНИЕ 3 Х 6 ММ2</t>
  </si>
  <si>
    <t>10 М2</t>
  </si>
  <si>
    <t>1.1-1-3185</t>
  </si>
  <si>
    <t>КАБЕЛЬ-КАНАЛЫ, РАЗМЕР 100Х40 ММ: ЗАГЛУШКИ</t>
  </si>
  <si>
    <t>1.1-1-1577</t>
  </si>
  <si>
    <t>ЭМАЛЬ, МАРКА ПФ-115 (ЦВЕТНАЯ), ПЕНТАФТАЛЕВАЯ</t>
  </si>
  <si>
    <t>СОЕДИНИТЕЛЬ RJ-45</t>
  </si>
  <si>
    <t>1.1-1-3016</t>
  </si>
  <si>
    <t>КАБЕЛЬ-КАНАЛЫ, РАЗМЕР 40Х20 ММ: УГЛЫ ПЛОСКИЕ</t>
  </si>
  <si>
    <t>1.21-5-60</t>
  </si>
  <si>
    <t>ВЫКЛЮЧАТЕЛИ ДЛЯ ВНУТРЕННИХ ЭЛЕКТРОПРОВОДОК ПРИ НАПРЯЖЕНИИ 250 В И СИЛЕ ТОКА 6 А БРЫЗГОНЕПРОНИЦАЕМЫЕ, ТИП А 16-008 УХЛ2, ВА1-6-03 УХЛ2, ОДНОКЛАВИШНЫЕ, ОТКРЫТОЙ УСТАНОВКИ</t>
  </si>
  <si>
    <t>Скоба СК-7-1А</t>
  </si>
  <si>
    <t>1.1-1-132</t>
  </si>
  <si>
    <t>ГВОЗДИ СТРОИТЕЛЬНЫЕ</t>
  </si>
  <si>
    <t>1.1-1-296</t>
  </si>
  <si>
    <t>КАБОЛКА</t>
  </si>
  <si>
    <t>Коробка ответвительная КОР94-4 У1</t>
  </si>
  <si>
    <t>1.1-1-825</t>
  </si>
  <si>
    <t>ПЛЕНКА ПОЛИЭТИЛЕНОВАЯ, ТОЛЩИНА 0,12 - 0,15 ММ</t>
  </si>
  <si>
    <t>1.12-5-17</t>
  </si>
  <si>
    <t>ТРУБЫ НАПОРНЫЕ ИЗ ПОЛИЭТИЛЕНА (ПЭ-63) SDR 17,6 (0,6 МПА), НАРУЖНЫЙ ДИАМЕТР 32 ММ, ТОЛЩИНА СТЕНКИ 2 ММ</t>
  </si>
  <si>
    <t>1.1-1-47</t>
  </si>
  <si>
    <t>БИТУМЫ НЕФТЯНЫЕ, ИЗОЛЯЦИОННЫЕ, МАРКА БНИ-IV-3, БНИ-IV, БНИ-V</t>
  </si>
  <si>
    <t>1.1-1-1149</t>
  </si>
  <si>
    <t>СТАЛЬ ШВЕЛЛЕРНАЯ ОБЫЧНАЯ ДЛЯ СТРОИТЕЛЬНЫХ МЕТАЛЛОКОНСТРУКЦИЙ, МАРКА 18СП № 12-40</t>
  </si>
  <si>
    <t>1.21-5-195</t>
  </si>
  <si>
    <t>КОРОБКИ МОНТАЖНЫЕ</t>
  </si>
  <si>
    <t>1.7-11-22</t>
  </si>
  <si>
    <t>МЕТАЛЛОКОНСТРУКЦИИ (ПОДДЕРЖИВАЮЩИЕ) ДЛЯ ОПАЛУБКИ ПЕРЕКРЫТИЙ</t>
  </si>
  <si>
    <t>Выключатель одноклавишный А16-008</t>
  </si>
  <si>
    <t>1.1-1-1141</t>
  </si>
  <si>
    <t>СТАЛЬ ШВЕЛЛЕРНАЯ ОБЫЧНАЯ ОБЩЕГО НАЗНАЧЕНИЯ, МАРКА СТ0, №12-40</t>
  </si>
  <si>
    <t>1.1-1-376</t>
  </si>
  <si>
    <t>КИСЛОРОД ТЕХНИЧЕСКИЙ ГАЗООБРАЗНЫЙ</t>
  </si>
  <si>
    <t>1.1-1-338</t>
  </si>
  <si>
    <t>КАТАНКА (ПРОВОЛОКА КАТАНАЯ) ОБЩЕГО НАЗНАЧЕНИЯ (УГЛЕРОДИСТАЯ) КИПЯЩАЯ И ПОЛУСПОКОЙНАЯ, МАРКА БСТ0, БСТ1КП-3КП, БСТ1ПС-3ПС, ДИАМЕТР 5,5-6,5 ММ</t>
  </si>
  <si>
    <t>1.1-1-1329</t>
  </si>
  <si>
    <t>ЦЕМЕНТ ОБЩЕСТРОИТЕЛЬНЫЙ, ПОРТЛАНДЦЕМЕНТ ОБЩЕГО НАЗНАЧЕНИЯ, МАРКА 400</t>
  </si>
  <si>
    <t>Шина PE</t>
  </si>
  <si>
    <t>1.21-5-354</t>
  </si>
  <si>
    <t>РОЗЕТКИ ШТЕПСЕЛЬНЫЕ ДВУХПОЛЮСНЫЕ ДЛЯ ОТКРЫТОЙ УСТАНОВКИ 6 А, 220 В, ТИП РШ-Ц-2-0-10-6/220</t>
  </si>
  <si>
    <t>Флажок Ф 50-280У2,5</t>
  </si>
  <si>
    <t>1.1-1-2826</t>
  </si>
  <si>
    <t>КЛЕЙ ФЕНОЛПОЛИВИНИЛАЦЕТАТНЫЙ, МАРКА БФ-2</t>
  </si>
  <si>
    <t>Шина N</t>
  </si>
  <si>
    <t>1.1-1-1770</t>
  </si>
  <si>
    <t>ЛЕНТА КЛЕЯЩАЯ ДЛЯ МОНТАЖА ОПАЛУБКИ МОНОЛИТНЫХ ЖЕЛЕЗОБЕТОННЫХ КОНСТРУКЦИЙ</t>
  </si>
  <si>
    <t>1.1-1-256</t>
  </si>
  <si>
    <t>ИЗВЕСТЬ НЕГАШЕНАЯ КОМОВАЯ</t>
  </si>
  <si>
    <t>1.1-1-1003</t>
  </si>
  <si>
    <t>РЕЗИНА ТЕХНИЧЕСКАЯ ПРЕССОВАННАЯ</t>
  </si>
  <si>
    <t>DIN-РЕЙКИ ДЛЯ УСТАНОВКИ НИЗКОВОЛЬТНОЙ АППАРАТУРЫ В ЭЛЕКТРОКОНСТРУКЦИЯХ, РАЗМЕРЫ 7,5Х35Х300 ММ, ТИП 10101 L=0,3м</t>
  </si>
  <si>
    <t>1.1-1-165</t>
  </si>
  <si>
    <t>ГРУНТОВКА ГЛИФТАЛЕВАЯ, ГФ-021</t>
  </si>
  <si>
    <t>1.12-3-61</t>
  </si>
  <si>
    <t>ЗАГЛУШКИ (ПРОБКИ) ПОЛИЭТИЛЕНОВЫЕ ПКП-1 ДЛЯ КАНАЛОВ КАБЕЛЬНОЙ КАНАЛИЗАЦИИ ИЗ АСБЕСТОЦЕМЕНТНЫХ ТРУБ ВНУТРЕННИМ ДИАМЕТРОМ 100 ММ</t>
  </si>
  <si>
    <t>1.1-1-351</t>
  </si>
  <si>
    <t>КИРПИЧ КЕРАМИЧЕСКИЙ ОБЫКНОВЕННЫЙ, РАЗМЕР 250Х120Х65 ММ, МАРКА 100</t>
  </si>
  <si>
    <t>1.1-1-312</t>
  </si>
  <si>
    <t>КАНАТ ПЕНЬКОВЫЙ СМОЛЯНОЙ</t>
  </si>
  <si>
    <t>1.1-1-75</t>
  </si>
  <si>
    <t>БРУСКИ ХВОЙНЫХ ПОРОД ОБРЕЗНЫЕ, ДЛИНА 2-6,5 М, СОРТ I, ТОЛЩИНА 50-60ММ</t>
  </si>
  <si>
    <t>1.1-1-26</t>
  </si>
  <si>
    <t>АЦЕТИЛЕН ТЕХНИЧЕСКИЙ</t>
  </si>
  <si>
    <t>1.14-1-555</t>
  </si>
  <si>
    <t>КРЕПЛЕНИЕ</t>
  </si>
  <si>
    <t>Муфта  МПТ-1</t>
  </si>
  <si>
    <t>1.1-1-999</t>
  </si>
  <si>
    <t>РАСТВОРИТЕЛЬ "УАЙТ-СПИРИТ"</t>
  </si>
  <si>
    <t>1.1-1-956</t>
  </si>
  <si>
    <t>ПРОВОЛОКА СТАЛЬНАЯ КРОВЕЛЬНАЯ СВЕТЛАЯ</t>
  </si>
  <si>
    <t>1.1-1-1602</t>
  </si>
  <si>
    <t>КРУГИ ШЛИФОВАЛЬНЫЕ, ДИАМЕТР 230Х3Х22 ММ</t>
  </si>
  <si>
    <t>1.23-13-92</t>
  </si>
  <si>
    <t>ПРОВОДА СИЛОВЫЕ С МЕДНЫМИ ЖИЛАМИ В ПОЛИВИНИЛХЛОРИДНОЙ ИЗОЛЯЦИИ, МАРКА ПВ3, НОМИНАЛЬНОЕ НАПРЯЖЕНИЕ ДО 450 В, ЧИСЛО ЖИЛ И СЕЧЕНИЕ 1Х0,75 ММ2</t>
  </si>
  <si>
    <t>1.1-1-749</t>
  </si>
  <si>
    <t>ПАРУСИНА (БРЕЗЕНТ)</t>
  </si>
  <si>
    <t>КАБЕЛЬ CAB4 4Х0.22</t>
  </si>
  <si>
    <t>100 м</t>
  </si>
  <si>
    <t>1.1-1-321</t>
  </si>
  <si>
    <t>КАНАТЫ (ТРОСЫ) СТАЛЬНЫЕ, БЕЗ ОРГАНИЧЕСКОГО СЕРДЕЧНИКА, ТИП ТК-1К9, СВЕТЛЫЕ, ДИАМЕТР 3,0 ММ</t>
  </si>
  <si>
    <t>07.2.06.03-0292</t>
  </si>
  <si>
    <t>Профиль направляющий горизонтальный Z-образный из оцинкованной стали с полимерным покрытием для навесных вентилируемых фасадов, сечение 60х40 мм, толщина стали 1,2 мм</t>
  </si>
  <si>
    <t>Приложение № 4</t>
  </si>
  <si>
    <t>Ресурсная модель</t>
  </si>
  <si>
    <t>Наименование разрабатываемого показателя УНЦ — Переходные пункты ВЛ-КЛ. Закрытый 220(150) кВ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</si>
  <si>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</si>
  <si>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</si>
  <si>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</si>
  <si>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</si>
  <si>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</si>
  <si>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</si>
  <si>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</si>
  <si>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</si>
  <si>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</si>
  <si>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</si>
  <si>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</si>
  <si>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</si>
  <si>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</si>
  <si>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</si>
  <si>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</si>
  <si>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</si>
  <si>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</si>
  <si>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</si>
  <si>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</si>
  <si>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</si>
  <si>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</si>
  <si>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</si>
  <si>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- 3,3%</t>
  </si>
  <si>
    <t>Дополнительные затраты при производстве строительно-монтажных работ в зимнее время - 1%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</si>
  <si>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</si>
  <si>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</si>
  <si>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</si>
  <si>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</si>
  <si>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</si>
  <si>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</si>
  <si>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</si>
  <si>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</si>
  <si>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</si>
  <si>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</si>
  <si>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</si>
  <si>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 Е. М. Добровольская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</si>
  <si>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</si>
  <si>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</si>
  <si>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</si>
  <si>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</si>
  <si>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</si>
  <si>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</si>
  <si>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Переходные пункты ВЛ-КЛ. Закрытый 220(150) кВ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</si>
  <si>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</si>
  <si>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</si>
  <si>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</si>
  <si>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</si>
  <si>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</si>
  <si>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</si>
  <si>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(4,0)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</si>
  <si>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</si>
  <si>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</si>
  <si>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</si>
  <si>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</si>
  <si>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</si>
  <si>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</si>
  <si>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</si>
  <si>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БЦ.61.1212</t>
  </si>
  <si>
    <t>Разъединитель трёхполюсный с двумя заземляющими ножами 220 кВ, 2500А, 63кА</t>
  </si>
  <si>
    <t>БЦ.5_3.25</t>
  </si>
  <si>
    <t>Ввод 220кВ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</si>
  <si>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</si>
  <si>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</si>
  <si>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</si>
  <si>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</si>
  <si>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</si>
  <si>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</si>
  <si>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</si>
  <si>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</si>
  <si>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</si>
  <si>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</si>
  <si>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</si>
  <si>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</si>
  <si>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</si>
  <si>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ед.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</si>
  <si>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</si>
  <si>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</si>
  <si>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</si>
  <si>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</si>
  <si>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</si>
  <si>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БЦ.5_2.19</t>
  </si>
  <si>
    <t>Линейный ввод 220кВ с твердой RIP изоляцией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</si>
  <si>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</si>
  <si>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</si>
  <si>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</si>
  <si>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</si>
  <si>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</si>
  <si>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</si>
  <si>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</si>
  <si>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</si>
  <si>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</si>
  <si>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Ж1-03-1</t>
  </si>
  <si>
    <t>УНЦ переходных пунктов ВЛ-КЛ</t>
  </si>
  <si>
    <t>Составил ______________________       Е. М. Добровольская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</si>
  <si>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</si>
  <si>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</si>
  <si>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</si>
  <si>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</si>
  <si>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</si>
  <si>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</si>
  <si>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от 01.04.2023г. №17772-ИФ/09 прил.9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</si>
  <si>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</si>
  <si>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</si>
  <si>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</si>
  <si>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</si>
  <si>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</si>
  <si>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</si>
  <si>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</si>
  <si>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</si>
  <si>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</si>
  <si>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</si>
  <si>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</si>
  <si>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</si>
  <si>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t>Составил ______________________      Е. М. Добровольская</t>
  </si>
  <si>
    <t>Расчет размера средств на оплату труда рабочих-строителей в текущем уровне цен (ФОТр.тек.)</t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</si>
  <si>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</si>
  <si>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</si>
  <si>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</si>
  <si>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</si>
  <si>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</si>
  <si>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</si>
  <si>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</si>
  <si>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</si>
  <si>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t>С1ср</t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</si>
  <si>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</si>
  <si>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</si>
  <si>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</si>
  <si>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</si>
  <si>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t>tср</t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</si>
  <si>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</si>
  <si>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</si>
  <si>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</si>
  <si>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</si>
  <si>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</si>
  <si>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</si>
  <si>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</si>
  <si>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</si>
  <si>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</si>
  <si>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</si>
  <si>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t>КТ</t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</si>
  <si>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</si>
  <si>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</si>
  <si>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</si>
  <si>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t>Кинф</t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</si>
  <si>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</si>
  <si>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</si>
  <si>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</si>
  <si>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t>Размер средств на оплату труда рабочих-строителей в текущем уровне цен (ФОТр.тек.), руб/чел.-ч</t>
  </si>
  <si>
    <t>ФОТр.тек.</t>
  </si>
  <si>
    <t>(С1ср/tср*КТ*Т*Кув)*Кинф</t>
  </si>
  <si>
    <t>Методика расчета индексов изменения сметной стоимости строительства, утвержденной приказом Минстроя России от 05.06.2019 №326/пр, п.31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</si>
</sst>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  <numFmt numFmtId="171" formatCode="0.000000"/>
  </numFmts>
  <fonts count="14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sz val="9"/>
      <color rgb="FF000000"/>
      <name val="Arial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b/>
      <sz val="14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2" fillId="0" borderId="1" xfId="0" applyFont="1" applyBorder="1" applyAlignment="1">
      <alignment horizontal="right" vertical="center" wrapText="1"/>
    </xf>
    <xf numFmtId="0" fontId="7" fillId="0" borderId="1" xfId="0" applyFont="1" applyBorder="1" applyAlignment="1">
      <alignment horizontal="justify" vertical="center" wrapText="1"/>
    </xf>
    <xf numFmtId="49" fontId="7" fillId="0" borderId="0" xfId="0" applyNumberFormat="1" applyFont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166" fontId="7" fillId="0" borderId="1" xfId="0" applyNumberFormat="1" applyFont="1" applyBorder="1" applyAlignment="1">
      <alignment horizontal="center" vertical="center"/>
    </xf>
    <xf numFmtId="167" fontId="7" fillId="0" borderId="1" xfId="0" applyNumberFormat="1" applyFont="1" applyBorder="1" applyAlignment="1">
      <alignment horizontal="center" vertical="center"/>
    </xf>
    <xf numFmtId="168" fontId="7" fillId="2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9" fillId="0" borderId="1" xfId="0" applyFont="1" applyBorder="1" applyAlignment="1">
      <alignment vertical="center" wrapText="1"/>
    </xf>
    <xf numFmtId="4" fontId="9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10" fontId="7" fillId="0" borderId="1" xfId="0" applyNumberFormat="1" applyFont="1" applyBorder="1" applyAlignment="1">
      <alignment horizontal="center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0" fontId="4" fillId="0" borderId="1" xfId="0" applyFont="1" applyBorder="1"/>
    <xf numFmtId="4" fontId="1" fillId="0" borderId="2" xfId="0" applyNumberFormat="1" applyFont="1" applyBorder="1" applyAlignment="1">
      <alignment horizontal="right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10" fontId="11" fillId="0" borderId="1" xfId="0" applyNumberFormat="1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right" vertical="center" wrapText="1"/>
    </xf>
    <xf numFmtId="169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/>
    </xf>
    <xf numFmtId="0" fontId="4" fillId="0" borderId="5" xfId="0" applyFont="1" applyBorder="1"/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169" fontId="1" fillId="0" borderId="4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7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12" fillId="0" borderId="0" xfId="0" applyFont="1" applyAlignment="1">
      <alignment wrapText="1"/>
    </xf>
    <xf numFmtId="0" fontId="7" fillId="0" borderId="2" xfId="0" applyFont="1" applyBorder="1" applyAlignment="1">
      <alignment horizontal="justify" vertical="center" wrapText="1"/>
    </xf>
    <xf numFmtId="0" fontId="7" fillId="0" borderId="2" xfId="0" applyFont="1" applyBorder="1" applyAlignment="1">
      <alignment vertical="center" wrapText="1"/>
    </xf>
    <xf numFmtId="0" fontId="12" fillId="0" borderId="0" xfId="0" applyFont="1"/>
    <xf numFmtId="0" fontId="7" fillId="0" borderId="0" xfId="0" applyFont="1" applyAlignment="1">
      <alignment horizontal="center" vertical="center"/>
    </xf>
    <xf numFmtId="4" fontId="9" fillId="0" borderId="1" xfId="0" applyNumberFormat="1" applyFont="1" applyBorder="1" applyAlignment="1">
      <alignment vertical="top"/>
    </xf>
    <xf numFmtId="14" fontId="7" fillId="0" borderId="1" xfId="0" applyNumberFormat="1" applyFont="1" applyBorder="1" applyAlignment="1">
      <alignment vertical="top"/>
    </xf>
    <xf numFmtId="170" fontId="7" fillId="0" borderId="0" xfId="0" applyNumberFormat="1" applyFont="1"/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165" fontId="0" fillId="0" borderId="0" xfId="0" applyNumberFormat="1"/>
    <xf numFmtId="0" fontId="1" fillId="0" borderId="0" xfId="0" applyFont="1" applyAlignment="1">
      <alignment horizontal="justify" vertical="center"/>
    </xf>
    <xf numFmtId="4" fontId="12" fillId="0" borderId="0" xfId="0" applyNumberFormat="1" applyFont="1" applyAlignment="1">
      <alignment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justify" vertical="center"/>
    </xf>
    <xf numFmtId="4" fontId="1" fillId="0" borderId="1" xfId="0" applyNumberFormat="1" applyFont="1" applyBorder="1" applyAlignment="1">
      <alignment horizontal="right" vertical="top" wrapText="1"/>
    </xf>
    <xf numFmtId="165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top" wrapText="1"/>
    </xf>
    <xf numFmtId="1" fontId="1" fillId="0" borderId="1" xfId="0" applyNumberFormat="1" applyFont="1" applyBorder="1" applyAlignment="1">
      <alignment horizontal="center" vertical="top" wrapText="1"/>
    </xf>
    <xf numFmtId="0" fontId="13" fillId="0" borderId="0" xfId="0" applyFont="1" applyAlignment="1">
      <alignment horizontal="center" vertical="center"/>
    </xf>
    <xf numFmtId="10" fontId="7" fillId="0" borderId="0" xfId="0" applyNumberFormat="1" applyFont="1"/>
    <xf numFmtId="10" fontId="0" fillId="0" borderId="0" xfId="0" applyNumberFormat="1"/>
    <xf numFmtId="171" fontId="1" fillId="0" borderId="1" xfId="0" applyNumberFormat="1" applyFont="1" applyBorder="1" applyAlignment="1">
      <alignment horizontal="center" vertical="top" wrapText="1"/>
    </xf>
    <xf numFmtId="49" fontId="1" fillId="0" borderId="1" xfId="0" applyNumberFormat="1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10" fontId="0" fillId="0" borderId="0" xfId="0" applyNumberFormat="1" applyAlignment="1">
      <alignment vertical="center"/>
    </xf>
    <xf numFmtId="165" fontId="0" fillId="0" borderId="0" xfId="0" applyNumberFormat="1" applyAlignment="1">
      <alignment horizontal="center" vertical="center"/>
    </xf>
    <xf numFmtId="2" fontId="7" fillId="0" borderId="0" xfId="0" applyNumberFormat="1" applyFont="1"/>
    <xf numFmtId="0" fontId="1" fillId="0" borderId="1" xfId="0" applyFont="1" applyBorder="1" applyAlignment="1">
      <alignment horizontal="right" vertical="top" wrapText="1"/>
    </xf>
    <xf numFmtId="0" fontId="4" fillId="0" borderId="0" xfId="0" applyFont="1" applyAlignment="1">
      <alignment vertical="center"/>
    </xf>
    <xf numFmtId="165" fontId="2" fillId="0" borderId="1" xfId="0" applyNumberFormat="1" applyFont="1" applyBorder="1" applyAlignment="1">
      <alignment horizontal="right" vertical="center" wrapText="1"/>
    </xf>
    <xf numFmtId="10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9" fontId="1" fillId="2" borderId="1" xfId="0" applyNumberFormat="1" applyFont="1" applyFill="1" applyBorder="1" applyAlignment="1">
      <alignment horizontal="center" vertical="center" wrapText="1"/>
    </xf>
    <xf numFmtId="10" fontId="1" fillId="2" borderId="2" xfId="0" applyNumberFormat="1" applyFont="1" applyFill="1" applyBorder="1" applyAlignment="1">
      <alignment horizontal="right" vertical="center" wrapText="1"/>
    </xf>
    <xf numFmtId="4" fontId="1" fillId="2" borderId="2" xfId="0" applyNumberFormat="1" applyFont="1" applyFill="1" applyBorder="1" applyAlignment="1">
      <alignment horizontal="righ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 wrapText="1"/>
    </xf>
    <xf numFmtId="4" fontId="1" fillId="2" borderId="1" xfId="0" applyNumberFormat="1" applyFont="1" applyFill="1" applyBorder="1" applyAlignment="1">
      <alignment horizontal="right" vertical="center" wrapText="1"/>
    </xf>
    <xf numFmtId="10" fontId="1" fillId="2" borderId="1" xfId="0" applyNumberFormat="1" applyFont="1" applyFill="1" applyBorder="1" applyAlignment="1">
      <alignment horizontal="right" vertical="center" wrapText="1"/>
    </xf>
    <xf numFmtId="14" fontId="7" fillId="0" borderId="0" xfId="0" applyNumberFormat="1" applyFont="1" applyAlignment="1">
      <alignment vertical="center"/>
    </xf>
    <xf numFmtId="4" fontId="7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Border="1" applyAlignment="1">
      <alignment vertical="center" wrapText="1"/>
    </xf>
    <xf numFmtId="4" fontId="7" fillId="0" borderId="1" xfId="0" applyNumberFormat="1" applyFont="1" applyBorder="1" applyAlignment="1">
      <alignment horizontal="right" vertical="center"/>
    </xf>
    <xf numFmtId="4" fontId="7" fillId="0" borderId="1" xfId="0" applyNumberFormat="1" applyFont="1" applyBorder="1" applyAlignment="1">
      <alignment horizontal="right" vertical="center" wrapText="1"/>
    </xf>
    <xf numFmtId="4" fontId="9" fillId="0" borderId="1" xfId="0" applyNumberFormat="1" applyFont="1" applyBorder="1" applyAlignment="1">
      <alignment vertical="center" wrapText="1"/>
    </xf>
    <xf numFmtId="14" fontId="7" fillId="0" borderId="1" xfId="0" quotePrefix="1" applyNumberFormat="1" applyFont="1" applyBorder="1" applyAlignment="1">
      <alignment horizontal="center" vertical="center" wrapText="1"/>
    </xf>
    <xf numFmtId="4" fontId="7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5" fontId="4" fillId="0" borderId="0" xfId="0" applyNumberFormat="1" applyFont="1"/>
    <xf numFmtId="0" fontId="1" fillId="0" borderId="0" xfId="0" applyFont="1"/>
    <xf numFmtId="4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left" vertical="center" wrapText="1"/>
    </xf>
    <xf numFmtId="0" fontId="7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justify" vertical="center" wrapText="1"/>
    </xf>
    <xf numFmtId="0" fontId="7" fillId="0" borderId="0" xfId="0" applyFont="1" applyAlignment="1">
      <alignment horizontal="justify" vertical="center"/>
    </xf>
    <xf numFmtId="0" fontId="10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9" fillId="0" borderId="1" xfId="0" applyFont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7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7" fillId="0" borderId="0" xfId="0" applyFont="1" applyAlignment="1">
      <alignment horizontal="right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8" xfId="0" applyBorder="1"/>
    <xf numFmtId="0" fontId="0" fillId="0" borderId="7" xfId="0" applyBorder="1"/>
    <xf numFmtId="0" fontId="0" fillId="0" borderId="6" xfId="0" applyBorder="1"/>
    <xf numFmtId="0" fontId="0" fillId="0" borderId="4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B3:E32"/>
  <sheetViews>
    <sheetView workbookViewId="0"/>
  </sheetViews>
  <sheetFormatPr defaultRowHeight="15" x14ac:dyDescent="0.25"/>
  <sheetData>
    <row r="3" spans="2:5" ht="15.75" x14ac:dyDescent="0.25">
      <c r="B3" s="106" t="s">
        <v>0</v>
      </c>
    </row>
    <row r="4" spans="2:5" ht="15.75" x14ac:dyDescent="0.25">
      <c r="B4" s="107" t="s">
        <v>1</v>
      </c>
    </row>
    <row r="5" spans="2:5" ht="409.5" x14ac:dyDescent="0.25">
      <c r="B5" s="110" t="s">
        <v>2</v>
      </c>
    </row>
    <row r="6" spans="2:5" ht="18.75" x14ac:dyDescent="0.25">
      <c r="B6" s="51"/>
      <c r="C6" s="51"/>
      <c r="D6" s="51"/>
    </row>
    <row r="7" spans="2:5" ht="252" x14ac:dyDescent="0.25">
      <c r="B7" s="108" t="s">
        <v>3</v>
      </c>
    </row>
    <row r="8" spans="2:5" ht="15.75" x14ac:dyDescent="0.25">
      <c r="B8" s="33" t="s">
        <v>4</v>
      </c>
      <c r="C8" s="33"/>
      <c r="D8" s="81" t="str">
        <f>D22</f>
        <v>3 кв. 2010г</v>
      </c>
    </row>
    <row r="9" spans="2:5" ht="78.75" x14ac:dyDescent="0.25">
      <c r="B9" s="109" t="s">
        <v>5</v>
      </c>
    </row>
    <row r="10" spans="2:5" ht="15.75" x14ac:dyDescent="0.25">
      <c r="B10" s="109"/>
    </row>
    <row r="11" spans="2:5" ht="47.25" x14ac:dyDescent="0.25">
      <c r="B11" s="113" t="s">
        <v>6</v>
      </c>
      <c r="C11" s="113" t="s">
        <v>7</v>
      </c>
      <c r="D11" s="113" t="s">
        <v>8</v>
      </c>
      <c r="E11" s="39"/>
    </row>
    <row r="12" spans="2:5" ht="126" x14ac:dyDescent="0.25">
      <c r="B12" s="113">
        <v>1</v>
      </c>
      <c r="C12" s="85" t="s">
        <v>9</v>
      </c>
      <c r="D12" s="92" t="s">
        <v>10</v>
      </c>
    </row>
    <row r="13" spans="2:5" ht="126" x14ac:dyDescent="0.25">
      <c r="B13" s="113">
        <v>2</v>
      </c>
      <c r="C13" s="85" t="s">
        <v>11</v>
      </c>
      <c r="D13" s="92" t="s">
        <v>12</v>
      </c>
    </row>
    <row r="14" spans="2:5" ht="78.75" x14ac:dyDescent="0.25">
      <c r="B14" s="113">
        <v>3</v>
      </c>
      <c r="C14" s="85" t="s">
        <v>13</v>
      </c>
      <c r="D14" s="63" t="s">
        <v>14</v>
      </c>
    </row>
    <row r="15" spans="2:5" ht="47.25" x14ac:dyDescent="0.25">
      <c r="B15" s="113">
        <v>4</v>
      </c>
      <c r="C15" s="85" t="s">
        <v>15</v>
      </c>
      <c r="D15" s="92">
        <v>2</v>
      </c>
    </row>
    <row r="16" spans="2:5" ht="393.75" x14ac:dyDescent="0.25">
      <c r="B16" s="113">
        <v>5</v>
      </c>
      <c r="C16" s="2" t="s">
        <v>16</v>
      </c>
      <c r="D16" s="92" t="s">
        <v>17</v>
      </c>
    </row>
    <row r="17" spans="2:5" ht="378" x14ac:dyDescent="0.25">
      <c r="B17" s="113">
        <v>6</v>
      </c>
      <c r="C17" s="2" t="s">
        <v>18</v>
      </c>
      <c r="D17" s="82">
        <f>D18+D19+D20+D21</f>
        <v>37678.394435801027</v>
      </c>
      <c r="E17" s="50"/>
    </row>
    <row r="18" spans="2:5" ht="78.75" x14ac:dyDescent="0.25">
      <c r="B18" s="83" t="s">
        <v>19</v>
      </c>
      <c r="C18" s="85" t="s">
        <v>20</v>
      </c>
      <c r="D18" s="82">
        <f>'Прил.2 Расч стоим'!F20+'Прил.2 Расч стоим'!G20</f>
        <v>24985.130491600001</v>
      </c>
    </row>
    <row r="19" spans="2:5" ht="63" x14ac:dyDescent="0.25">
      <c r="B19" s="83" t="s">
        <v>21</v>
      </c>
      <c r="C19" s="85" t="s">
        <v>22</v>
      </c>
      <c r="D19" s="82">
        <f>'Прил.2 Расч стоим'!H20</f>
        <v>11610.658240000001</v>
      </c>
    </row>
    <row r="20" spans="2:5" ht="63" x14ac:dyDescent="0.25">
      <c r="B20" s="83" t="s">
        <v>23</v>
      </c>
      <c r="C20" s="85" t="s">
        <v>24</v>
      </c>
      <c r="D20" s="82"/>
    </row>
    <row r="21" spans="2:5" ht="94.5" x14ac:dyDescent="0.25">
      <c r="B21" s="83" t="s">
        <v>25</v>
      </c>
      <c r="C21" s="38" t="s">
        <v>26</v>
      </c>
      <c r="D21" s="82">
        <f>D18*3.3%+(D18*3.3%+D18)*1%</f>
        <v>1082.6057042010282</v>
      </c>
    </row>
    <row r="22" spans="2:5" ht="63" x14ac:dyDescent="0.25">
      <c r="B22" s="113">
        <v>7</v>
      </c>
      <c r="C22" s="38" t="s">
        <v>27</v>
      </c>
      <c r="D22" s="83" t="s">
        <v>28</v>
      </c>
      <c r="E22" s="36"/>
    </row>
    <row r="23" spans="2:5" ht="409.5" x14ac:dyDescent="0.25">
      <c r="B23" s="113">
        <v>8</v>
      </c>
      <c r="C23" s="37" t="s">
        <v>29</v>
      </c>
      <c r="D23" s="82">
        <f>D17</f>
        <v>37678.394435801027</v>
      </c>
      <c r="E23" s="50"/>
    </row>
    <row r="24" spans="2:5" ht="204.75" x14ac:dyDescent="0.25">
      <c r="B24" s="113">
        <v>9</v>
      </c>
      <c r="C24" s="2" t="s">
        <v>30</v>
      </c>
      <c r="D24" s="82">
        <f>D23/D15</f>
        <v>18839.197217900513</v>
      </c>
      <c r="E24" s="36"/>
    </row>
    <row r="25" spans="2:5" ht="31.5" x14ac:dyDescent="0.25">
      <c r="B25" s="113">
        <v>10</v>
      </c>
      <c r="C25" s="85" t="s">
        <v>31</v>
      </c>
      <c r="D25" s="113"/>
    </row>
    <row r="26" spans="2:5" ht="15.75" x14ac:dyDescent="0.25">
      <c r="B26" s="35"/>
      <c r="C26" s="34"/>
      <c r="D26" s="34"/>
    </row>
    <row r="27" spans="2:5" ht="15.75" x14ac:dyDescent="0.25">
      <c r="B27" s="33"/>
    </row>
    <row r="28" spans="2:5" ht="15.75" x14ac:dyDescent="0.25">
      <c r="B28" s="32" t="s">
        <v>32</v>
      </c>
    </row>
    <row r="29" spans="2:5" ht="15.75" x14ac:dyDescent="0.25">
      <c r="B29" s="33" t="s">
        <v>33</v>
      </c>
    </row>
    <row r="31" spans="2:5" ht="15.75" x14ac:dyDescent="0.25">
      <c r="B31" s="32" t="s">
        <v>34</v>
      </c>
    </row>
    <row r="32" spans="2:5" ht="15.75" x14ac:dyDescent="0.25">
      <c r="B32" s="33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B3:K27"/>
  <sheetViews>
    <sheetView workbookViewId="0"/>
  </sheetViews>
  <sheetFormatPr defaultRowHeight="15" x14ac:dyDescent="0.25"/>
  <sheetData>
    <row r="3" spans="2:11" ht="15.75" x14ac:dyDescent="0.25">
      <c r="B3" s="106" t="s">
        <v>36</v>
      </c>
      <c r="K3" s="33"/>
    </row>
    <row r="4" spans="2:11" ht="15.75" x14ac:dyDescent="0.25">
      <c r="B4" s="107" t="s">
        <v>37</v>
      </c>
    </row>
    <row r="5" spans="2:11" ht="15.75" x14ac:dyDescent="0.25">
      <c r="B5" s="40"/>
      <c r="C5" s="40"/>
      <c r="D5" s="40"/>
      <c r="E5" s="40"/>
      <c r="F5" s="40"/>
      <c r="G5" s="40"/>
      <c r="H5" s="40"/>
      <c r="I5" s="40"/>
      <c r="J5" s="40"/>
      <c r="K5" s="40"/>
    </row>
    <row r="6" spans="2:11" ht="15.75" x14ac:dyDescent="0.25">
      <c r="B6" s="109" t="str">
        <f>'Прил.1 Сравнит табл'!B7:D7</f>
        <v>Наименование разрабатываемого показателя УНЦ - Переходные пункты ВЛ-КЛ. Закрытый 220(150) кВ</v>
      </c>
    </row>
    <row r="7" spans="2:11" ht="15.75" x14ac:dyDescent="0.25">
      <c r="B7" s="109" t="str">
        <f>'Прил.1 Сравнит табл'!B9:D9</f>
        <v>Единица измерения  — 1 ВЛ</v>
      </c>
    </row>
    <row r="8" spans="2:11" ht="18.75" x14ac:dyDescent="0.25">
      <c r="B8" s="52"/>
    </row>
    <row r="9" spans="2:11" ht="409.5" x14ac:dyDescent="0.25">
      <c r="B9" s="113" t="s">
        <v>6</v>
      </c>
      <c r="C9" s="113" t="s">
        <v>38</v>
      </c>
      <c r="D9" s="113" t="s">
        <v>39</v>
      </c>
      <c r="E9" s="135"/>
      <c r="F9" s="135"/>
      <c r="G9" s="135"/>
      <c r="H9" s="135"/>
      <c r="I9" s="135"/>
      <c r="J9" s="136"/>
    </row>
    <row r="10" spans="2:11" ht="157.5" x14ac:dyDescent="0.25">
      <c r="B10" s="137"/>
      <c r="C10" s="137"/>
      <c r="D10" s="113" t="s">
        <v>40</v>
      </c>
      <c r="E10" s="113" t="s">
        <v>41</v>
      </c>
      <c r="F10" s="113" t="s">
        <v>42</v>
      </c>
      <c r="G10" s="135"/>
      <c r="H10" s="135"/>
      <c r="I10" s="135"/>
      <c r="J10" s="136"/>
    </row>
    <row r="11" spans="2:11" ht="47.25" x14ac:dyDescent="0.25">
      <c r="B11" s="138"/>
      <c r="C11" s="138"/>
      <c r="D11" s="138"/>
      <c r="E11" s="138"/>
      <c r="F11" s="113" t="s">
        <v>43</v>
      </c>
      <c r="G11" s="113" t="s">
        <v>44</v>
      </c>
      <c r="H11" s="113" t="s">
        <v>45</v>
      </c>
      <c r="I11" s="113" t="s">
        <v>46</v>
      </c>
      <c r="J11" s="113" t="s">
        <v>47</v>
      </c>
    </row>
    <row r="12" spans="2:11" ht="126" x14ac:dyDescent="0.25">
      <c r="B12" s="84">
        <v>1</v>
      </c>
      <c r="C12" s="114" t="str">
        <f>'Прил.1 Сравнит табл'!D16</f>
        <v>Линейный ввод 220кВ с твердой RIP изоляцией ГКПЛIII-90-252/2000 01 - 6 шт.
Разъединитель с 2 ЗН РГН.2-220/2000-63 УХЛ1 - 2 компл.</v>
      </c>
      <c r="D12" s="89" t="s">
        <v>48</v>
      </c>
      <c r="E12" s="85" t="s">
        <v>49</v>
      </c>
      <c r="F12" s="86">
        <v>804.00423780000006</v>
      </c>
      <c r="G12" s="86"/>
      <c r="H12" s="86"/>
      <c r="I12" s="86"/>
      <c r="J12" s="87">
        <f t="shared" ref="J12:J21" si="0">SUM(F12:I12)</f>
        <v>804.00423780000006</v>
      </c>
    </row>
    <row r="13" spans="2:11" ht="94.5" x14ac:dyDescent="0.25">
      <c r="B13" s="84">
        <v>2</v>
      </c>
      <c r="C13" s="137"/>
      <c r="D13" s="89" t="s">
        <v>50</v>
      </c>
      <c r="E13" s="85" t="s">
        <v>51</v>
      </c>
      <c r="F13" s="86">
        <v>17303.945299999999</v>
      </c>
      <c r="G13" s="86">
        <v>11.14518</v>
      </c>
      <c r="H13" s="86"/>
      <c r="I13" s="86"/>
      <c r="J13" s="87">
        <f t="shared" si="0"/>
        <v>17315.090479999999</v>
      </c>
    </row>
    <row r="14" spans="2:11" ht="78.75" x14ac:dyDescent="0.25">
      <c r="B14" s="84">
        <v>3</v>
      </c>
      <c r="C14" s="137"/>
      <c r="D14" s="89" t="s">
        <v>52</v>
      </c>
      <c r="E14" s="85" t="s">
        <v>53</v>
      </c>
      <c r="F14" s="86">
        <v>266.62228479999999</v>
      </c>
      <c r="G14" s="86">
        <v>2560.4090087999998</v>
      </c>
      <c r="H14" s="86">
        <v>10155.23618</v>
      </c>
      <c r="I14" s="86"/>
      <c r="J14" s="87">
        <f t="shared" si="0"/>
        <v>12982.267473600001</v>
      </c>
    </row>
    <row r="15" spans="2:11" ht="94.5" x14ac:dyDescent="0.25">
      <c r="B15" s="84">
        <v>4</v>
      </c>
      <c r="C15" s="137"/>
      <c r="D15" s="89" t="s">
        <v>54</v>
      </c>
      <c r="E15" s="85" t="s">
        <v>55</v>
      </c>
      <c r="F15" s="86"/>
      <c r="G15" s="86">
        <v>103.3870052</v>
      </c>
      <c r="H15" s="86">
        <v>109.67353</v>
      </c>
      <c r="I15" s="86"/>
      <c r="J15" s="87">
        <f t="shared" si="0"/>
        <v>213.0605352</v>
      </c>
    </row>
    <row r="16" spans="2:11" ht="78.75" x14ac:dyDescent="0.25">
      <c r="B16" s="84">
        <v>5</v>
      </c>
      <c r="C16" s="137"/>
      <c r="D16" s="89" t="s">
        <v>56</v>
      </c>
      <c r="E16" s="85" t="s">
        <v>57</v>
      </c>
      <c r="F16" s="86">
        <v>3.2699082000000002</v>
      </c>
      <c r="G16" s="86">
        <v>239.3687252</v>
      </c>
      <c r="H16" s="86">
        <v>444.84123</v>
      </c>
      <c r="I16" s="86"/>
      <c r="J16" s="87">
        <f t="shared" si="0"/>
        <v>687.4798634</v>
      </c>
    </row>
    <row r="17" spans="2:10" ht="94.5" x14ac:dyDescent="0.25">
      <c r="B17" s="84">
        <v>6</v>
      </c>
      <c r="C17" s="137"/>
      <c r="D17" s="89" t="s">
        <v>58</v>
      </c>
      <c r="E17" s="85" t="s">
        <v>59</v>
      </c>
      <c r="F17" s="86"/>
      <c r="G17" s="86">
        <v>365.02762159999997</v>
      </c>
      <c r="H17" s="86">
        <v>900.90729999999996</v>
      </c>
      <c r="I17" s="86"/>
      <c r="J17" s="87">
        <f t="shared" si="0"/>
        <v>1265.9349216000001</v>
      </c>
    </row>
    <row r="18" spans="2:10" ht="110.25" x14ac:dyDescent="0.25">
      <c r="B18" s="84">
        <v>7</v>
      </c>
      <c r="C18" s="137"/>
      <c r="D18" s="89" t="s">
        <v>60</v>
      </c>
      <c r="E18" s="85" t="s">
        <v>61</v>
      </c>
      <c r="F18" s="86">
        <v>1114.6860099999999</v>
      </c>
      <c r="G18" s="86"/>
      <c r="H18" s="86"/>
      <c r="I18" s="86"/>
      <c r="J18" s="87">
        <f t="shared" si="0"/>
        <v>1114.6860099999999</v>
      </c>
    </row>
    <row r="19" spans="2:10" ht="126" x14ac:dyDescent="0.25">
      <c r="B19" s="84">
        <v>8</v>
      </c>
      <c r="C19" s="137"/>
      <c r="D19" s="89" t="s">
        <v>62</v>
      </c>
      <c r="E19" s="85" t="s">
        <v>63</v>
      </c>
      <c r="F19" s="86">
        <v>2133.9820100000002</v>
      </c>
      <c r="G19" s="86">
        <v>79.283199999999994</v>
      </c>
      <c r="H19" s="86"/>
      <c r="I19" s="86"/>
      <c r="J19" s="87">
        <f t="shared" si="0"/>
        <v>2213.26521</v>
      </c>
    </row>
    <row r="20" spans="2:10" ht="63" x14ac:dyDescent="0.25">
      <c r="B20" s="112" t="s">
        <v>64</v>
      </c>
      <c r="C20" s="135"/>
      <c r="D20" s="135"/>
      <c r="E20" s="136"/>
      <c r="F20" s="88">
        <f>SUM(F12:F19)</f>
        <v>21626.5097508</v>
      </c>
      <c r="G20" s="88">
        <f>SUM(G12:G19)</f>
        <v>3358.6207408</v>
      </c>
      <c r="H20" s="88">
        <f>SUM(H12:H19)</f>
        <v>11610.658240000001</v>
      </c>
      <c r="I20" s="88"/>
      <c r="J20" s="88">
        <f t="shared" si="0"/>
        <v>36595.788731599998</v>
      </c>
    </row>
    <row r="21" spans="2:10" ht="157.5" x14ac:dyDescent="0.25">
      <c r="B21" s="112" t="s">
        <v>65</v>
      </c>
      <c r="C21" s="135"/>
      <c r="D21" s="135"/>
      <c r="E21" s="136"/>
      <c r="F21" s="88">
        <f>F20</f>
        <v>21626.5097508</v>
      </c>
      <c r="G21" s="88">
        <f>G20</f>
        <v>3358.6207408</v>
      </c>
      <c r="H21" s="88">
        <f>H20</f>
        <v>11610.658240000001</v>
      </c>
      <c r="I21" s="88">
        <f>'Прил.1 Сравнит табл'!D21</f>
        <v>1082.6057042010282</v>
      </c>
      <c r="J21" s="88">
        <f t="shared" si="0"/>
        <v>37678.394435801027</v>
      </c>
    </row>
    <row r="22" spans="2:10" x14ac:dyDescent="0.25">
      <c r="E22" s="101"/>
    </row>
    <row r="23" spans="2:10" x14ac:dyDescent="0.25">
      <c r="C23" s="95" t="s">
        <v>66</v>
      </c>
      <c r="D23" s="101"/>
      <c r="E23" s="101"/>
    </row>
    <row r="24" spans="2:10" x14ac:dyDescent="0.25">
      <c r="C24" s="102" t="s">
        <v>33</v>
      </c>
      <c r="D24" s="101"/>
    </row>
    <row r="25" spans="2:10" x14ac:dyDescent="0.25">
      <c r="C25" s="95"/>
      <c r="D25" s="101"/>
    </row>
    <row r="26" spans="2:10" x14ac:dyDescent="0.25">
      <c r="C26" s="95" t="s">
        <v>34</v>
      </c>
      <c r="D26" s="101"/>
    </row>
    <row r="27" spans="2:10" x14ac:dyDescent="0.25">
      <c r="C27" s="102" t="s">
        <v>35</v>
      </c>
      <c r="D27" s="10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A1:L432"/>
  <sheetViews>
    <sheetView workbookViewId="0"/>
  </sheetViews>
  <sheetFormatPr defaultRowHeight="15" x14ac:dyDescent="0.25"/>
  <sheetData>
    <row r="1" spans="1:12" ht="15.75" x14ac:dyDescent="0.25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3" spans="1:12" ht="15.75" x14ac:dyDescent="0.25">
      <c r="A3" s="106" t="s">
        <v>67</v>
      </c>
    </row>
    <row r="4" spans="1:12" ht="15.75" x14ac:dyDescent="0.25">
      <c r="A4" s="107" t="s">
        <v>68</v>
      </c>
    </row>
    <row r="5" spans="1:12" ht="18.75" x14ac:dyDescent="0.25">
      <c r="A5" s="58"/>
      <c r="B5" s="58"/>
      <c r="C5" s="119"/>
    </row>
    <row r="6" spans="1:12" ht="15.75" x14ac:dyDescent="0.25">
      <c r="A6" s="109"/>
    </row>
    <row r="7" spans="1:12" ht="15.75" x14ac:dyDescent="0.25">
      <c r="A7" s="118" t="s">
        <v>69</v>
      </c>
    </row>
    <row r="8" spans="1:12" ht="15.75" x14ac:dyDescent="0.25">
      <c r="A8" s="118"/>
      <c r="B8" s="118"/>
      <c r="C8" s="118"/>
      <c r="D8" s="118"/>
      <c r="E8" s="118"/>
      <c r="F8" s="118"/>
      <c r="G8" s="118"/>
      <c r="H8" s="118"/>
    </row>
    <row r="9" spans="1:12" ht="126" x14ac:dyDescent="0.25">
      <c r="A9" s="113" t="s">
        <v>70</v>
      </c>
      <c r="B9" s="113" t="s">
        <v>71</v>
      </c>
      <c r="C9" s="113" t="s">
        <v>72</v>
      </c>
      <c r="D9" s="113" t="s">
        <v>73</v>
      </c>
      <c r="E9" s="113" t="s">
        <v>74</v>
      </c>
      <c r="F9" s="113" t="s">
        <v>75</v>
      </c>
      <c r="G9" s="113" t="s">
        <v>76</v>
      </c>
      <c r="H9" s="136"/>
    </row>
    <row r="10" spans="1:12" ht="31.5" x14ac:dyDescent="0.25">
      <c r="A10" s="138"/>
      <c r="B10" s="138"/>
      <c r="C10" s="138"/>
      <c r="D10" s="138"/>
      <c r="E10" s="138"/>
      <c r="F10" s="138"/>
      <c r="G10" s="113" t="s">
        <v>77</v>
      </c>
      <c r="H10" s="113" t="s">
        <v>78</v>
      </c>
    </row>
    <row r="11" spans="1:12" ht="15.75" x14ac:dyDescent="0.25">
      <c r="A11" s="114">
        <v>1</v>
      </c>
      <c r="B11" s="114"/>
      <c r="C11" s="114">
        <v>2</v>
      </c>
      <c r="D11" s="114" t="s">
        <v>79</v>
      </c>
      <c r="E11" s="114">
        <v>4</v>
      </c>
      <c r="F11" s="114">
        <v>5</v>
      </c>
      <c r="G11" s="114">
        <v>6</v>
      </c>
      <c r="H11" s="114">
        <v>7</v>
      </c>
    </row>
    <row r="12" spans="1:12" ht="15.75" x14ac:dyDescent="0.25">
      <c r="A12" s="116" t="s">
        <v>80</v>
      </c>
      <c r="B12" s="135"/>
      <c r="C12" s="135"/>
      <c r="D12" s="135"/>
      <c r="E12" s="136"/>
      <c r="F12" s="93">
        <f>SUM(F13:F13)</f>
        <v>23558.71</v>
      </c>
      <c r="G12" s="55"/>
      <c r="H12" s="54">
        <f>SUM(H13:H13)</f>
        <v>226634.79</v>
      </c>
    </row>
    <row r="13" spans="1:12" ht="89.25" x14ac:dyDescent="0.25">
      <c r="A13" s="57">
        <v>1</v>
      </c>
      <c r="B13" s="42"/>
      <c r="C13" s="56" t="s">
        <v>81</v>
      </c>
      <c r="D13" s="103" t="s">
        <v>82</v>
      </c>
      <c r="E13" s="132" t="s">
        <v>83</v>
      </c>
      <c r="F13" s="132">
        <v>23558.71</v>
      </c>
      <c r="G13" s="68">
        <v>9.6199999999999992</v>
      </c>
      <c r="H13" s="53">
        <f>ROUND(F13*G13,2)</f>
        <v>226634.79</v>
      </c>
    </row>
    <row r="14" spans="1:12" ht="51" x14ac:dyDescent="0.25">
      <c r="A14" s="115" t="s">
        <v>84</v>
      </c>
      <c r="B14" s="135"/>
      <c r="C14" s="135"/>
      <c r="D14" s="135"/>
      <c r="E14" s="136"/>
      <c r="F14" s="116"/>
      <c r="G14" s="41"/>
      <c r="H14" s="54">
        <f>H15</f>
        <v>1088.77</v>
      </c>
    </row>
    <row r="15" spans="1:12" ht="51" x14ac:dyDescent="0.25">
      <c r="A15" s="132">
        <v>2</v>
      </c>
      <c r="B15" s="117"/>
      <c r="C15" s="56">
        <v>2</v>
      </c>
      <c r="D15" s="103" t="s">
        <v>84</v>
      </c>
      <c r="E15" s="132" t="s">
        <v>83</v>
      </c>
      <c r="F15" s="61">
        <v>1055.06</v>
      </c>
      <c r="G15" s="53"/>
      <c r="H15" s="68">
        <v>1088.77</v>
      </c>
    </row>
    <row r="16" spans="1:12" ht="15.75" x14ac:dyDescent="0.25">
      <c r="A16" s="116" t="s">
        <v>85</v>
      </c>
      <c r="B16" s="135"/>
      <c r="C16" s="135"/>
      <c r="D16" s="135"/>
      <c r="E16" s="136"/>
      <c r="F16" s="116"/>
      <c r="G16" s="41"/>
      <c r="H16" s="54">
        <f>SUM(H17:H99)</f>
        <v>449026.48999999993</v>
      </c>
    </row>
    <row r="17" spans="1:12" ht="140.25" x14ac:dyDescent="0.25">
      <c r="A17" s="132">
        <v>3</v>
      </c>
      <c r="B17" s="117"/>
      <c r="C17" s="56" t="s">
        <v>86</v>
      </c>
      <c r="D17" s="103" t="s">
        <v>87</v>
      </c>
      <c r="E17" s="132" t="s">
        <v>88</v>
      </c>
      <c r="F17" s="132">
        <v>150.30000000000001</v>
      </c>
      <c r="G17" s="68">
        <v>1217.74</v>
      </c>
      <c r="H17" s="53">
        <f t="shared" ref="H17:H48" si="0">ROUND(F17*G17,2)</f>
        <v>183026.32</v>
      </c>
      <c r="I17" s="59"/>
      <c r="J17" s="67"/>
      <c r="L17" s="59"/>
    </row>
    <row r="18" spans="1:12" ht="140.25" x14ac:dyDescent="0.25">
      <c r="A18" s="132">
        <v>4</v>
      </c>
      <c r="B18" s="117"/>
      <c r="C18" s="56" t="s">
        <v>89</v>
      </c>
      <c r="D18" s="103" t="s">
        <v>90</v>
      </c>
      <c r="E18" s="132" t="s">
        <v>88</v>
      </c>
      <c r="F18" s="132">
        <v>334.01</v>
      </c>
      <c r="G18" s="68">
        <v>162.57</v>
      </c>
      <c r="H18" s="53">
        <f t="shared" si="0"/>
        <v>54300.01</v>
      </c>
      <c r="I18" s="59"/>
      <c r="L18" s="59"/>
    </row>
    <row r="19" spans="1:12" ht="63.75" x14ac:dyDescent="0.25">
      <c r="A19" s="132">
        <v>5</v>
      </c>
      <c r="B19" s="117"/>
      <c r="C19" s="56" t="s">
        <v>91</v>
      </c>
      <c r="D19" s="103" t="s">
        <v>92</v>
      </c>
      <c r="E19" s="132" t="s">
        <v>93</v>
      </c>
      <c r="F19" s="132">
        <v>508.59</v>
      </c>
      <c r="G19" s="68">
        <v>74.239999999999995</v>
      </c>
      <c r="H19" s="53">
        <f t="shared" si="0"/>
        <v>37757.72</v>
      </c>
      <c r="I19" s="59"/>
      <c r="L19" s="59"/>
    </row>
    <row r="20" spans="1:12" ht="38.25" x14ac:dyDescent="0.25">
      <c r="A20" s="132">
        <v>6</v>
      </c>
      <c r="B20" s="117"/>
      <c r="C20" s="56" t="s">
        <v>94</v>
      </c>
      <c r="D20" s="103" t="s">
        <v>95</v>
      </c>
      <c r="E20" s="132" t="s">
        <v>88</v>
      </c>
      <c r="F20" s="132">
        <v>859</v>
      </c>
      <c r="G20" s="68">
        <v>41.06</v>
      </c>
      <c r="H20" s="53">
        <f t="shared" si="0"/>
        <v>35270.54</v>
      </c>
      <c r="I20" s="59"/>
      <c r="L20" s="59"/>
    </row>
    <row r="21" spans="1:12" ht="140.25" x14ac:dyDescent="0.25">
      <c r="A21" s="132">
        <v>7</v>
      </c>
      <c r="B21" s="117"/>
      <c r="C21" s="56" t="s">
        <v>96</v>
      </c>
      <c r="D21" s="103" t="s">
        <v>97</v>
      </c>
      <c r="E21" s="132" t="s">
        <v>88</v>
      </c>
      <c r="F21" s="132">
        <v>411.29</v>
      </c>
      <c r="G21" s="68">
        <v>48.81</v>
      </c>
      <c r="H21" s="53">
        <f t="shared" si="0"/>
        <v>20075.060000000001</v>
      </c>
      <c r="I21" s="59"/>
      <c r="L21" s="59"/>
    </row>
    <row r="22" spans="1:12" ht="51" x14ac:dyDescent="0.25">
      <c r="A22" s="132">
        <v>8</v>
      </c>
      <c r="B22" s="117"/>
      <c r="C22" s="56" t="s">
        <v>98</v>
      </c>
      <c r="D22" s="103" t="s">
        <v>99</v>
      </c>
      <c r="E22" s="132" t="s">
        <v>88</v>
      </c>
      <c r="F22" s="132">
        <v>172.26</v>
      </c>
      <c r="G22" s="68">
        <v>110</v>
      </c>
      <c r="H22" s="53">
        <f t="shared" si="0"/>
        <v>18948.599999999999</v>
      </c>
      <c r="I22" s="59"/>
      <c r="L22" s="59"/>
    </row>
    <row r="23" spans="1:12" ht="229.5" x14ac:dyDescent="0.25">
      <c r="A23" s="132">
        <v>9</v>
      </c>
      <c r="B23" s="117"/>
      <c r="C23" s="56" t="s">
        <v>100</v>
      </c>
      <c r="D23" s="103" t="s">
        <v>101</v>
      </c>
      <c r="E23" s="132" t="s">
        <v>93</v>
      </c>
      <c r="F23" s="132">
        <v>129.35</v>
      </c>
      <c r="G23" s="68">
        <v>90</v>
      </c>
      <c r="H23" s="53">
        <f t="shared" si="0"/>
        <v>11641.5</v>
      </c>
      <c r="I23" s="59"/>
    </row>
    <row r="24" spans="1:12" ht="76.5" x14ac:dyDescent="0.25">
      <c r="A24" s="132">
        <v>10</v>
      </c>
      <c r="B24" s="117"/>
      <c r="C24" s="56" t="s">
        <v>102</v>
      </c>
      <c r="D24" s="103" t="s">
        <v>103</v>
      </c>
      <c r="E24" s="132" t="s">
        <v>88</v>
      </c>
      <c r="F24" s="132">
        <v>112.73</v>
      </c>
      <c r="G24" s="68">
        <v>100.1</v>
      </c>
      <c r="H24" s="53">
        <f t="shared" si="0"/>
        <v>11284.27</v>
      </c>
      <c r="I24" s="59"/>
    </row>
    <row r="25" spans="1:12" ht="89.25" x14ac:dyDescent="0.25">
      <c r="A25" s="132">
        <v>11</v>
      </c>
      <c r="B25" s="117"/>
      <c r="C25" s="56" t="s">
        <v>104</v>
      </c>
      <c r="D25" s="103" t="s">
        <v>105</v>
      </c>
      <c r="E25" s="132" t="s">
        <v>88</v>
      </c>
      <c r="F25" s="132">
        <v>91.18</v>
      </c>
      <c r="G25" s="68">
        <v>88.01</v>
      </c>
      <c r="H25" s="53">
        <f t="shared" si="0"/>
        <v>8024.75</v>
      </c>
      <c r="I25" s="59"/>
    </row>
    <row r="26" spans="1:12" ht="204" x14ac:dyDescent="0.25">
      <c r="A26" s="132">
        <v>12</v>
      </c>
      <c r="B26" s="117"/>
      <c r="C26" s="56" t="s">
        <v>106</v>
      </c>
      <c r="D26" s="103" t="s">
        <v>107</v>
      </c>
      <c r="E26" s="132" t="s">
        <v>93</v>
      </c>
      <c r="F26" s="132">
        <v>54.14</v>
      </c>
      <c r="G26" s="68">
        <v>147.4</v>
      </c>
      <c r="H26" s="53">
        <f t="shared" si="0"/>
        <v>7980.24</v>
      </c>
      <c r="I26" s="59"/>
    </row>
    <row r="27" spans="1:12" ht="63.75" x14ac:dyDescent="0.25">
      <c r="A27" s="132">
        <v>13</v>
      </c>
      <c r="B27" s="117"/>
      <c r="C27" s="56" t="s">
        <v>108</v>
      </c>
      <c r="D27" s="103" t="s">
        <v>109</v>
      </c>
      <c r="E27" s="132" t="s">
        <v>88</v>
      </c>
      <c r="F27" s="132">
        <v>111.22</v>
      </c>
      <c r="G27" s="68">
        <v>68.59</v>
      </c>
      <c r="H27" s="53">
        <f t="shared" si="0"/>
        <v>7628.58</v>
      </c>
      <c r="I27" s="59"/>
    </row>
    <row r="28" spans="1:12" ht="63.75" x14ac:dyDescent="0.25">
      <c r="A28" s="132">
        <v>14</v>
      </c>
      <c r="B28" s="117"/>
      <c r="C28" s="56" t="s">
        <v>110</v>
      </c>
      <c r="D28" s="103" t="s">
        <v>111</v>
      </c>
      <c r="E28" s="132" t="s">
        <v>93</v>
      </c>
      <c r="F28" s="132">
        <v>84.78</v>
      </c>
      <c r="G28" s="68">
        <v>79.069999999999993</v>
      </c>
      <c r="H28" s="53">
        <f t="shared" si="0"/>
        <v>6703.55</v>
      </c>
      <c r="I28" s="59"/>
    </row>
    <row r="29" spans="1:12" ht="89.25" x14ac:dyDescent="0.25">
      <c r="A29" s="132">
        <v>15</v>
      </c>
      <c r="B29" s="117"/>
      <c r="C29" s="56" t="s">
        <v>112</v>
      </c>
      <c r="D29" s="103" t="s">
        <v>113</v>
      </c>
      <c r="E29" s="132" t="s">
        <v>88</v>
      </c>
      <c r="F29" s="132">
        <v>75.89</v>
      </c>
      <c r="G29" s="68">
        <v>87.49</v>
      </c>
      <c r="H29" s="53">
        <f t="shared" si="0"/>
        <v>6639.62</v>
      </c>
    </row>
    <row r="30" spans="1:12" ht="63.75" x14ac:dyDescent="0.25">
      <c r="A30" s="132">
        <v>16</v>
      </c>
      <c r="B30" s="117"/>
      <c r="C30" s="56" t="s">
        <v>114</v>
      </c>
      <c r="D30" s="103" t="s">
        <v>115</v>
      </c>
      <c r="E30" s="132" t="s">
        <v>93</v>
      </c>
      <c r="F30" s="132">
        <v>91.01</v>
      </c>
      <c r="G30" s="68">
        <v>59.47</v>
      </c>
      <c r="H30" s="53">
        <f t="shared" si="0"/>
        <v>5412.36</v>
      </c>
    </row>
    <row r="31" spans="1:12" ht="306" x14ac:dyDescent="0.25">
      <c r="A31" s="132">
        <v>17</v>
      </c>
      <c r="B31" s="117"/>
      <c r="C31" s="56" t="s">
        <v>116</v>
      </c>
      <c r="D31" s="103" t="s">
        <v>117</v>
      </c>
      <c r="E31" s="132" t="s">
        <v>118</v>
      </c>
      <c r="F31" s="132">
        <v>550</v>
      </c>
      <c r="G31" s="68">
        <v>7.9</v>
      </c>
      <c r="H31" s="53">
        <f t="shared" si="0"/>
        <v>4345</v>
      </c>
    </row>
    <row r="32" spans="1:12" ht="178.5" x14ac:dyDescent="0.25">
      <c r="A32" s="132">
        <v>18</v>
      </c>
      <c r="B32" s="117"/>
      <c r="C32" s="56" t="s">
        <v>119</v>
      </c>
      <c r="D32" s="103" t="s">
        <v>120</v>
      </c>
      <c r="E32" s="132" t="s">
        <v>93</v>
      </c>
      <c r="F32" s="132">
        <v>8.33</v>
      </c>
      <c r="G32" s="68">
        <v>307.24</v>
      </c>
      <c r="H32" s="53">
        <f t="shared" si="0"/>
        <v>2559.31</v>
      </c>
      <c r="J32" s="43"/>
      <c r="L32" s="59"/>
    </row>
    <row r="33" spans="1:12" ht="165.75" x14ac:dyDescent="0.25">
      <c r="A33" s="132">
        <v>19</v>
      </c>
      <c r="B33" s="117"/>
      <c r="C33" s="56" t="s">
        <v>121</v>
      </c>
      <c r="D33" s="103" t="s">
        <v>122</v>
      </c>
      <c r="E33" s="132" t="s">
        <v>93</v>
      </c>
      <c r="F33" s="132">
        <v>17.71</v>
      </c>
      <c r="G33" s="68">
        <v>134</v>
      </c>
      <c r="H33" s="53">
        <f t="shared" si="0"/>
        <v>2373.14</v>
      </c>
      <c r="L33" s="59"/>
    </row>
    <row r="34" spans="1:12" ht="102" x14ac:dyDescent="0.25">
      <c r="A34" s="132">
        <v>20</v>
      </c>
      <c r="B34" s="117"/>
      <c r="C34" s="56" t="s">
        <v>123</v>
      </c>
      <c r="D34" s="103" t="s">
        <v>124</v>
      </c>
      <c r="E34" s="132" t="s">
        <v>93</v>
      </c>
      <c r="F34" s="132">
        <v>19.52</v>
      </c>
      <c r="G34" s="68">
        <v>119.77</v>
      </c>
      <c r="H34" s="53">
        <f t="shared" si="0"/>
        <v>2337.91</v>
      </c>
      <c r="L34" s="59"/>
    </row>
    <row r="35" spans="1:12" ht="89.25" x14ac:dyDescent="0.25">
      <c r="A35" s="132">
        <v>21</v>
      </c>
      <c r="B35" s="117"/>
      <c r="C35" s="56" t="s">
        <v>125</v>
      </c>
      <c r="D35" s="103" t="s">
        <v>126</v>
      </c>
      <c r="E35" s="132" t="s">
        <v>93</v>
      </c>
      <c r="F35" s="132">
        <v>32.47</v>
      </c>
      <c r="G35" s="68">
        <v>65.709999999999994</v>
      </c>
      <c r="H35" s="53">
        <f t="shared" si="0"/>
        <v>2133.6</v>
      </c>
      <c r="L35" s="59"/>
    </row>
    <row r="36" spans="1:12" ht="216.75" x14ac:dyDescent="0.25">
      <c r="A36" s="132">
        <v>22</v>
      </c>
      <c r="B36" s="117"/>
      <c r="C36" s="56" t="s">
        <v>127</v>
      </c>
      <c r="D36" s="103" t="s">
        <v>128</v>
      </c>
      <c r="E36" s="132" t="s">
        <v>93</v>
      </c>
      <c r="F36" s="132">
        <v>49.57</v>
      </c>
      <c r="G36" s="68">
        <v>36.770000000000003</v>
      </c>
      <c r="H36" s="53">
        <f t="shared" si="0"/>
        <v>1822.69</v>
      </c>
      <c r="I36" s="59"/>
      <c r="L36" s="59"/>
    </row>
    <row r="37" spans="1:12" ht="140.25" x14ac:dyDescent="0.25">
      <c r="A37" s="132">
        <v>23</v>
      </c>
      <c r="B37" s="117"/>
      <c r="C37" s="56" t="s">
        <v>129</v>
      </c>
      <c r="D37" s="103" t="s">
        <v>130</v>
      </c>
      <c r="E37" s="132" t="s">
        <v>93</v>
      </c>
      <c r="F37" s="132">
        <v>37.19</v>
      </c>
      <c r="G37" s="68">
        <v>41.62</v>
      </c>
      <c r="H37" s="53">
        <f t="shared" si="0"/>
        <v>1547.85</v>
      </c>
      <c r="I37" s="59"/>
      <c r="L37" s="59"/>
    </row>
    <row r="38" spans="1:12" ht="114.75" x14ac:dyDescent="0.25">
      <c r="A38" s="132">
        <v>24</v>
      </c>
      <c r="B38" s="117"/>
      <c r="C38" s="56" t="s">
        <v>131</v>
      </c>
      <c r="D38" s="103" t="s">
        <v>132</v>
      </c>
      <c r="E38" s="132" t="s">
        <v>93</v>
      </c>
      <c r="F38" s="132">
        <v>12.04</v>
      </c>
      <c r="G38" s="68">
        <v>102.11</v>
      </c>
      <c r="H38" s="53">
        <f t="shared" si="0"/>
        <v>1229.4000000000001</v>
      </c>
      <c r="I38" s="59"/>
      <c r="L38" s="59"/>
    </row>
    <row r="39" spans="1:12" ht="153" x14ac:dyDescent="0.25">
      <c r="A39" s="132">
        <v>25</v>
      </c>
      <c r="B39" s="117"/>
      <c r="C39" s="56" t="s">
        <v>133</v>
      </c>
      <c r="D39" s="103" t="s">
        <v>134</v>
      </c>
      <c r="E39" s="132" t="s">
        <v>93</v>
      </c>
      <c r="F39" s="132">
        <v>6.53</v>
      </c>
      <c r="G39" s="68">
        <v>178.02</v>
      </c>
      <c r="H39" s="53">
        <f t="shared" si="0"/>
        <v>1162.47</v>
      </c>
      <c r="I39" s="59"/>
      <c r="L39" s="59"/>
    </row>
    <row r="40" spans="1:12" ht="89.25" x14ac:dyDescent="0.25">
      <c r="A40" s="132">
        <v>26</v>
      </c>
      <c r="B40" s="117"/>
      <c r="C40" s="56" t="s">
        <v>135</v>
      </c>
      <c r="D40" s="103" t="s">
        <v>136</v>
      </c>
      <c r="E40" s="132" t="s">
        <v>93</v>
      </c>
      <c r="F40" s="132">
        <v>12.25</v>
      </c>
      <c r="G40" s="68">
        <v>84.82</v>
      </c>
      <c r="H40" s="53">
        <f t="shared" si="0"/>
        <v>1039.05</v>
      </c>
      <c r="I40" s="59"/>
    </row>
    <row r="41" spans="1:12" ht="102" x14ac:dyDescent="0.25">
      <c r="A41" s="132">
        <v>27</v>
      </c>
      <c r="B41" s="117"/>
      <c r="C41" s="56" t="s">
        <v>137</v>
      </c>
      <c r="D41" s="103" t="s">
        <v>138</v>
      </c>
      <c r="E41" s="132" t="s">
        <v>93</v>
      </c>
      <c r="F41" s="132">
        <v>7.2</v>
      </c>
      <c r="G41" s="68">
        <v>125.13</v>
      </c>
      <c r="H41" s="53">
        <f t="shared" si="0"/>
        <v>900.94</v>
      </c>
    </row>
    <row r="42" spans="1:12" ht="51" x14ac:dyDescent="0.25">
      <c r="A42" s="132">
        <v>28</v>
      </c>
      <c r="B42" s="117"/>
      <c r="C42" s="56" t="s">
        <v>139</v>
      </c>
      <c r="D42" s="103" t="s">
        <v>140</v>
      </c>
      <c r="E42" s="132" t="s">
        <v>93</v>
      </c>
      <c r="F42" s="132">
        <v>380.87</v>
      </c>
      <c r="G42" s="68">
        <v>2.36</v>
      </c>
      <c r="H42" s="53">
        <f t="shared" si="0"/>
        <v>898.85</v>
      </c>
    </row>
    <row r="43" spans="1:12" ht="102" x14ac:dyDescent="0.25">
      <c r="A43" s="132">
        <v>29</v>
      </c>
      <c r="B43" s="117"/>
      <c r="C43" s="56" t="s">
        <v>141</v>
      </c>
      <c r="D43" s="103" t="s">
        <v>142</v>
      </c>
      <c r="E43" s="132" t="s">
        <v>93</v>
      </c>
      <c r="F43" s="132">
        <v>21.76</v>
      </c>
      <c r="G43" s="68">
        <v>39.51</v>
      </c>
      <c r="H43" s="53">
        <f t="shared" si="0"/>
        <v>859.74</v>
      </c>
      <c r="J43" s="43"/>
      <c r="L43" s="59"/>
    </row>
    <row r="44" spans="1:12" ht="127.5" x14ac:dyDescent="0.25">
      <c r="A44" s="132">
        <v>30</v>
      </c>
      <c r="B44" s="117"/>
      <c r="C44" s="56" t="s">
        <v>143</v>
      </c>
      <c r="D44" s="103" t="s">
        <v>144</v>
      </c>
      <c r="E44" s="132" t="s">
        <v>93</v>
      </c>
      <c r="F44" s="132">
        <v>1012.88</v>
      </c>
      <c r="G44" s="68">
        <v>0.81</v>
      </c>
      <c r="H44" s="53">
        <f t="shared" si="0"/>
        <v>820.43</v>
      </c>
      <c r="L44" s="59"/>
    </row>
    <row r="45" spans="1:12" ht="51" x14ac:dyDescent="0.25">
      <c r="A45" s="132">
        <v>31</v>
      </c>
      <c r="B45" s="117"/>
      <c r="C45" s="56" t="s">
        <v>145</v>
      </c>
      <c r="D45" s="103" t="s">
        <v>146</v>
      </c>
      <c r="E45" s="132" t="s">
        <v>93</v>
      </c>
      <c r="F45" s="132">
        <v>16.64</v>
      </c>
      <c r="G45" s="68">
        <v>43.4</v>
      </c>
      <c r="H45" s="53">
        <f t="shared" si="0"/>
        <v>722.18</v>
      </c>
      <c r="L45" s="59"/>
    </row>
    <row r="46" spans="1:12" ht="127.5" x14ac:dyDescent="0.25">
      <c r="A46" s="132">
        <v>32</v>
      </c>
      <c r="B46" s="117"/>
      <c r="C46" s="56" t="s">
        <v>147</v>
      </c>
      <c r="D46" s="103" t="s">
        <v>148</v>
      </c>
      <c r="E46" s="132" t="s">
        <v>93</v>
      </c>
      <c r="F46" s="132">
        <v>3.93</v>
      </c>
      <c r="G46" s="68">
        <v>177.97</v>
      </c>
      <c r="H46" s="53">
        <f t="shared" si="0"/>
        <v>699.42</v>
      </c>
      <c r="L46" s="59"/>
    </row>
    <row r="47" spans="1:12" ht="140.25" x14ac:dyDescent="0.25">
      <c r="A47" s="132">
        <v>33</v>
      </c>
      <c r="B47" s="117"/>
      <c r="C47" s="56" t="s">
        <v>149</v>
      </c>
      <c r="D47" s="103" t="s">
        <v>150</v>
      </c>
      <c r="E47" s="132" t="s">
        <v>93</v>
      </c>
      <c r="F47" s="132">
        <v>3.54</v>
      </c>
      <c r="G47" s="68">
        <v>191.4</v>
      </c>
      <c r="H47" s="53">
        <f t="shared" si="0"/>
        <v>677.56</v>
      </c>
      <c r="I47" s="59"/>
      <c r="L47" s="59"/>
    </row>
    <row r="48" spans="1:12" ht="165.75" x14ac:dyDescent="0.25">
      <c r="A48" s="132">
        <v>34</v>
      </c>
      <c r="B48" s="117"/>
      <c r="C48" s="56" t="s">
        <v>151</v>
      </c>
      <c r="D48" s="103" t="s">
        <v>152</v>
      </c>
      <c r="E48" s="132" t="s">
        <v>93</v>
      </c>
      <c r="F48" s="132">
        <v>5.9</v>
      </c>
      <c r="G48" s="68">
        <v>106.74</v>
      </c>
      <c r="H48" s="53">
        <f t="shared" si="0"/>
        <v>629.77</v>
      </c>
      <c r="I48" s="59"/>
      <c r="L48" s="59"/>
    </row>
    <row r="49" spans="1:12" ht="127.5" x14ac:dyDescent="0.25">
      <c r="A49" s="132">
        <v>35</v>
      </c>
      <c r="B49" s="117"/>
      <c r="C49" s="56" t="s">
        <v>153</v>
      </c>
      <c r="D49" s="103" t="s">
        <v>154</v>
      </c>
      <c r="E49" s="132" t="s">
        <v>93</v>
      </c>
      <c r="F49" s="132">
        <v>5.13</v>
      </c>
      <c r="G49" s="68">
        <v>116.89</v>
      </c>
      <c r="H49" s="53">
        <f t="shared" ref="H49:H80" si="1">ROUND(F49*G49,2)</f>
        <v>599.65</v>
      </c>
      <c r="I49" s="59"/>
      <c r="L49" s="59"/>
    </row>
    <row r="50" spans="1:12" ht="114.75" x14ac:dyDescent="0.25">
      <c r="A50" s="132">
        <v>36</v>
      </c>
      <c r="B50" s="117"/>
      <c r="C50" s="56" t="s">
        <v>155</v>
      </c>
      <c r="D50" s="103" t="s">
        <v>156</v>
      </c>
      <c r="E50" s="132" t="s">
        <v>93</v>
      </c>
      <c r="F50" s="132">
        <v>7.9</v>
      </c>
      <c r="G50" s="68">
        <v>73</v>
      </c>
      <c r="H50" s="53">
        <f t="shared" si="1"/>
        <v>576.70000000000005</v>
      </c>
      <c r="J50" s="43"/>
      <c r="L50" s="59"/>
    </row>
    <row r="51" spans="1:12" ht="102" x14ac:dyDescent="0.25">
      <c r="A51" s="132">
        <v>37</v>
      </c>
      <c r="B51" s="117"/>
      <c r="C51" s="56" t="s">
        <v>157</v>
      </c>
      <c r="D51" s="103" t="s">
        <v>158</v>
      </c>
      <c r="E51" s="132" t="s">
        <v>93</v>
      </c>
      <c r="F51" s="132">
        <v>339.74</v>
      </c>
      <c r="G51" s="68">
        <v>1.59</v>
      </c>
      <c r="H51" s="53">
        <f t="shared" si="1"/>
        <v>540.19000000000005</v>
      </c>
      <c r="L51" s="59"/>
    </row>
    <row r="52" spans="1:12" ht="102" x14ac:dyDescent="0.25">
      <c r="A52" s="132">
        <v>38</v>
      </c>
      <c r="B52" s="117"/>
      <c r="C52" s="56" t="s">
        <v>159</v>
      </c>
      <c r="D52" s="103" t="s">
        <v>160</v>
      </c>
      <c r="E52" s="132" t="s">
        <v>93</v>
      </c>
      <c r="F52" s="132">
        <v>4</v>
      </c>
      <c r="G52" s="68">
        <v>124.6</v>
      </c>
      <c r="H52" s="53">
        <f t="shared" si="1"/>
        <v>498.4</v>
      </c>
      <c r="L52" s="59"/>
    </row>
    <row r="53" spans="1:12" ht="63.75" x14ac:dyDescent="0.25">
      <c r="A53" s="132">
        <v>39</v>
      </c>
      <c r="B53" s="117"/>
      <c r="C53" s="56" t="s">
        <v>161</v>
      </c>
      <c r="D53" s="103" t="s">
        <v>162</v>
      </c>
      <c r="E53" s="132" t="s">
        <v>93</v>
      </c>
      <c r="F53" s="132">
        <v>5.41</v>
      </c>
      <c r="G53" s="68">
        <v>89.99</v>
      </c>
      <c r="H53" s="53">
        <f t="shared" si="1"/>
        <v>486.85</v>
      </c>
      <c r="L53" s="59"/>
    </row>
    <row r="54" spans="1:12" ht="114.75" x14ac:dyDescent="0.25">
      <c r="A54" s="132">
        <v>40</v>
      </c>
      <c r="B54" s="117"/>
      <c r="C54" s="56" t="s">
        <v>163</v>
      </c>
      <c r="D54" s="103" t="s">
        <v>164</v>
      </c>
      <c r="E54" s="132" t="s">
        <v>165</v>
      </c>
      <c r="F54" s="132">
        <v>4.68</v>
      </c>
      <c r="G54" s="68">
        <v>101</v>
      </c>
      <c r="H54" s="53">
        <f t="shared" si="1"/>
        <v>472.68</v>
      </c>
      <c r="I54" s="59"/>
      <c r="L54" s="59"/>
    </row>
    <row r="55" spans="1:12" ht="25.5" x14ac:dyDescent="0.25">
      <c r="A55" s="132">
        <v>41</v>
      </c>
      <c r="B55" s="117"/>
      <c r="C55" s="56" t="s">
        <v>166</v>
      </c>
      <c r="D55" s="103" t="s">
        <v>167</v>
      </c>
      <c r="E55" s="132" t="s">
        <v>93</v>
      </c>
      <c r="F55" s="132">
        <v>648.05999999999995</v>
      </c>
      <c r="G55" s="68">
        <v>0.64</v>
      </c>
      <c r="H55" s="53">
        <f t="shared" si="1"/>
        <v>414.76</v>
      </c>
      <c r="I55" s="59"/>
      <c r="L55" s="59"/>
    </row>
    <row r="56" spans="1:12" ht="255" x14ac:dyDescent="0.25">
      <c r="A56" s="132">
        <v>42</v>
      </c>
      <c r="B56" s="117"/>
      <c r="C56" s="56" t="s">
        <v>168</v>
      </c>
      <c r="D56" s="103" t="s">
        <v>169</v>
      </c>
      <c r="E56" s="132" t="s">
        <v>118</v>
      </c>
      <c r="F56" s="132">
        <v>4.68</v>
      </c>
      <c r="G56" s="68">
        <v>83.69</v>
      </c>
      <c r="H56" s="53">
        <f t="shared" si="1"/>
        <v>391.67</v>
      </c>
      <c r="I56" s="59"/>
      <c r="L56" s="59"/>
    </row>
    <row r="57" spans="1:12" ht="102" x14ac:dyDescent="0.25">
      <c r="A57" s="132">
        <v>43</v>
      </c>
      <c r="B57" s="117"/>
      <c r="C57" s="56" t="s">
        <v>170</v>
      </c>
      <c r="D57" s="103" t="s">
        <v>171</v>
      </c>
      <c r="E57" s="132" t="s">
        <v>93</v>
      </c>
      <c r="F57" s="132">
        <v>1.41</v>
      </c>
      <c r="G57" s="68">
        <v>249.15</v>
      </c>
      <c r="H57" s="53">
        <f t="shared" si="1"/>
        <v>351.3</v>
      </c>
      <c r="I57" s="59"/>
      <c r="L57" s="59"/>
    </row>
    <row r="58" spans="1:12" ht="102" x14ac:dyDescent="0.25">
      <c r="A58" s="132">
        <v>44</v>
      </c>
      <c r="B58" s="117"/>
      <c r="C58" s="56" t="s">
        <v>172</v>
      </c>
      <c r="D58" s="103" t="s">
        <v>173</v>
      </c>
      <c r="E58" s="132" t="s">
        <v>93</v>
      </c>
      <c r="F58" s="132">
        <v>5.1100000000000003</v>
      </c>
      <c r="G58" s="68">
        <v>62.97</v>
      </c>
      <c r="H58" s="53">
        <f t="shared" si="1"/>
        <v>321.77999999999997</v>
      </c>
      <c r="I58" s="59"/>
    </row>
    <row r="59" spans="1:12" ht="63.75" x14ac:dyDescent="0.25">
      <c r="A59" s="132">
        <v>45</v>
      </c>
      <c r="B59" s="117"/>
      <c r="C59" s="56" t="s">
        <v>174</v>
      </c>
      <c r="D59" s="103" t="s">
        <v>175</v>
      </c>
      <c r="E59" s="132" t="s">
        <v>93</v>
      </c>
      <c r="F59" s="132">
        <v>549.83000000000004</v>
      </c>
      <c r="G59" s="68">
        <v>0.56000000000000005</v>
      </c>
      <c r="H59" s="53">
        <f t="shared" si="1"/>
        <v>307.89999999999998</v>
      </c>
    </row>
    <row r="60" spans="1:12" ht="51" x14ac:dyDescent="0.25">
      <c r="A60" s="132">
        <v>46</v>
      </c>
      <c r="B60" s="117"/>
      <c r="C60" s="56" t="s">
        <v>176</v>
      </c>
      <c r="D60" s="103" t="s">
        <v>177</v>
      </c>
      <c r="E60" s="132" t="s">
        <v>93</v>
      </c>
      <c r="F60" s="132">
        <v>234.34</v>
      </c>
      <c r="G60" s="68">
        <v>1.19</v>
      </c>
      <c r="H60" s="53">
        <f t="shared" si="1"/>
        <v>278.86</v>
      </c>
    </row>
    <row r="61" spans="1:12" ht="51" x14ac:dyDescent="0.25">
      <c r="A61" s="132">
        <v>47</v>
      </c>
      <c r="B61" s="117"/>
      <c r="C61" s="56" t="s">
        <v>178</v>
      </c>
      <c r="D61" s="103" t="s">
        <v>179</v>
      </c>
      <c r="E61" s="132" t="s">
        <v>93</v>
      </c>
      <c r="F61" s="132">
        <v>125.95</v>
      </c>
      <c r="G61" s="68">
        <v>2.06</v>
      </c>
      <c r="H61" s="53">
        <f t="shared" si="1"/>
        <v>259.45999999999998</v>
      </c>
      <c r="J61" s="43"/>
      <c r="L61" s="59"/>
    </row>
    <row r="62" spans="1:12" ht="280.5" x14ac:dyDescent="0.25">
      <c r="A62" s="132">
        <v>48</v>
      </c>
      <c r="B62" s="117"/>
      <c r="C62" s="56" t="s">
        <v>129</v>
      </c>
      <c r="D62" s="103" t="s">
        <v>180</v>
      </c>
      <c r="E62" s="132" t="s">
        <v>93</v>
      </c>
      <c r="F62" s="132">
        <v>5.44</v>
      </c>
      <c r="G62" s="68">
        <v>41.62</v>
      </c>
      <c r="H62" s="53">
        <f t="shared" si="1"/>
        <v>226.41</v>
      </c>
      <c r="L62" s="59"/>
    </row>
    <row r="63" spans="1:12" ht="127.5" x14ac:dyDescent="0.25">
      <c r="A63" s="132">
        <v>49</v>
      </c>
      <c r="B63" s="117"/>
      <c r="C63" s="56" t="s">
        <v>181</v>
      </c>
      <c r="D63" s="103" t="s">
        <v>182</v>
      </c>
      <c r="E63" s="132" t="s">
        <v>93</v>
      </c>
      <c r="F63" s="132">
        <v>1.41</v>
      </c>
      <c r="G63" s="68">
        <v>148.88999999999999</v>
      </c>
      <c r="H63" s="53">
        <f t="shared" si="1"/>
        <v>209.93</v>
      </c>
      <c r="L63" s="59"/>
    </row>
    <row r="64" spans="1:12" ht="114.75" x14ac:dyDescent="0.25">
      <c r="A64" s="132">
        <v>50</v>
      </c>
      <c r="B64" s="117"/>
      <c r="C64" s="56" t="s">
        <v>183</v>
      </c>
      <c r="D64" s="103" t="s">
        <v>184</v>
      </c>
      <c r="E64" s="132" t="s">
        <v>93</v>
      </c>
      <c r="F64" s="132">
        <v>14.23</v>
      </c>
      <c r="G64" s="68">
        <v>13.3</v>
      </c>
      <c r="H64" s="53">
        <f t="shared" si="1"/>
        <v>189.26</v>
      </c>
      <c r="L64" s="59"/>
    </row>
    <row r="65" spans="1:12" ht="127.5" x14ac:dyDescent="0.25">
      <c r="A65" s="132">
        <v>51</v>
      </c>
      <c r="B65" s="117"/>
      <c r="C65" s="56" t="s">
        <v>185</v>
      </c>
      <c r="D65" s="103" t="s">
        <v>186</v>
      </c>
      <c r="E65" s="132" t="s">
        <v>93</v>
      </c>
      <c r="F65" s="132">
        <v>9.8800000000000008</v>
      </c>
      <c r="G65" s="68">
        <v>13.46</v>
      </c>
      <c r="H65" s="53">
        <f t="shared" si="1"/>
        <v>132.97999999999999</v>
      </c>
      <c r="I65" s="59"/>
      <c r="L65" s="59"/>
    </row>
    <row r="66" spans="1:12" ht="127.5" x14ac:dyDescent="0.25">
      <c r="A66" s="132">
        <v>52</v>
      </c>
      <c r="B66" s="117"/>
      <c r="C66" s="56" t="s">
        <v>187</v>
      </c>
      <c r="D66" s="103" t="s">
        <v>188</v>
      </c>
      <c r="E66" s="132" t="s">
        <v>93</v>
      </c>
      <c r="F66" s="132">
        <v>1.41</v>
      </c>
      <c r="G66" s="68">
        <v>88.4</v>
      </c>
      <c r="H66" s="53">
        <f t="shared" si="1"/>
        <v>124.64</v>
      </c>
      <c r="I66" s="59"/>
      <c r="L66" s="59"/>
    </row>
    <row r="67" spans="1:12" ht="51" x14ac:dyDescent="0.25">
      <c r="A67" s="132">
        <v>53</v>
      </c>
      <c r="B67" s="117"/>
      <c r="C67" s="56" t="s">
        <v>189</v>
      </c>
      <c r="D67" s="103" t="s">
        <v>190</v>
      </c>
      <c r="E67" s="132" t="s">
        <v>93</v>
      </c>
      <c r="F67" s="132">
        <v>37.75</v>
      </c>
      <c r="G67" s="68">
        <v>3.16</v>
      </c>
      <c r="H67" s="53">
        <f t="shared" si="1"/>
        <v>119.29</v>
      </c>
      <c r="I67" s="59"/>
      <c r="L67" s="59"/>
    </row>
    <row r="68" spans="1:12" ht="127.5" x14ac:dyDescent="0.25">
      <c r="A68" s="132">
        <v>54</v>
      </c>
      <c r="B68" s="117"/>
      <c r="C68" s="56" t="s">
        <v>191</v>
      </c>
      <c r="D68" s="103" t="s">
        <v>192</v>
      </c>
      <c r="E68" s="132" t="s">
        <v>93</v>
      </c>
      <c r="F68" s="132">
        <v>1.55</v>
      </c>
      <c r="G68" s="68">
        <v>76.81</v>
      </c>
      <c r="H68" s="53">
        <f t="shared" si="1"/>
        <v>119.06</v>
      </c>
    </row>
    <row r="69" spans="1:12" ht="280.5" x14ac:dyDescent="0.25">
      <c r="A69" s="132">
        <v>55</v>
      </c>
      <c r="B69" s="117"/>
      <c r="C69" s="56" t="s">
        <v>193</v>
      </c>
      <c r="D69" s="103" t="s">
        <v>194</v>
      </c>
      <c r="E69" s="132" t="s">
        <v>118</v>
      </c>
      <c r="F69" s="132">
        <v>1.78</v>
      </c>
      <c r="G69" s="68">
        <v>63.18</v>
      </c>
      <c r="H69" s="53">
        <f t="shared" si="1"/>
        <v>112.46</v>
      </c>
      <c r="J69" s="43"/>
      <c r="L69" s="59"/>
    </row>
    <row r="70" spans="1:12" ht="102" x14ac:dyDescent="0.25">
      <c r="A70" s="132">
        <v>56</v>
      </c>
      <c r="B70" s="117"/>
      <c r="C70" s="56" t="s">
        <v>195</v>
      </c>
      <c r="D70" s="103" t="s">
        <v>196</v>
      </c>
      <c r="E70" s="132" t="s">
        <v>93</v>
      </c>
      <c r="F70" s="132">
        <v>52.81</v>
      </c>
      <c r="G70" s="68">
        <v>2.1</v>
      </c>
      <c r="H70" s="53">
        <f t="shared" si="1"/>
        <v>110.9</v>
      </c>
      <c r="L70" s="59"/>
    </row>
    <row r="71" spans="1:12" ht="63.75" x14ac:dyDescent="0.25">
      <c r="A71" s="132">
        <v>57</v>
      </c>
      <c r="B71" s="117"/>
      <c r="C71" s="56" t="s">
        <v>197</v>
      </c>
      <c r="D71" s="103" t="s">
        <v>198</v>
      </c>
      <c r="E71" s="132" t="s">
        <v>93</v>
      </c>
      <c r="F71" s="132">
        <v>60.01</v>
      </c>
      <c r="G71" s="68">
        <v>1.61</v>
      </c>
      <c r="H71" s="53">
        <f t="shared" si="1"/>
        <v>96.62</v>
      </c>
      <c r="L71" s="59"/>
    </row>
    <row r="72" spans="1:12" ht="165.75" x14ac:dyDescent="0.25">
      <c r="A72" s="132">
        <v>58</v>
      </c>
      <c r="B72" s="117"/>
      <c r="C72" s="56" t="s">
        <v>199</v>
      </c>
      <c r="D72" s="103" t="s">
        <v>200</v>
      </c>
      <c r="E72" s="132" t="s">
        <v>93</v>
      </c>
      <c r="F72" s="132">
        <v>0.53</v>
      </c>
      <c r="G72" s="68">
        <v>171.26</v>
      </c>
      <c r="H72" s="53">
        <f t="shared" si="1"/>
        <v>90.77</v>
      </c>
      <c r="L72" s="59"/>
    </row>
    <row r="73" spans="1:12" ht="153" x14ac:dyDescent="0.25">
      <c r="A73" s="132">
        <v>59</v>
      </c>
      <c r="B73" s="117"/>
      <c r="C73" s="56" t="s">
        <v>201</v>
      </c>
      <c r="D73" s="103" t="s">
        <v>202</v>
      </c>
      <c r="E73" s="132" t="s">
        <v>93</v>
      </c>
      <c r="F73" s="132">
        <v>0.51</v>
      </c>
      <c r="G73" s="68">
        <v>176.59</v>
      </c>
      <c r="H73" s="53">
        <f t="shared" si="1"/>
        <v>90.06</v>
      </c>
      <c r="I73" s="59"/>
      <c r="L73" s="59"/>
    </row>
    <row r="74" spans="1:12" ht="89.25" x14ac:dyDescent="0.25">
      <c r="A74" s="132">
        <v>60</v>
      </c>
      <c r="B74" s="117"/>
      <c r="C74" s="56" t="s">
        <v>203</v>
      </c>
      <c r="D74" s="103" t="s">
        <v>204</v>
      </c>
      <c r="E74" s="132" t="s">
        <v>93</v>
      </c>
      <c r="F74" s="132">
        <v>0.39</v>
      </c>
      <c r="G74" s="68">
        <v>198.2</v>
      </c>
      <c r="H74" s="53">
        <f t="shared" si="1"/>
        <v>77.3</v>
      </c>
      <c r="I74" s="59"/>
      <c r="L74" s="59"/>
    </row>
    <row r="75" spans="1:12" ht="76.5" x14ac:dyDescent="0.25">
      <c r="A75" s="132">
        <v>61</v>
      </c>
      <c r="B75" s="117"/>
      <c r="C75" s="56" t="s">
        <v>205</v>
      </c>
      <c r="D75" s="103" t="s">
        <v>206</v>
      </c>
      <c r="E75" s="132" t="s">
        <v>93</v>
      </c>
      <c r="F75" s="132">
        <v>28.77</v>
      </c>
      <c r="G75" s="68">
        <v>2.58</v>
      </c>
      <c r="H75" s="53">
        <f t="shared" si="1"/>
        <v>74.23</v>
      </c>
      <c r="I75" s="59"/>
      <c r="L75" s="59"/>
    </row>
    <row r="76" spans="1:12" ht="140.25" x14ac:dyDescent="0.25">
      <c r="A76" s="132">
        <v>62</v>
      </c>
      <c r="B76" s="117"/>
      <c r="C76" s="56" t="s">
        <v>207</v>
      </c>
      <c r="D76" s="103" t="s">
        <v>208</v>
      </c>
      <c r="E76" s="132" t="s">
        <v>93</v>
      </c>
      <c r="F76" s="132">
        <v>0.5</v>
      </c>
      <c r="G76" s="68">
        <v>97.54</v>
      </c>
      <c r="H76" s="53">
        <f t="shared" si="1"/>
        <v>48.77</v>
      </c>
      <c r="I76" s="59"/>
      <c r="L76" s="59"/>
    </row>
    <row r="77" spans="1:12" ht="25.5" x14ac:dyDescent="0.25">
      <c r="A77" s="132">
        <v>63</v>
      </c>
      <c r="B77" s="117"/>
      <c r="C77" s="56" t="s">
        <v>209</v>
      </c>
      <c r="D77" s="103" t="s">
        <v>210</v>
      </c>
      <c r="E77" s="132" t="s">
        <v>93</v>
      </c>
      <c r="F77" s="132">
        <v>5.17</v>
      </c>
      <c r="G77" s="68">
        <v>8.65</v>
      </c>
      <c r="H77" s="53">
        <f t="shared" si="1"/>
        <v>44.72</v>
      </c>
      <c r="I77" s="59"/>
    </row>
    <row r="78" spans="1:12" ht="89.25" x14ac:dyDescent="0.25">
      <c r="A78" s="132">
        <v>64</v>
      </c>
      <c r="B78" s="117"/>
      <c r="C78" s="56" t="s">
        <v>211</v>
      </c>
      <c r="D78" s="103" t="s">
        <v>212</v>
      </c>
      <c r="E78" s="132" t="s">
        <v>93</v>
      </c>
      <c r="F78" s="132">
        <v>0.22</v>
      </c>
      <c r="G78" s="68">
        <v>147.07</v>
      </c>
      <c r="H78" s="53">
        <f t="shared" si="1"/>
        <v>32.36</v>
      </c>
    </row>
    <row r="79" spans="1:12" ht="255" x14ac:dyDescent="0.25">
      <c r="A79" s="132">
        <v>65</v>
      </c>
      <c r="B79" s="117"/>
      <c r="C79" s="56" t="s">
        <v>213</v>
      </c>
      <c r="D79" s="103" t="s">
        <v>214</v>
      </c>
      <c r="E79" s="132" t="s">
        <v>118</v>
      </c>
      <c r="F79" s="132">
        <v>2.85</v>
      </c>
      <c r="G79" s="68">
        <v>10.4</v>
      </c>
      <c r="H79" s="53">
        <f t="shared" si="1"/>
        <v>29.64</v>
      </c>
    </row>
    <row r="80" spans="1:12" ht="114.75" x14ac:dyDescent="0.25">
      <c r="A80" s="132">
        <v>66</v>
      </c>
      <c r="B80" s="117"/>
      <c r="C80" s="56" t="s">
        <v>215</v>
      </c>
      <c r="D80" s="103" t="s">
        <v>216</v>
      </c>
      <c r="E80" s="132" t="s">
        <v>93</v>
      </c>
      <c r="F80" s="132">
        <v>3.93</v>
      </c>
      <c r="G80" s="68">
        <v>6.9</v>
      </c>
      <c r="H80" s="53">
        <f t="shared" si="1"/>
        <v>27.12</v>
      </c>
      <c r="J80" s="43"/>
      <c r="L80" s="59"/>
    </row>
    <row r="81" spans="1:12" ht="178.5" x14ac:dyDescent="0.25">
      <c r="A81" s="132">
        <v>67</v>
      </c>
      <c r="B81" s="117"/>
      <c r="C81" s="56" t="s">
        <v>217</v>
      </c>
      <c r="D81" s="103" t="s">
        <v>218</v>
      </c>
      <c r="E81" s="132" t="s">
        <v>93</v>
      </c>
      <c r="F81" s="132">
        <v>2.5499999999999998</v>
      </c>
      <c r="G81" s="68">
        <v>9.1300000000000008</v>
      </c>
      <c r="H81" s="53">
        <f t="shared" ref="H81:H112" si="2">ROUND(F81*G81,2)</f>
        <v>23.28</v>
      </c>
      <c r="L81" s="59"/>
    </row>
    <row r="82" spans="1:12" ht="216.75" x14ac:dyDescent="0.25">
      <c r="A82" s="132">
        <v>68</v>
      </c>
      <c r="B82" s="117"/>
      <c r="C82" s="56" t="s">
        <v>219</v>
      </c>
      <c r="D82" s="103" t="s">
        <v>220</v>
      </c>
      <c r="E82" s="132" t="s">
        <v>93</v>
      </c>
      <c r="F82" s="132">
        <v>2.33</v>
      </c>
      <c r="G82" s="68">
        <v>6.39</v>
      </c>
      <c r="H82" s="53">
        <f t="shared" si="2"/>
        <v>14.89</v>
      </c>
      <c r="L82" s="59"/>
    </row>
    <row r="83" spans="1:12" ht="153" x14ac:dyDescent="0.25">
      <c r="A83" s="132">
        <v>69</v>
      </c>
      <c r="B83" s="117"/>
      <c r="C83" s="56" t="s">
        <v>221</v>
      </c>
      <c r="D83" s="103" t="s">
        <v>222</v>
      </c>
      <c r="E83" s="132" t="s">
        <v>93</v>
      </c>
      <c r="F83" s="132">
        <v>1.82</v>
      </c>
      <c r="G83" s="68">
        <v>7.01</v>
      </c>
      <c r="H83" s="53">
        <f t="shared" si="2"/>
        <v>12.76</v>
      </c>
      <c r="L83" s="59"/>
    </row>
    <row r="84" spans="1:12" ht="140.25" x14ac:dyDescent="0.25">
      <c r="A84" s="132">
        <v>70</v>
      </c>
      <c r="B84" s="117"/>
      <c r="C84" s="56" t="s">
        <v>223</v>
      </c>
      <c r="D84" s="103" t="s">
        <v>224</v>
      </c>
      <c r="E84" s="132" t="s">
        <v>93</v>
      </c>
      <c r="F84" s="132">
        <v>0.26</v>
      </c>
      <c r="G84" s="68">
        <v>35.18</v>
      </c>
      <c r="H84" s="53">
        <f t="shared" si="2"/>
        <v>9.15</v>
      </c>
      <c r="I84" s="59"/>
      <c r="L84" s="59"/>
    </row>
    <row r="85" spans="1:12" ht="127.5" x14ac:dyDescent="0.25">
      <c r="A85" s="132">
        <v>71</v>
      </c>
      <c r="B85" s="117"/>
      <c r="C85" s="56" t="s">
        <v>225</v>
      </c>
      <c r="D85" s="103" t="s">
        <v>226</v>
      </c>
      <c r="E85" s="132" t="s">
        <v>93</v>
      </c>
      <c r="F85" s="132">
        <v>0.08</v>
      </c>
      <c r="G85" s="68">
        <v>108.75</v>
      </c>
      <c r="H85" s="53">
        <f t="shared" si="2"/>
        <v>8.6999999999999993</v>
      </c>
      <c r="I85" s="59"/>
      <c r="L85" s="59"/>
    </row>
    <row r="86" spans="1:12" ht="114.75" x14ac:dyDescent="0.25">
      <c r="A86" s="132">
        <v>72</v>
      </c>
      <c r="B86" s="117"/>
      <c r="C86" s="56" t="s">
        <v>227</v>
      </c>
      <c r="D86" s="103" t="s">
        <v>228</v>
      </c>
      <c r="E86" s="132" t="s">
        <v>93</v>
      </c>
      <c r="F86" s="132">
        <v>10.68</v>
      </c>
      <c r="G86" s="68">
        <v>0.8</v>
      </c>
      <c r="H86" s="53">
        <f t="shared" si="2"/>
        <v>8.5399999999999991</v>
      </c>
      <c r="I86" s="59"/>
      <c r="L86" s="59"/>
    </row>
    <row r="87" spans="1:12" ht="51" x14ac:dyDescent="0.25">
      <c r="A87" s="132">
        <v>73</v>
      </c>
      <c r="B87" s="117"/>
      <c r="C87" s="56" t="s">
        <v>229</v>
      </c>
      <c r="D87" s="103" t="s">
        <v>230</v>
      </c>
      <c r="E87" s="132" t="s">
        <v>93</v>
      </c>
      <c r="F87" s="132">
        <v>0.68</v>
      </c>
      <c r="G87" s="68">
        <v>12.2</v>
      </c>
      <c r="H87" s="53">
        <f t="shared" si="2"/>
        <v>8.3000000000000007</v>
      </c>
      <c r="J87" s="43"/>
      <c r="L87" s="59"/>
    </row>
    <row r="88" spans="1:12" ht="114.75" x14ac:dyDescent="0.25">
      <c r="A88" s="132">
        <v>74</v>
      </c>
      <c r="B88" s="117"/>
      <c r="C88" s="56" t="s">
        <v>231</v>
      </c>
      <c r="D88" s="103" t="s">
        <v>232</v>
      </c>
      <c r="E88" s="132" t="s">
        <v>93</v>
      </c>
      <c r="F88" s="132">
        <v>1.27</v>
      </c>
      <c r="G88" s="68">
        <v>6.22</v>
      </c>
      <c r="H88" s="53">
        <f t="shared" si="2"/>
        <v>7.9</v>
      </c>
      <c r="L88" s="59"/>
    </row>
    <row r="89" spans="1:12" ht="114.75" x14ac:dyDescent="0.25">
      <c r="A89" s="132">
        <v>75</v>
      </c>
      <c r="B89" s="117"/>
      <c r="C89" s="56" t="s">
        <v>233</v>
      </c>
      <c r="D89" s="103" t="s">
        <v>234</v>
      </c>
      <c r="E89" s="132" t="s">
        <v>93</v>
      </c>
      <c r="F89" s="132">
        <v>0.05</v>
      </c>
      <c r="G89" s="68">
        <v>123.84</v>
      </c>
      <c r="H89" s="53">
        <f t="shared" si="2"/>
        <v>6.19</v>
      </c>
      <c r="L89" s="59"/>
    </row>
    <row r="90" spans="1:12" ht="76.5" x14ac:dyDescent="0.25">
      <c r="A90" s="132">
        <v>76</v>
      </c>
      <c r="B90" s="117"/>
      <c r="C90" s="56" t="s">
        <v>235</v>
      </c>
      <c r="D90" s="103" t="s">
        <v>236</v>
      </c>
      <c r="E90" s="132" t="s">
        <v>93</v>
      </c>
      <c r="F90" s="132">
        <v>4.51</v>
      </c>
      <c r="G90" s="68">
        <v>1.0900000000000001</v>
      </c>
      <c r="H90" s="53">
        <f t="shared" si="2"/>
        <v>4.92</v>
      </c>
      <c r="L90" s="59"/>
    </row>
    <row r="91" spans="1:12" ht="114.75" x14ac:dyDescent="0.25">
      <c r="A91" s="132">
        <v>77</v>
      </c>
      <c r="B91" s="117"/>
      <c r="C91" s="56" t="s">
        <v>237</v>
      </c>
      <c r="D91" s="103" t="s">
        <v>238</v>
      </c>
      <c r="E91" s="132" t="s">
        <v>93</v>
      </c>
      <c r="F91" s="132">
        <v>0.59</v>
      </c>
      <c r="G91" s="68">
        <v>8.0500000000000007</v>
      </c>
      <c r="H91" s="53">
        <f t="shared" si="2"/>
        <v>4.75</v>
      </c>
      <c r="I91" s="59"/>
      <c r="L91" s="59"/>
    </row>
    <row r="92" spans="1:12" ht="102" x14ac:dyDescent="0.25">
      <c r="A92" s="132">
        <v>78</v>
      </c>
      <c r="B92" s="117"/>
      <c r="C92" s="56" t="s">
        <v>239</v>
      </c>
      <c r="D92" s="103" t="s">
        <v>240</v>
      </c>
      <c r="E92" s="132" t="s">
        <v>93</v>
      </c>
      <c r="F92" s="132">
        <v>9.17</v>
      </c>
      <c r="G92" s="68">
        <v>0.4</v>
      </c>
      <c r="H92" s="53">
        <f t="shared" si="2"/>
        <v>3.67</v>
      </c>
      <c r="I92" s="59"/>
      <c r="L92" s="59"/>
    </row>
    <row r="93" spans="1:12" ht="102" x14ac:dyDescent="0.25">
      <c r="A93" s="132">
        <v>79</v>
      </c>
      <c r="B93" s="117"/>
      <c r="C93" s="56" t="s">
        <v>241</v>
      </c>
      <c r="D93" s="103" t="s">
        <v>242</v>
      </c>
      <c r="E93" s="132" t="s">
        <v>93</v>
      </c>
      <c r="F93" s="132">
        <v>0.14000000000000001</v>
      </c>
      <c r="G93" s="68">
        <v>14.67</v>
      </c>
      <c r="H93" s="53">
        <f t="shared" si="2"/>
        <v>2.0499999999999998</v>
      </c>
      <c r="I93" s="59"/>
      <c r="L93" s="59"/>
    </row>
    <row r="94" spans="1:12" ht="102" x14ac:dyDescent="0.25">
      <c r="A94" s="132">
        <v>80</v>
      </c>
      <c r="B94" s="117"/>
      <c r="C94" s="56" t="s">
        <v>243</v>
      </c>
      <c r="D94" s="103" t="s">
        <v>244</v>
      </c>
      <c r="E94" s="132" t="s">
        <v>93</v>
      </c>
      <c r="F94" s="132">
        <v>1.43</v>
      </c>
      <c r="G94" s="68">
        <v>0.68</v>
      </c>
      <c r="H94" s="53">
        <f t="shared" si="2"/>
        <v>0.97</v>
      </c>
      <c r="I94" s="59"/>
      <c r="L94" s="59"/>
    </row>
    <row r="95" spans="1:12" ht="25.5" x14ac:dyDescent="0.25">
      <c r="A95" s="132">
        <v>81</v>
      </c>
      <c r="B95" s="117"/>
      <c r="C95" s="56" t="s">
        <v>245</v>
      </c>
      <c r="D95" s="103" t="s">
        <v>246</v>
      </c>
      <c r="E95" s="132" t="s">
        <v>93</v>
      </c>
      <c r="F95" s="132">
        <v>0.11</v>
      </c>
      <c r="G95" s="68">
        <v>5.31</v>
      </c>
      <c r="H95" s="53">
        <f t="shared" si="2"/>
        <v>0.57999999999999996</v>
      </c>
      <c r="I95" s="59"/>
    </row>
    <row r="96" spans="1:12" ht="114.75" x14ac:dyDescent="0.25">
      <c r="A96" s="132">
        <v>82</v>
      </c>
      <c r="B96" s="117"/>
      <c r="C96" s="56" t="s">
        <v>247</v>
      </c>
      <c r="D96" s="103" t="s">
        <v>248</v>
      </c>
      <c r="E96" s="132" t="s">
        <v>93</v>
      </c>
      <c r="F96" s="132">
        <v>0.18</v>
      </c>
      <c r="G96" s="68">
        <v>1.28</v>
      </c>
      <c r="H96" s="53">
        <f t="shared" si="2"/>
        <v>0.23</v>
      </c>
    </row>
    <row r="97" spans="1:12" ht="140.25" x14ac:dyDescent="0.25">
      <c r="A97" s="132">
        <v>83</v>
      </c>
      <c r="B97" s="117"/>
      <c r="C97" s="56" t="s">
        <v>249</v>
      </c>
      <c r="D97" s="103" t="s">
        <v>250</v>
      </c>
      <c r="E97" s="132" t="s">
        <v>93</v>
      </c>
      <c r="F97" s="132">
        <v>0.26</v>
      </c>
      <c r="G97" s="68">
        <v>0.75</v>
      </c>
      <c r="H97" s="53">
        <f t="shared" si="2"/>
        <v>0.2</v>
      </c>
    </row>
    <row r="98" spans="1:12" ht="102" x14ac:dyDescent="0.25">
      <c r="A98" s="132">
        <v>84</v>
      </c>
      <c r="B98" s="117"/>
      <c r="C98" s="56" t="s">
        <v>251</v>
      </c>
      <c r="D98" s="103" t="s">
        <v>252</v>
      </c>
      <c r="E98" s="132" t="s">
        <v>93</v>
      </c>
      <c r="F98" s="132">
        <v>7.0000000000000007E-2</v>
      </c>
      <c r="G98" s="68">
        <v>2.36</v>
      </c>
      <c r="H98" s="53">
        <f t="shared" si="2"/>
        <v>0.17</v>
      </c>
      <c r="J98" s="43"/>
      <c r="L98" s="59"/>
    </row>
    <row r="99" spans="1:12" ht="63.75" x14ac:dyDescent="0.25">
      <c r="A99" s="132">
        <v>85</v>
      </c>
      <c r="B99" s="117"/>
      <c r="C99" s="56" t="s">
        <v>253</v>
      </c>
      <c r="D99" s="103" t="s">
        <v>254</v>
      </c>
      <c r="E99" s="132" t="s">
        <v>93</v>
      </c>
      <c r="F99" s="132">
        <v>0.17</v>
      </c>
      <c r="G99" s="68">
        <v>0.53</v>
      </c>
      <c r="H99" s="53">
        <f t="shared" si="2"/>
        <v>0.09</v>
      </c>
      <c r="L99" s="59"/>
    </row>
    <row r="100" spans="1:12" ht="25.5" x14ac:dyDescent="0.25">
      <c r="A100" s="115" t="s">
        <v>45</v>
      </c>
      <c r="B100" s="135"/>
      <c r="C100" s="135"/>
      <c r="D100" s="135"/>
      <c r="E100" s="136"/>
      <c r="F100" s="55"/>
      <c r="G100" s="55"/>
      <c r="H100" s="70">
        <f>SUM(H101:H139)</f>
        <v>6243857.3700000001</v>
      </c>
    </row>
    <row r="101" spans="1:12" ht="76.5" x14ac:dyDescent="0.25">
      <c r="A101" s="57">
        <v>86</v>
      </c>
      <c r="B101" s="115"/>
      <c r="C101" s="56" t="s">
        <v>255</v>
      </c>
      <c r="D101" s="77" t="s">
        <v>256</v>
      </c>
      <c r="E101" s="132" t="s">
        <v>257</v>
      </c>
      <c r="F101" s="132">
        <v>2</v>
      </c>
      <c r="G101" s="53">
        <v>1512108.63</v>
      </c>
      <c r="H101" s="53">
        <f t="shared" ref="H101:H139" si="3">ROUND(F101*G101,2)</f>
        <v>3024217.26</v>
      </c>
      <c r="I101" s="65"/>
      <c r="J101" s="66"/>
    </row>
    <row r="102" spans="1:12" ht="127.5" x14ac:dyDescent="0.25">
      <c r="A102" s="57">
        <v>87</v>
      </c>
      <c r="B102" s="115"/>
      <c r="C102" s="56" t="s">
        <v>255</v>
      </c>
      <c r="D102" s="77" t="s">
        <v>258</v>
      </c>
      <c r="E102" s="132" t="s">
        <v>259</v>
      </c>
      <c r="F102" s="132">
        <v>6</v>
      </c>
      <c r="G102" s="53">
        <v>441288.5</v>
      </c>
      <c r="H102" s="53">
        <f t="shared" si="3"/>
        <v>2647731</v>
      </c>
      <c r="I102" s="65"/>
      <c r="J102" s="66"/>
    </row>
    <row r="103" spans="1:12" ht="89.25" x14ac:dyDescent="0.25">
      <c r="A103" s="57">
        <v>88</v>
      </c>
      <c r="B103" s="115"/>
      <c r="C103" s="56" t="s">
        <v>255</v>
      </c>
      <c r="D103" s="103" t="s">
        <v>260</v>
      </c>
      <c r="E103" s="132" t="s">
        <v>261</v>
      </c>
      <c r="F103" s="132">
        <v>1</v>
      </c>
      <c r="G103" s="53">
        <v>326340.65999999997</v>
      </c>
      <c r="H103" s="53">
        <f t="shared" si="3"/>
        <v>326340.65999999997</v>
      </c>
      <c r="I103" s="65"/>
      <c r="J103" s="66"/>
    </row>
    <row r="104" spans="1:12" ht="153" x14ac:dyDescent="0.25">
      <c r="A104" s="57">
        <v>89</v>
      </c>
      <c r="B104" s="115"/>
      <c r="C104" s="56" t="s">
        <v>255</v>
      </c>
      <c r="D104" s="103" t="s">
        <v>262</v>
      </c>
      <c r="E104" s="132" t="s">
        <v>263</v>
      </c>
      <c r="F104" s="132">
        <v>6</v>
      </c>
      <c r="G104" s="53">
        <v>17466.939999999999</v>
      </c>
      <c r="H104" s="53">
        <f t="shared" si="3"/>
        <v>104801.64</v>
      </c>
      <c r="I104" s="60"/>
    </row>
    <row r="105" spans="1:12" ht="25.5" x14ac:dyDescent="0.25">
      <c r="A105" s="57">
        <v>90</v>
      </c>
      <c r="B105" s="115"/>
      <c r="C105" s="56" t="s">
        <v>255</v>
      </c>
      <c r="D105" s="103" t="s">
        <v>264</v>
      </c>
      <c r="E105" s="132" t="s">
        <v>259</v>
      </c>
      <c r="F105" s="132">
        <v>1</v>
      </c>
      <c r="G105" s="53">
        <v>32749.54</v>
      </c>
      <c r="H105" s="53">
        <f t="shared" si="3"/>
        <v>32749.54</v>
      </c>
      <c r="I105" s="60"/>
      <c r="J105" s="64"/>
    </row>
    <row r="106" spans="1:12" ht="127.5" x14ac:dyDescent="0.25">
      <c r="A106" s="57">
        <v>91</v>
      </c>
      <c r="B106" s="115"/>
      <c r="C106" s="56" t="s">
        <v>255</v>
      </c>
      <c r="D106" s="103" t="s">
        <v>265</v>
      </c>
      <c r="E106" s="132" t="s">
        <v>263</v>
      </c>
      <c r="F106" s="132">
        <v>2</v>
      </c>
      <c r="G106" s="53">
        <v>15849.63</v>
      </c>
      <c r="H106" s="53">
        <f t="shared" si="3"/>
        <v>31699.26</v>
      </c>
      <c r="I106" s="60"/>
    </row>
    <row r="107" spans="1:12" ht="191.25" x14ac:dyDescent="0.25">
      <c r="A107" s="57">
        <v>92</v>
      </c>
      <c r="B107" s="115"/>
      <c r="C107" s="56" t="s">
        <v>255</v>
      </c>
      <c r="D107" s="103" t="s">
        <v>266</v>
      </c>
      <c r="E107" s="132" t="s">
        <v>263</v>
      </c>
      <c r="F107" s="132">
        <v>1</v>
      </c>
      <c r="G107" s="53">
        <v>18437.330000000002</v>
      </c>
      <c r="H107" s="53">
        <f t="shared" si="3"/>
        <v>18437.330000000002</v>
      </c>
      <c r="I107" s="60"/>
      <c r="J107" s="64"/>
    </row>
    <row r="108" spans="1:12" ht="51" x14ac:dyDescent="0.25">
      <c r="A108" s="57">
        <v>93</v>
      </c>
      <c r="B108" s="115"/>
      <c r="C108" s="56" t="s">
        <v>255</v>
      </c>
      <c r="D108" s="103" t="s">
        <v>267</v>
      </c>
      <c r="E108" s="132" t="s">
        <v>263</v>
      </c>
      <c r="F108" s="132">
        <v>1</v>
      </c>
      <c r="G108" s="53">
        <v>12679.7</v>
      </c>
      <c r="H108" s="53">
        <f t="shared" si="3"/>
        <v>12679.7</v>
      </c>
      <c r="I108" s="60"/>
    </row>
    <row r="109" spans="1:12" ht="102" x14ac:dyDescent="0.25">
      <c r="A109" s="57">
        <v>94</v>
      </c>
      <c r="B109" s="115"/>
      <c r="C109" s="56" t="s">
        <v>255</v>
      </c>
      <c r="D109" s="103" t="s">
        <v>268</v>
      </c>
      <c r="E109" s="132" t="s">
        <v>263</v>
      </c>
      <c r="F109" s="132">
        <v>5</v>
      </c>
      <c r="G109" s="53">
        <v>1882.55</v>
      </c>
      <c r="H109" s="53">
        <f t="shared" si="3"/>
        <v>9412.75</v>
      </c>
      <c r="I109" s="60"/>
      <c r="J109" s="64"/>
    </row>
    <row r="110" spans="1:12" ht="76.5" x14ac:dyDescent="0.25">
      <c r="A110" s="57">
        <v>95</v>
      </c>
      <c r="B110" s="115"/>
      <c r="C110" s="56" t="s">
        <v>255</v>
      </c>
      <c r="D110" s="103" t="s">
        <v>269</v>
      </c>
      <c r="E110" s="132" t="s">
        <v>263</v>
      </c>
      <c r="F110" s="132">
        <v>1</v>
      </c>
      <c r="G110" s="53">
        <v>8189.08</v>
      </c>
      <c r="H110" s="53">
        <f t="shared" si="3"/>
        <v>8189.08</v>
      </c>
      <c r="I110" s="60"/>
    </row>
    <row r="111" spans="1:12" ht="38.25" x14ac:dyDescent="0.25">
      <c r="A111" s="57">
        <v>96</v>
      </c>
      <c r="B111" s="115"/>
      <c r="C111" s="56" t="s">
        <v>255</v>
      </c>
      <c r="D111" s="103" t="s">
        <v>270</v>
      </c>
      <c r="E111" s="132" t="s">
        <v>259</v>
      </c>
      <c r="F111" s="132">
        <v>1</v>
      </c>
      <c r="G111" s="53">
        <v>5459.58</v>
      </c>
      <c r="H111" s="53">
        <f t="shared" si="3"/>
        <v>5459.58</v>
      </c>
      <c r="I111" s="60"/>
      <c r="J111" s="64"/>
    </row>
    <row r="112" spans="1:12" ht="76.5" x14ac:dyDescent="0.25">
      <c r="A112" s="57">
        <v>97</v>
      </c>
      <c r="B112" s="115"/>
      <c r="C112" s="56" t="s">
        <v>255</v>
      </c>
      <c r="D112" s="103" t="s">
        <v>271</v>
      </c>
      <c r="E112" s="132" t="s">
        <v>263</v>
      </c>
      <c r="F112" s="132">
        <v>1</v>
      </c>
      <c r="G112" s="53">
        <v>3116.59</v>
      </c>
      <c r="H112" s="53">
        <f t="shared" si="3"/>
        <v>3116.59</v>
      </c>
      <c r="I112" s="60"/>
    </row>
    <row r="113" spans="1:10" ht="76.5" x14ac:dyDescent="0.25">
      <c r="A113" s="57">
        <v>98</v>
      </c>
      <c r="B113" s="115"/>
      <c r="C113" s="56" t="s">
        <v>255</v>
      </c>
      <c r="D113" s="103" t="s">
        <v>272</v>
      </c>
      <c r="E113" s="132" t="s">
        <v>263</v>
      </c>
      <c r="F113" s="132">
        <v>1</v>
      </c>
      <c r="G113" s="53">
        <v>2351.2399999999998</v>
      </c>
      <c r="H113" s="53">
        <f t="shared" si="3"/>
        <v>2351.2399999999998</v>
      </c>
      <c r="I113" s="60"/>
      <c r="J113" s="64"/>
    </row>
    <row r="114" spans="1:10" ht="38.25" x14ac:dyDescent="0.25">
      <c r="A114" s="57">
        <v>99</v>
      </c>
      <c r="B114" s="115"/>
      <c r="C114" s="56" t="s">
        <v>255</v>
      </c>
      <c r="D114" s="103" t="s">
        <v>273</v>
      </c>
      <c r="E114" s="132" t="s">
        <v>259</v>
      </c>
      <c r="F114" s="132">
        <v>1</v>
      </c>
      <c r="G114" s="53">
        <v>2084.98</v>
      </c>
      <c r="H114" s="53">
        <f t="shared" si="3"/>
        <v>2084.98</v>
      </c>
      <c r="I114" s="60"/>
    </row>
    <row r="115" spans="1:10" ht="76.5" x14ac:dyDescent="0.25">
      <c r="A115" s="57">
        <v>100</v>
      </c>
      <c r="B115" s="115"/>
      <c r="C115" s="56" t="s">
        <v>255</v>
      </c>
      <c r="D115" s="103" t="s">
        <v>274</v>
      </c>
      <c r="E115" s="132" t="s">
        <v>263</v>
      </c>
      <c r="F115" s="132">
        <v>1</v>
      </c>
      <c r="G115" s="53">
        <v>1912.82</v>
      </c>
      <c r="H115" s="53">
        <f t="shared" si="3"/>
        <v>1912.82</v>
      </c>
      <c r="I115" s="60"/>
      <c r="J115" s="64"/>
    </row>
    <row r="116" spans="1:10" ht="140.25" x14ac:dyDescent="0.25">
      <c r="A116" s="57">
        <v>101</v>
      </c>
      <c r="B116" s="115"/>
      <c r="C116" s="56" t="s">
        <v>255</v>
      </c>
      <c r="D116" s="103" t="s">
        <v>275</v>
      </c>
      <c r="E116" s="132" t="s">
        <v>263</v>
      </c>
      <c r="F116" s="132">
        <v>2</v>
      </c>
      <c r="G116" s="53">
        <v>882.69</v>
      </c>
      <c r="H116" s="53">
        <f t="shared" si="3"/>
        <v>1765.38</v>
      </c>
      <c r="I116" s="60"/>
    </row>
    <row r="117" spans="1:10" ht="102" x14ac:dyDescent="0.25">
      <c r="A117" s="57">
        <v>102</v>
      </c>
      <c r="B117" s="115"/>
      <c r="C117" s="56" t="s">
        <v>255</v>
      </c>
      <c r="D117" s="103" t="s">
        <v>276</v>
      </c>
      <c r="E117" s="132" t="s">
        <v>263</v>
      </c>
      <c r="F117" s="132">
        <v>2</v>
      </c>
      <c r="G117" s="53">
        <v>574.85</v>
      </c>
      <c r="H117" s="53">
        <f t="shared" si="3"/>
        <v>1149.7</v>
      </c>
      <c r="I117" s="60"/>
    </row>
    <row r="118" spans="1:10" ht="89.25" x14ac:dyDescent="0.25">
      <c r="A118" s="57">
        <v>103</v>
      </c>
      <c r="B118" s="115"/>
      <c r="C118" s="56" t="s">
        <v>255</v>
      </c>
      <c r="D118" s="103" t="s">
        <v>277</v>
      </c>
      <c r="E118" s="132" t="s">
        <v>263</v>
      </c>
      <c r="F118" s="132">
        <v>1</v>
      </c>
      <c r="G118" s="53">
        <v>908.41</v>
      </c>
      <c r="H118" s="53">
        <f t="shared" si="3"/>
        <v>908.41</v>
      </c>
      <c r="I118" s="60"/>
      <c r="J118" s="64"/>
    </row>
    <row r="119" spans="1:10" ht="127.5" x14ac:dyDescent="0.25">
      <c r="A119" s="57">
        <v>104</v>
      </c>
      <c r="B119" s="115"/>
      <c r="C119" s="56" t="s">
        <v>255</v>
      </c>
      <c r="D119" s="103" t="s">
        <v>278</v>
      </c>
      <c r="E119" s="132" t="s">
        <v>263</v>
      </c>
      <c r="F119" s="132">
        <v>1</v>
      </c>
      <c r="G119" s="53">
        <v>887.9</v>
      </c>
      <c r="H119" s="53">
        <f t="shared" si="3"/>
        <v>887.9</v>
      </c>
      <c r="I119" s="60"/>
    </row>
    <row r="120" spans="1:10" ht="140.25" x14ac:dyDescent="0.25">
      <c r="A120" s="57">
        <v>105</v>
      </c>
      <c r="B120" s="115"/>
      <c r="C120" s="56" t="s">
        <v>255</v>
      </c>
      <c r="D120" s="103" t="s">
        <v>279</v>
      </c>
      <c r="E120" s="132" t="s">
        <v>263</v>
      </c>
      <c r="F120" s="132">
        <v>4</v>
      </c>
      <c r="G120" s="53">
        <v>219.47</v>
      </c>
      <c r="H120" s="53">
        <f t="shared" si="3"/>
        <v>877.88</v>
      </c>
      <c r="I120" s="60"/>
      <c r="J120" s="64"/>
    </row>
    <row r="121" spans="1:10" ht="89.25" x14ac:dyDescent="0.25">
      <c r="A121" s="57">
        <v>106</v>
      </c>
      <c r="B121" s="115"/>
      <c r="C121" s="56" t="s">
        <v>255</v>
      </c>
      <c r="D121" s="103" t="s">
        <v>280</v>
      </c>
      <c r="E121" s="132" t="s">
        <v>263</v>
      </c>
      <c r="F121" s="132">
        <v>1</v>
      </c>
      <c r="G121" s="53">
        <v>844.29</v>
      </c>
      <c r="H121" s="53">
        <f t="shared" si="3"/>
        <v>844.29</v>
      </c>
      <c r="I121" s="60"/>
      <c r="J121" s="64"/>
    </row>
    <row r="122" spans="1:10" ht="89.25" x14ac:dyDescent="0.25">
      <c r="A122" s="57">
        <v>107</v>
      </c>
      <c r="B122" s="115"/>
      <c r="C122" s="56" t="s">
        <v>255</v>
      </c>
      <c r="D122" s="103" t="s">
        <v>281</v>
      </c>
      <c r="E122" s="132" t="s">
        <v>263</v>
      </c>
      <c r="F122" s="132">
        <v>1</v>
      </c>
      <c r="G122" s="53">
        <v>797.01</v>
      </c>
      <c r="H122" s="53">
        <f t="shared" si="3"/>
        <v>797.01</v>
      </c>
      <c r="I122" s="60"/>
    </row>
    <row r="123" spans="1:10" ht="89.25" x14ac:dyDescent="0.25">
      <c r="A123" s="57">
        <v>108</v>
      </c>
      <c r="B123" s="115"/>
      <c r="C123" s="56" t="s">
        <v>255</v>
      </c>
      <c r="D123" s="103" t="s">
        <v>280</v>
      </c>
      <c r="E123" s="132" t="s">
        <v>263</v>
      </c>
      <c r="F123" s="132">
        <v>1</v>
      </c>
      <c r="G123" s="53">
        <v>794.7</v>
      </c>
      <c r="H123" s="53">
        <f t="shared" si="3"/>
        <v>794.7</v>
      </c>
      <c r="I123" s="60"/>
      <c r="J123" s="64"/>
    </row>
    <row r="124" spans="1:10" ht="63.75" x14ac:dyDescent="0.25">
      <c r="A124" s="57">
        <v>109</v>
      </c>
      <c r="B124" s="115"/>
      <c r="C124" s="56" t="s">
        <v>255</v>
      </c>
      <c r="D124" s="103" t="s">
        <v>282</v>
      </c>
      <c r="E124" s="132" t="s">
        <v>263</v>
      </c>
      <c r="F124" s="132">
        <v>4</v>
      </c>
      <c r="G124" s="53">
        <v>181.14</v>
      </c>
      <c r="H124" s="53">
        <f t="shared" si="3"/>
        <v>724.56</v>
      </c>
      <c r="I124" s="60"/>
    </row>
    <row r="125" spans="1:10" ht="127.5" x14ac:dyDescent="0.25">
      <c r="A125" s="57">
        <v>110</v>
      </c>
      <c r="B125" s="115"/>
      <c r="C125" s="56" t="s">
        <v>255</v>
      </c>
      <c r="D125" s="103" t="s">
        <v>283</v>
      </c>
      <c r="E125" s="132" t="s">
        <v>263</v>
      </c>
      <c r="F125" s="132">
        <v>1</v>
      </c>
      <c r="G125" s="53">
        <v>628.64</v>
      </c>
      <c r="H125" s="53">
        <f t="shared" si="3"/>
        <v>628.64</v>
      </c>
      <c r="I125" s="60"/>
      <c r="J125" s="64"/>
    </row>
    <row r="126" spans="1:10" ht="102" x14ac:dyDescent="0.25">
      <c r="A126" s="57">
        <v>111</v>
      </c>
      <c r="B126" s="115"/>
      <c r="C126" s="56" t="s">
        <v>255</v>
      </c>
      <c r="D126" s="103" t="s">
        <v>276</v>
      </c>
      <c r="E126" s="132" t="s">
        <v>263</v>
      </c>
      <c r="F126" s="132">
        <v>1</v>
      </c>
      <c r="G126" s="53">
        <v>574.84</v>
      </c>
      <c r="H126" s="53">
        <f t="shared" si="3"/>
        <v>574.84</v>
      </c>
      <c r="I126" s="60"/>
    </row>
    <row r="127" spans="1:10" ht="89.25" x14ac:dyDescent="0.25">
      <c r="A127" s="57">
        <v>112</v>
      </c>
      <c r="B127" s="115"/>
      <c r="C127" s="56" t="s">
        <v>255</v>
      </c>
      <c r="D127" s="103" t="s">
        <v>284</v>
      </c>
      <c r="E127" s="132" t="s">
        <v>263</v>
      </c>
      <c r="F127" s="132">
        <v>6</v>
      </c>
      <c r="G127" s="53">
        <v>95.42</v>
      </c>
      <c r="H127" s="53">
        <f t="shared" si="3"/>
        <v>572.52</v>
      </c>
      <c r="I127" s="60"/>
      <c r="J127" s="64"/>
    </row>
    <row r="128" spans="1:10" ht="76.5" x14ac:dyDescent="0.25">
      <c r="A128" s="57">
        <v>113</v>
      </c>
      <c r="B128" s="115"/>
      <c r="C128" s="56" t="s">
        <v>255</v>
      </c>
      <c r="D128" s="103" t="s">
        <v>285</v>
      </c>
      <c r="E128" s="132" t="s">
        <v>261</v>
      </c>
      <c r="F128" s="132">
        <v>1</v>
      </c>
      <c r="G128" s="53">
        <v>354.59</v>
      </c>
      <c r="H128" s="53">
        <f t="shared" si="3"/>
        <v>354.59</v>
      </c>
      <c r="I128" s="60"/>
    </row>
    <row r="129" spans="1:11" ht="89.25" x14ac:dyDescent="0.25">
      <c r="A129" s="57">
        <v>114</v>
      </c>
      <c r="B129" s="115"/>
      <c r="C129" s="56" t="s">
        <v>255</v>
      </c>
      <c r="D129" s="103" t="s">
        <v>286</v>
      </c>
      <c r="E129" s="132" t="s">
        <v>263</v>
      </c>
      <c r="F129" s="132">
        <v>3</v>
      </c>
      <c r="G129" s="53">
        <v>111.9</v>
      </c>
      <c r="H129" s="53">
        <f t="shared" si="3"/>
        <v>335.7</v>
      </c>
      <c r="I129" s="60"/>
      <c r="J129" s="64"/>
    </row>
    <row r="130" spans="1:11" ht="76.5" x14ac:dyDescent="0.25">
      <c r="A130" s="57">
        <v>115</v>
      </c>
      <c r="B130" s="115"/>
      <c r="C130" s="56" t="s">
        <v>255</v>
      </c>
      <c r="D130" s="103" t="s">
        <v>287</v>
      </c>
      <c r="E130" s="132" t="s">
        <v>263</v>
      </c>
      <c r="F130" s="132">
        <v>3</v>
      </c>
      <c r="G130" s="53">
        <v>82.81</v>
      </c>
      <c r="H130" s="53">
        <f t="shared" si="3"/>
        <v>248.43</v>
      </c>
      <c r="I130" s="60"/>
    </row>
    <row r="131" spans="1:11" ht="114.75" x14ac:dyDescent="0.25">
      <c r="A131" s="57">
        <v>116</v>
      </c>
      <c r="B131" s="115"/>
      <c r="C131" s="56" t="s">
        <v>255</v>
      </c>
      <c r="D131" s="103" t="s">
        <v>288</v>
      </c>
      <c r="E131" s="132" t="s">
        <v>263</v>
      </c>
      <c r="F131" s="132">
        <v>3</v>
      </c>
      <c r="G131" s="53">
        <v>77.319999999999993</v>
      </c>
      <c r="H131" s="53">
        <f t="shared" si="3"/>
        <v>231.96</v>
      </c>
      <c r="I131" s="60"/>
      <c r="J131" s="64"/>
    </row>
    <row r="132" spans="1:11" ht="38.25" x14ac:dyDescent="0.25">
      <c r="A132" s="57">
        <v>117</v>
      </c>
      <c r="B132" s="115"/>
      <c r="C132" s="56" t="s">
        <v>255</v>
      </c>
      <c r="D132" s="103" t="s">
        <v>289</v>
      </c>
      <c r="E132" s="132" t="s">
        <v>263</v>
      </c>
      <c r="F132" s="132">
        <v>2</v>
      </c>
      <c r="G132" s="53">
        <v>106.74</v>
      </c>
      <c r="H132" s="53">
        <f t="shared" si="3"/>
        <v>213.48</v>
      </c>
      <c r="I132" s="60"/>
    </row>
    <row r="133" spans="1:11" ht="89.25" x14ac:dyDescent="0.25">
      <c r="A133" s="57">
        <v>118</v>
      </c>
      <c r="B133" s="115"/>
      <c r="C133" s="56" t="s">
        <v>255</v>
      </c>
      <c r="D133" s="103" t="s">
        <v>290</v>
      </c>
      <c r="E133" s="132" t="s">
        <v>263</v>
      </c>
      <c r="F133" s="132">
        <v>1</v>
      </c>
      <c r="G133" s="53">
        <v>190.84</v>
      </c>
      <c r="H133" s="53">
        <f t="shared" si="3"/>
        <v>190.84</v>
      </c>
      <c r="I133" s="60"/>
      <c r="J133" s="64"/>
    </row>
    <row r="134" spans="1:11" ht="51" x14ac:dyDescent="0.25">
      <c r="A134" s="57">
        <v>119</v>
      </c>
      <c r="B134" s="115"/>
      <c r="C134" s="56" t="s">
        <v>255</v>
      </c>
      <c r="D134" s="103" t="s">
        <v>291</v>
      </c>
      <c r="E134" s="132" t="s">
        <v>263</v>
      </c>
      <c r="F134" s="132">
        <v>3</v>
      </c>
      <c r="G134" s="53">
        <v>63.08</v>
      </c>
      <c r="H134" s="53">
        <f t="shared" si="3"/>
        <v>189.24</v>
      </c>
      <c r="I134" s="60"/>
    </row>
    <row r="135" spans="1:11" ht="76.5" x14ac:dyDescent="0.25">
      <c r="A135" s="57">
        <v>120</v>
      </c>
      <c r="B135" s="115"/>
      <c r="C135" s="56" t="s">
        <v>255</v>
      </c>
      <c r="D135" s="103" t="s">
        <v>292</v>
      </c>
      <c r="E135" s="132" t="s">
        <v>263</v>
      </c>
      <c r="F135" s="132">
        <v>1</v>
      </c>
      <c r="G135" s="53">
        <v>117.74</v>
      </c>
      <c r="H135" s="53">
        <f t="shared" si="3"/>
        <v>117.74</v>
      </c>
      <c r="I135" s="60"/>
      <c r="J135" s="64"/>
    </row>
    <row r="136" spans="1:11" ht="114.75" x14ac:dyDescent="0.25">
      <c r="A136" s="57">
        <v>121</v>
      </c>
      <c r="B136" s="115"/>
      <c r="C136" s="56" t="s">
        <v>255</v>
      </c>
      <c r="D136" s="103" t="s">
        <v>293</v>
      </c>
      <c r="E136" s="132" t="s">
        <v>263</v>
      </c>
      <c r="F136" s="132">
        <v>3</v>
      </c>
      <c r="G136" s="53">
        <v>25.88</v>
      </c>
      <c r="H136" s="53">
        <f t="shared" si="3"/>
        <v>77.64</v>
      </c>
      <c r="I136" s="60"/>
    </row>
    <row r="137" spans="1:11" ht="63.75" x14ac:dyDescent="0.25">
      <c r="A137" s="57">
        <v>122</v>
      </c>
      <c r="B137" s="115"/>
      <c r="C137" s="56" t="s">
        <v>255</v>
      </c>
      <c r="D137" s="103" t="s">
        <v>294</v>
      </c>
      <c r="E137" s="132" t="s">
        <v>263</v>
      </c>
      <c r="F137" s="132">
        <v>5</v>
      </c>
      <c r="G137" s="53">
        <v>15.2</v>
      </c>
      <c r="H137" s="53">
        <f t="shared" si="3"/>
        <v>76</v>
      </c>
      <c r="I137" s="60"/>
      <c r="J137" s="64"/>
    </row>
    <row r="138" spans="1:11" ht="25.5" x14ac:dyDescent="0.25">
      <c r="A138" s="57">
        <v>123</v>
      </c>
      <c r="B138" s="115"/>
      <c r="C138" s="56" t="s">
        <v>255</v>
      </c>
      <c r="D138" s="103" t="s">
        <v>295</v>
      </c>
      <c r="E138" s="132" t="s">
        <v>263</v>
      </c>
      <c r="F138" s="132">
        <v>1</v>
      </c>
      <c r="G138" s="53">
        <v>64.37</v>
      </c>
      <c r="H138" s="53">
        <f t="shared" si="3"/>
        <v>64.37</v>
      </c>
      <c r="I138" s="60"/>
      <c r="J138" s="64"/>
    </row>
    <row r="139" spans="1:11" ht="102" x14ac:dyDescent="0.25">
      <c r="A139" s="57">
        <v>124</v>
      </c>
      <c r="B139" s="115"/>
      <c r="C139" s="56" t="s">
        <v>255</v>
      </c>
      <c r="D139" s="103" t="s">
        <v>296</v>
      </c>
      <c r="E139" s="132" t="s">
        <v>263</v>
      </c>
      <c r="F139" s="132">
        <v>4</v>
      </c>
      <c r="G139" s="53">
        <v>12.03</v>
      </c>
      <c r="H139" s="53">
        <f t="shared" si="3"/>
        <v>48.12</v>
      </c>
      <c r="I139" s="60"/>
    </row>
    <row r="140" spans="1:11" ht="15.75" x14ac:dyDescent="0.25">
      <c r="A140" s="116" t="s">
        <v>297</v>
      </c>
      <c r="B140" s="135"/>
      <c r="C140" s="135"/>
      <c r="D140" s="135"/>
      <c r="E140" s="136"/>
      <c r="F140" s="116"/>
      <c r="G140" s="41"/>
      <c r="H140" s="54">
        <f>SUM(H141:H425)</f>
        <v>2230811.2399999984</v>
      </c>
    </row>
    <row r="141" spans="1:11" ht="191.25" x14ac:dyDescent="0.25">
      <c r="A141" s="57">
        <v>125</v>
      </c>
      <c r="B141" s="117"/>
      <c r="C141" s="56" t="s">
        <v>298</v>
      </c>
      <c r="D141" s="103" t="s">
        <v>299</v>
      </c>
      <c r="E141" s="132" t="s">
        <v>300</v>
      </c>
      <c r="F141" s="132">
        <v>454.00022000000001</v>
      </c>
      <c r="G141" s="68">
        <v>708.21</v>
      </c>
      <c r="H141" s="53">
        <f t="shared" ref="H141:H204" si="4">ROUND(F141*G141,2)</f>
        <v>321527.5</v>
      </c>
      <c r="I141" s="71"/>
      <c r="K141" s="67"/>
    </row>
    <row r="142" spans="1:11" ht="38.25" x14ac:dyDescent="0.25">
      <c r="A142" s="57">
        <v>126</v>
      </c>
      <c r="B142" s="117"/>
      <c r="C142" s="56" t="s">
        <v>301</v>
      </c>
      <c r="D142" s="103" t="s">
        <v>302</v>
      </c>
      <c r="E142" s="132" t="s">
        <v>303</v>
      </c>
      <c r="F142" s="132">
        <v>15.140134</v>
      </c>
      <c r="G142" s="68">
        <v>8200</v>
      </c>
      <c r="H142" s="53">
        <f t="shared" si="4"/>
        <v>124149.1</v>
      </c>
      <c r="I142" s="71"/>
      <c r="K142" s="59"/>
    </row>
    <row r="143" spans="1:11" ht="114.75" x14ac:dyDescent="0.25">
      <c r="A143" s="57">
        <v>127</v>
      </c>
      <c r="B143" s="117"/>
      <c r="C143" s="56" t="s">
        <v>304</v>
      </c>
      <c r="D143" s="103" t="s">
        <v>305</v>
      </c>
      <c r="E143" s="132" t="s">
        <v>303</v>
      </c>
      <c r="F143" s="132">
        <v>6.36</v>
      </c>
      <c r="G143" s="68">
        <v>13234.17</v>
      </c>
      <c r="H143" s="53">
        <f t="shared" si="4"/>
        <v>84169.32</v>
      </c>
      <c r="I143" s="71"/>
      <c r="K143" s="59"/>
    </row>
    <row r="144" spans="1:11" ht="242.25" x14ac:dyDescent="0.25">
      <c r="A144" s="57">
        <v>128</v>
      </c>
      <c r="B144" s="117"/>
      <c r="C144" s="56" t="s">
        <v>306</v>
      </c>
      <c r="D144" s="103" t="s">
        <v>307</v>
      </c>
      <c r="E144" s="132" t="s">
        <v>308</v>
      </c>
      <c r="F144" s="132">
        <v>1339.8140000000001</v>
      </c>
      <c r="G144" s="68">
        <v>60.56</v>
      </c>
      <c r="H144" s="53">
        <f t="shared" si="4"/>
        <v>81139.14</v>
      </c>
      <c r="I144" s="71"/>
    </row>
    <row r="145" spans="1:11" ht="76.5" x14ac:dyDescent="0.25">
      <c r="A145" s="57">
        <v>129</v>
      </c>
      <c r="B145" s="117"/>
      <c r="C145" s="56" t="s">
        <v>309</v>
      </c>
      <c r="D145" s="103" t="s">
        <v>310</v>
      </c>
      <c r="E145" s="132" t="s">
        <v>300</v>
      </c>
      <c r="F145" s="132">
        <v>105.929688</v>
      </c>
      <c r="G145" s="68">
        <v>600</v>
      </c>
      <c r="H145" s="53">
        <f t="shared" si="4"/>
        <v>63557.81</v>
      </c>
      <c r="I145" s="71"/>
    </row>
    <row r="146" spans="1:11" ht="408" x14ac:dyDescent="0.25">
      <c r="A146" s="57">
        <v>130</v>
      </c>
      <c r="B146" s="117"/>
      <c r="C146" s="56" t="s">
        <v>311</v>
      </c>
      <c r="D146" s="103" t="s">
        <v>312</v>
      </c>
      <c r="E146" s="132" t="s">
        <v>308</v>
      </c>
      <c r="F146" s="132">
        <v>1152.8916300000001</v>
      </c>
      <c r="G146" s="68">
        <v>53.31</v>
      </c>
      <c r="H146" s="53">
        <f t="shared" si="4"/>
        <v>61460.65</v>
      </c>
      <c r="I146" s="71"/>
    </row>
    <row r="147" spans="1:11" ht="102" x14ac:dyDescent="0.25">
      <c r="A147" s="57">
        <v>131</v>
      </c>
      <c r="B147" s="117"/>
      <c r="C147" s="56" t="s">
        <v>313</v>
      </c>
      <c r="D147" s="103" t="s">
        <v>314</v>
      </c>
      <c r="E147" s="132" t="s">
        <v>300</v>
      </c>
      <c r="F147" s="132">
        <v>198.8</v>
      </c>
      <c r="G147" s="68">
        <v>297.47000000000003</v>
      </c>
      <c r="H147" s="53">
        <f t="shared" si="4"/>
        <v>59137.04</v>
      </c>
      <c r="I147" s="71"/>
    </row>
    <row r="148" spans="1:11" ht="140.25" x14ac:dyDescent="0.25">
      <c r="A148" s="57">
        <v>132</v>
      </c>
      <c r="B148" s="117"/>
      <c r="C148" s="56" t="s">
        <v>315</v>
      </c>
      <c r="D148" s="103" t="s">
        <v>316</v>
      </c>
      <c r="E148" s="132" t="s">
        <v>303</v>
      </c>
      <c r="F148" s="132">
        <v>1.909</v>
      </c>
      <c r="G148" s="68">
        <v>30386.19</v>
      </c>
      <c r="H148" s="53">
        <f t="shared" si="4"/>
        <v>58007.24</v>
      </c>
      <c r="I148" s="71"/>
    </row>
    <row r="149" spans="1:11" ht="63.75" x14ac:dyDescent="0.25">
      <c r="A149" s="57">
        <v>133</v>
      </c>
      <c r="B149" s="117"/>
      <c r="C149" s="56" t="s">
        <v>317</v>
      </c>
      <c r="D149" s="103" t="s">
        <v>318</v>
      </c>
      <c r="E149" s="132" t="s">
        <v>300</v>
      </c>
      <c r="F149" s="132">
        <v>5.6140559999999997</v>
      </c>
      <c r="G149" s="68">
        <v>9691.2099999999991</v>
      </c>
      <c r="H149" s="53">
        <f t="shared" si="4"/>
        <v>54407</v>
      </c>
      <c r="I149" s="71"/>
    </row>
    <row r="150" spans="1:11" ht="63.75" x14ac:dyDescent="0.25">
      <c r="A150" s="57">
        <v>134</v>
      </c>
      <c r="B150" s="117"/>
      <c r="C150" s="56" t="s">
        <v>319</v>
      </c>
      <c r="D150" s="103" t="s">
        <v>320</v>
      </c>
      <c r="E150" s="132" t="s">
        <v>303</v>
      </c>
      <c r="F150" s="132">
        <v>101.10599999999999</v>
      </c>
      <c r="G150" s="68">
        <v>534.37</v>
      </c>
      <c r="H150" s="53">
        <f t="shared" si="4"/>
        <v>54028.01</v>
      </c>
      <c r="I150" s="71"/>
    </row>
    <row r="151" spans="1:11" ht="153" x14ac:dyDescent="0.25">
      <c r="A151" s="57">
        <v>135</v>
      </c>
      <c r="B151" s="117"/>
      <c r="C151" s="56" t="s">
        <v>321</v>
      </c>
      <c r="D151" s="103" t="s">
        <v>322</v>
      </c>
      <c r="E151" s="132" t="s">
        <v>303</v>
      </c>
      <c r="F151" s="132">
        <v>10.84</v>
      </c>
      <c r="G151" s="68">
        <v>4852.47</v>
      </c>
      <c r="H151" s="53">
        <f t="shared" si="4"/>
        <v>52600.77</v>
      </c>
      <c r="I151" s="71"/>
    </row>
    <row r="152" spans="1:11" ht="306" x14ac:dyDescent="0.25">
      <c r="A152" s="57">
        <v>136</v>
      </c>
      <c r="B152" s="117"/>
      <c r="C152" s="56" t="s">
        <v>323</v>
      </c>
      <c r="D152" s="103" t="s">
        <v>324</v>
      </c>
      <c r="E152" s="132" t="s">
        <v>325</v>
      </c>
      <c r="F152" s="132">
        <v>196.3</v>
      </c>
      <c r="G152" s="68">
        <v>263.74</v>
      </c>
      <c r="H152" s="53">
        <f t="shared" si="4"/>
        <v>51772.160000000003</v>
      </c>
      <c r="I152" s="71"/>
    </row>
    <row r="153" spans="1:11" ht="191.25" x14ac:dyDescent="0.25">
      <c r="A153" s="57">
        <v>137</v>
      </c>
      <c r="B153" s="117"/>
      <c r="C153" s="56" t="s">
        <v>326</v>
      </c>
      <c r="D153" s="103" t="s">
        <v>327</v>
      </c>
      <c r="E153" s="132" t="s">
        <v>328</v>
      </c>
      <c r="F153" s="132">
        <v>4115</v>
      </c>
      <c r="G153" s="68">
        <v>11.18</v>
      </c>
      <c r="H153" s="53">
        <f t="shared" si="4"/>
        <v>46005.7</v>
      </c>
      <c r="I153" s="71"/>
    </row>
    <row r="154" spans="1:11" ht="63.75" x14ac:dyDescent="0.25">
      <c r="A154" s="57">
        <v>138</v>
      </c>
      <c r="B154" s="117"/>
      <c r="C154" s="56" t="s">
        <v>329</v>
      </c>
      <c r="D154" s="103" t="s">
        <v>330</v>
      </c>
      <c r="E154" s="132" t="s">
        <v>308</v>
      </c>
      <c r="F154" s="132">
        <v>376</v>
      </c>
      <c r="G154" s="68">
        <v>110.99</v>
      </c>
      <c r="H154" s="53">
        <f t="shared" si="4"/>
        <v>41732.239999999998</v>
      </c>
      <c r="I154" s="71"/>
    </row>
    <row r="155" spans="1:11" ht="25.5" x14ac:dyDescent="0.25">
      <c r="A155" s="57">
        <v>139</v>
      </c>
      <c r="B155" s="117"/>
      <c r="C155" s="56" t="s">
        <v>331</v>
      </c>
      <c r="D155" s="103" t="s">
        <v>332</v>
      </c>
      <c r="E155" s="132" t="s">
        <v>303</v>
      </c>
      <c r="F155" s="132">
        <v>4.1342400000000001</v>
      </c>
      <c r="G155" s="68">
        <v>9600</v>
      </c>
      <c r="H155" s="53">
        <f t="shared" si="4"/>
        <v>39688.699999999997</v>
      </c>
      <c r="I155" s="71"/>
    </row>
    <row r="156" spans="1:11" ht="191.25" x14ac:dyDescent="0.25">
      <c r="A156" s="57">
        <v>140</v>
      </c>
      <c r="B156" s="117"/>
      <c r="C156" s="56" t="s">
        <v>333</v>
      </c>
      <c r="D156" s="103" t="s">
        <v>334</v>
      </c>
      <c r="E156" s="132" t="s">
        <v>300</v>
      </c>
      <c r="F156" s="132">
        <v>54.712800000000001</v>
      </c>
      <c r="G156" s="68">
        <v>711.12</v>
      </c>
      <c r="H156" s="53">
        <f t="shared" si="4"/>
        <v>38907.370000000003</v>
      </c>
      <c r="I156" s="71"/>
    </row>
    <row r="157" spans="1:11" ht="165.75" x14ac:dyDescent="0.25">
      <c r="A157" s="57">
        <v>141</v>
      </c>
      <c r="B157" s="117"/>
      <c r="C157" s="56" t="s">
        <v>335</v>
      </c>
      <c r="D157" s="103" t="s">
        <v>336</v>
      </c>
      <c r="E157" s="132" t="s">
        <v>325</v>
      </c>
      <c r="F157" s="132">
        <v>1714</v>
      </c>
      <c r="G157" s="68">
        <v>22.58</v>
      </c>
      <c r="H157" s="53">
        <f t="shared" si="4"/>
        <v>38702.120000000003</v>
      </c>
      <c r="I157" s="71"/>
      <c r="K157" s="59"/>
    </row>
    <row r="158" spans="1:11" ht="114.75" x14ac:dyDescent="0.25">
      <c r="A158" s="57">
        <v>142</v>
      </c>
      <c r="B158" s="117"/>
      <c r="C158" s="56" t="s">
        <v>337</v>
      </c>
      <c r="D158" s="103" t="s">
        <v>338</v>
      </c>
      <c r="E158" s="132" t="s">
        <v>339</v>
      </c>
      <c r="F158" s="132">
        <v>35446.537700000001</v>
      </c>
      <c r="G158" s="68">
        <v>1</v>
      </c>
      <c r="H158" s="53">
        <f t="shared" si="4"/>
        <v>35446.54</v>
      </c>
      <c r="I158" s="71"/>
      <c r="K158" s="59"/>
    </row>
    <row r="159" spans="1:11" ht="89.25" x14ac:dyDescent="0.25">
      <c r="A159" s="57">
        <v>143</v>
      </c>
      <c r="B159" s="117"/>
      <c r="C159" s="56" t="s">
        <v>340</v>
      </c>
      <c r="D159" s="103" t="s">
        <v>341</v>
      </c>
      <c r="E159" s="132" t="s">
        <v>325</v>
      </c>
      <c r="F159" s="132">
        <v>1166</v>
      </c>
      <c r="G159" s="68">
        <v>28.48</v>
      </c>
      <c r="H159" s="53">
        <f t="shared" si="4"/>
        <v>33207.68</v>
      </c>
      <c r="I159" s="71"/>
      <c r="K159" s="59"/>
    </row>
    <row r="160" spans="1:11" ht="229.5" x14ac:dyDescent="0.25">
      <c r="A160" s="57">
        <v>144</v>
      </c>
      <c r="B160" s="117"/>
      <c r="C160" s="56" t="s">
        <v>342</v>
      </c>
      <c r="D160" s="103" t="s">
        <v>343</v>
      </c>
      <c r="E160" s="132" t="s">
        <v>344</v>
      </c>
      <c r="F160" s="132">
        <v>414</v>
      </c>
      <c r="G160" s="68">
        <v>77.760000000000005</v>
      </c>
      <c r="H160" s="53">
        <f t="shared" si="4"/>
        <v>32192.639999999999</v>
      </c>
      <c r="I160" s="71"/>
      <c r="K160" s="59"/>
    </row>
    <row r="161" spans="1:11" ht="76.5" x14ac:dyDescent="0.25">
      <c r="A161" s="57">
        <v>145</v>
      </c>
      <c r="B161" s="117"/>
      <c r="C161" s="56" t="s">
        <v>345</v>
      </c>
      <c r="D161" s="103" t="s">
        <v>346</v>
      </c>
      <c r="E161" s="132" t="s">
        <v>344</v>
      </c>
      <c r="F161" s="132">
        <v>945.70896000000005</v>
      </c>
      <c r="G161" s="68">
        <v>32.64</v>
      </c>
      <c r="H161" s="53">
        <f t="shared" si="4"/>
        <v>30867.94</v>
      </c>
      <c r="I161" s="71"/>
    </row>
    <row r="162" spans="1:11" ht="76.5" x14ac:dyDescent="0.25">
      <c r="A162" s="57">
        <v>146</v>
      </c>
      <c r="B162" s="117"/>
      <c r="C162" s="56" t="s">
        <v>347</v>
      </c>
      <c r="D162" s="103" t="s">
        <v>348</v>
      </c>
      <c r="E162" s="132" t="s">
        <v>349</v>
      </c>
      <c r="F162" s="132">
        <v>274.3</v>
      </c>
      <c r="G162" s="68">
        <v>101.1</v>
      </c>
      <c r="H162" s="53">
        <f t="shared" si="4"/>
        <v>27731.73</v>
      </c>
      <c r="I162" s="71"/>
    </row>
    <row r="163" spans="1:11" ht="204" x14ac:dyDescent="0.25">
      <c r="A163" s="57">
        <v>147</v>
      </c>
      <c r="B163" s="117"/>
      <c r="C163" s="56" t="s">
        <v>350</v>
      </c>
      <c r="D163" s="103" t="s">
        <v>351</v>
      </c>
      <c r="E163" s="132" t="s">
        <v>300</v>
      </c>
      <c r="F163" s="132">
        <v>38.382599999999996</v>
      </c>
      <c r="G163" s="68">
        <v>704.89</v>
      </c>
      <c r="H163" s="53">
        <f t="shared" si="4"/>
        <v>27055.51</v>
      </c>
      <c r="I163" s="71"/>
    </row>
    <row r="164" spans="1:11" ht="178.5" x14ac:dyDescent="0.25">
      <c r="A164" s="57">
        <v>148</v>
      </c>
      <c r="B164" s="117"/>
      <c r="C164" s="56" t="s">
        <v>352</v>
      </c>
      <c r="D164" s="103" t="s">
        <v>353</v>
      </c>
      <c r="E164" s="132" t="s">
        <v>325</v>
      </c>
      <c r="F164" s="132">
        <v>525.79999999999995</v>
      </c>
      <c r="G164" s="68">
        <v>50.72</v>
      </c>
      <c r="H164" s="53">
        <f t="shared" si="4"/>
        <v>26668.58</v>
      </c>
      <c r="I164" s="71"/>
    </row>
    <row r="165" spans="1:11" ht="114.75" x14ac:dyDescent="0.25">
      <c r="A165" s="57">
        <v>149</v>
      </c>
      <c r="B165" s="117"/>
      <c r="C165" s="56" t="s">
        <v>354</v>
      </c>
      <c r="D165" s="103" t="s">
        <v>355</v>
      </c>
      <c r="E165" s="132" t="s">
        <v>328</v>
      </c>
      <c r="F165" s="132">
        <v>14</v>
      </c>
      <c r="G165" s="68">
        <v>1865.55</v>
      </c>
      <c r="H165" s="53">
        <f t="shared" si="4"/>
        <v>26117.7</v>
      </c>
      <c r="I165" s="71"/>
    </row>
    <row r="166" spans="1:11" ht="114.75" x14ac:dyDescent="0.25">
      <c r="A166" s="57">
        <v>150</v>
      </c>
      <c r="B166" s="117"/>
      <c r="C166" s="56" t="s">
        <v>356</v>
      </c>
      <c r="D166" s="103" t="s">
        <v>357</v>
      </c>
      <c r="E166" s="132" t="s">
        <v>303</v>
      </c>
      <c r="F166" s="132">
        <v>0.81699690000000003</v>
      </c>
      <c r="G166" s="68">
        <v>30090</v>
      </c>
      <c r="H166" s="53">
        <f t="shared" si="4"/>
        <v>24583.439999999999</v>
      </c>
      <c r="I166" s="71"/>
    </row>
    <row r="167" spans="1:11" ht="76.5" x14ac:dyDescent="0.25">
      <c r="A167" s="57">
        <v>151</v>
      </c>
      <c r="B167" s="117"/>
      <c r="C167" s="56" t="s">
        <v>358</v>
      </c>
      <c r="D167" s="103" t="s">
        <v>359</v>
      </c>
      <c r="E167" s="132" t="s">
        <v>300</v>
      </c>
      <c r="F167" s="132">
        <v>163.13999999999999</v>
      </c>
      <c r="G167" s="68">
        <v>145.80000000000001</v>
      </c>
      <c r="H167" s="53">
        <f t="shared" si="4"/>
        <v>23785.81</v>
      </c>
      <c r="I167" s="71"/>
    </row>
    <row r="168" spans="1:11" ht="127.5" x14ac:dyDescent="0.25">
      <c r="A168" s="57">
        <v>152</v>
      </c>
      <c r="B168" s="117"/>
      <c r="C168" s="56" t="s">
        <v>360</v>
      </c>
      <c r="D168" s="103" t="s">
        <v>361</v>
      </c>
      <c r="E168" s="132" t="s">
        <v>325</v>
      </c>
      <c r="F168" s="132">
        <v>23.6374</v>
      </c>
      <c r="G168" s="68">
        <v>965.15</v>
      </c>
      <c r="H168" s="53">
        <f t="shared" si="4"/>
        <v>22813.64</v>
      </c>
      <c r="I168" s="71"/>
    </row>
    <row r="169" spans="1:11" ht="165.75" x14ac:dyDescent="0.25">
      <c r="A169" s="57">
        <v>153</v>
      </c>
      <c r="B169" s="117"/>
      <c r="C169" s="56" t="s">
        <v>362</v>
      </c>
      <c r="D169" s="103" t="s">
        <v>363</v>
      </c>
      <c r="E169" s="132" t="s">
        <v>303</v>
      </c>
      <c r="F169" s="132">
        <v>2</v>
      </c>
      <c r="G169" s="68">
        <v>10442.59</v>
      </c>
      <c r="H169" s="53">
        <f t="shared" si="4"/>
        <v>20885.18</v>
      </c>
      <c r="I169" s="71"/>
    </row>
    <row r="170" spans="1:11" ht="76.5" x14ac:dyDescent="0.25">
      <c r="A170" s="57">
        <v>154</v>
      </c>
      <c r="B170" s="117"/>
      <c r="C170" s="56" t="s">
        <v>364</v>
      </c>
      <c r="D170" s="103" t="s">
        <v>365</v>
      </c>
      <c r="E170" s="132" t="s">
        <v>303</v>
      </c>
      <c r="F170" s="132">
        <v>2.19</v>
      </c>
      <c r="G170" s="68">
        <v>9111.02</v>
      </c>
      <c r="H170" s="53">
        <f t="shared" si="4"/>
        <v>19953.13</v>
      </c>
      <c r="I170" s="71"/>
    </row>
    <row r="171" spans="1:11" ht="165.75" x14ac:dyDescent="0.25">
      <c r="A171" s="57">
        <v>155</v>
      </c>
      <c r="B171" s="117"/>
      <c r="C171" s="56" t="s">
        <v>366</v>
      </c>
      <c r="D171" s="103" t="s">
        <v>367</v>
      </c>
      <c r="E171" s="132" t="s">
        <v>328</v>
      </c>
      <c r="F171" s="132">
        <v>14</v>
      </c>
      <c r="G171" s="68">
        <v>1348.26</v>
      </c>
      <c r="H171" s="53">
        <f t="shared" si="4"/>
        <v>18875.64</v>
      </c>
      <c r="I171" s="71"/>
    </row>
    <row r="172" spans="1:11" ht="76.5" x14ac:dyDescent="0.25">
      <c r="A172" s="57">
        <v>156</v>
      </c>
      <c r="B172" s="117"/>
      <c r="C172" s="56" t="s">
        <v>368</v>
      </c>
      <c r="D172" s="103" t="s">
        <v>369</v>
      </c>
      <c r="E172" s="132" t="s">
        <v>328</v>
      </c>
      <c r="F172" s="132">
        <v>1</v>
      </c>
      <c r="G172" s="68">
        <v>18513.91</v>
      </c>
      <c r="H172" s="53">
        <f t="shared" si="4"/>
        <v>18513.91</v>
      </c>
      <c r="I172" s="71"/>
    </row>
    <row r="173" spans="1:11" ht="267.75" x14ac:dyDescent="0.25">
      <c r="A173" s="57">
        <v>157</v>
      </c>
      <c r="B173" s="117"/>
      <c r="C173" s="56" t="s">
        <v>370</v>
      </c>
      <c r="D173" s="103" t="s">
        <v>371</v>
      </c>
      <c r="E173" s="132" t="s">
        <v>303</v>
      </c>
      <c r="F173" s="132">
        <v>3.0033599999999998</v>
      </c>
      <c r="G173" s="68">
        <v>5804</v>
      </c>
      <c r="H173" s="53">
        <f t="shared" si="4"/>
        <v>17431.5</v>
      </c>
      <c r="I173" s="71"/>
    </row>
    <row r="174" spans="1:11" ht="114.75" x14ac:dyDescent="0.25">
      <c r="A174" s="57">
        <v>158</v>
      </c>
      <c r="B174" s="117"/>
      <c r="C174" s="56" t="s">
        <v>372</v>
      </c>
      <c r="D174" s="103" t="s">
        <v>373</v>
      </c>
      <c r="E174" s="132" t="s">
        <v>328</v>
      </c>
      <c r="F174" s="132">
        <v>14</v>
      </c>
      <c r="G174" s="68">
        <v>1155.3900000000001</v>
      </c>
      <c r="H174" s="53">
        <f t="shared" si="4"/>
        <v>16175.46</v>
      </c>
      <c r="I174" s="71"/>
      <c r="K174" s="59"/>
    </row>
    <row r="175" spans="1:11" ht="114.75" x14ac:dyDescent="0.25">
      <c r="A175" s="57">
        <v>159</v>
      </c>
      <c r="B175" s="117"/>
      <c r="C175" s="56" t="s">
        <v>374</v>
      </c>
      <c r="D175" s="103" t="s">
        <v>375</v>
      </c>
      <c r="E175" s="132" t="s">
        <v>303</v>
      </c>
      <c r="F175" s="132">
        <v>0.90215999999999996</v>
      </c>
      <c r="G175" s="68">
        <v>17565</v>
      </c>
      <c r="H175" s="53">
        <f t="shared" si="4"/>
        <v>15846.44</v>
      </c>
      <c r="I175" s="71"/>
      <c r="K175" s="59"/>
    </row>
    <row r="176" spans="1:11" ht="140.25" x14ac:dyDescent="0.25">
      <c r="A176" s="57">
        <v>160</v>
      </c>
      <c r="B176" s="117"/>
      <c r="C176" s="56" t="s">
        <v>376</v>
      </c>
      <c r="D176" s="103" t="s">
        <v>377</v>
      </c>
      <c r="E176" s="132" t="s">
        <v>378</v>
      </c>
      <c r="F176" s="132">
        <v>108.6</v>
      </c>
      <c r="G176" s="68">
        <v>136</v>
      </c>
      <c r="H176" s="53">
        <f t="shared" si="4"/>
        <v>14769.6</v>
      </c>
      <c r="I176" s="71"/>
      <c r="K176" s="59"/>
    </row>
    <row r="177" spans="1:9" ht="89.25" x14ac:dyDescent="0.25">
      <c r="A177" s="57">
        <v>161</v>
      </c>
      <c r="B177" s="117"/>
      <c r="C177" s="56" t="s">
        <v>379</v>
      </c>
      <c r="D177" s="103" t="s">
        <v>380</v>
      </c>
      <c r="E177" s="132" t="s">
        <v>328</v>
      </c>
      <c r="F177" s="132">
        <v>12</v>
      </c>
      <c r="G177" s="68">
        <v>1190.0899999999999</v>
      </c>
      <c r="H177" s="53">
        <f t="shared" si="4"/>
        <v>14281.08</v>
      </c>
      <c r="I177" s="71"/>
    </row>
    <row r="178" spans="1:9" ht="89.25" x14ac:dyDescent="0.25">
      <c r="A178" s="57">
        <v>162</v>
      </c>
      <c r="B178" s="117"/>
      <c r="C178" s="56" t="s">
        <v>381</v>
      </c>
      <c r="D178" s="103" t="s">
        <v>382</v>
      </c>
      <c r="E178" s="132" t="s">
        <v>344</v>
      </c>
      <c r="F178" s="132">
        <v>255.5</v>
      </c>
      <c r="G178" s="68">
        <v>54.99</v>
      </c>
      <c r="H178" s="53">
        <f t="shared" si="4"/>
        <v>14049.95</v>
      </c>
      <c r="I178" s="71"/>
    </row>
    <row r="179" spans="1:9" ht="382.5" x14ac:dyDescent="0.25">
      <c r="A179" s="57">
        <v>163</v>
      </c>
      <c r="B179" s="117"/>
      <c r="C179" s="56" t="s">
        <v>383</v>
      </c>
      <c r="D179" s="103" t="s">
        <v>384</v>
      </c>
      <c r="E179" s="132" t="s">
        <v>303</v>
      </c>
      <c r="F179" s="132">
        <v>1.24</v>
      </c>
      <c r="G179" s="68">
        <v>11255</v>
      </c>
      <c r="H179" s="53">
        <f t="shared" si="4"/>
        <v>13956.2</v>
      </c>
      <c r="I179" s="71"/>
    </row>
    <row r="180" spans="1:9" ht="89.25" x14ac:dyDescent="0.25">
      <c r="A180" s="57">
        <v>164</v>
      </c>
      <c r="B180" s="117"/>
      <c r="C180" s="56" t="s">
        <v>385</v>
      </c>
      <c r="D180" s="103" t="s">
        <v>386</v>
      </c>
      <c r="E180" s="132" t="s">
        <v>303</v>
      </c>
      <c r="F180" s="132">
        <v>1.8867339999999999</v>
      </c>
      <c r="G180" s="68">
        <v>7325.47</v>
      </c>
      <c r="H180" s="53">
        <f t="shared" si="4"/>
        <v>13821.21</v>
      </c>
      <c r="I180" s="71"/>
    </row>
    <row r="181" spans="1:9" ht="76.5" x14ac:dyDescent="0.25">
      <c r="A181" s="57">
        <v>165</v>
      </c>
      <c r="B181" s="117"/>
      <c r="C181" s="56" t="s">
        <v>387</v>
      </c>
      <c r="D181" s="103" t="s">
        <v>388</v>
      </c>
      <c r="E181" s="132" t="s">
        <v>300</v>
      </c>
      <c r="F181" s="132">
        <v>107.3</v>
      </c>
      <c r="G181" s="68">
        <v>128.51</v>
      </c>
      <c r="H181" s="53">
        <f t="shared" si="4"/>
        <v>13789.12</v>
      </c>
      <c r="I181" s="71"/>
    </row>
    <row r="182" spans="1:9" ht="114.75" x14ac:dyDescent="0.25">
      <c r="A182" s="57">
        <v>166</v>
      </c>
      <c r="B182" s="117"/>
      <c r="C182" s="56" t="s">
        <v>389</v>
      </c>
      <c r="D182" s="103" t="s">
        <v>390</v>
      </c>
      <c r="E182" s="132" t="s">
        <v>378</v>
      </c>
      <c r="F182" s="132">
        <v>41.15</v>
      </c>
      <c r="G182" s="68">
        <v>311.27</v>
      </c>
      <c r="H182" s="53">
        <f t="shared" si="4"/>
        <v>12808.76</v>
      </c>
      <c r="I182" s="71"/>
    </row>
    <row r="183" spans="1:9" ht="102" x14ac:dyDescent="0.25">
      <c r="A183" s="57">
        <v>167</v>
      </c>
      <c r="B183" s="117"/>
      <c r="C183" s="56" t="s">
        <v>391</v>
      </c>
      <c r="D183" s="103" t="s">
        <v>392</v>
      </c>
      <c r="E183" s="132" t="s">
        <v>393</v>
      </c>
      <c r="F183" s="132">
        <v>25.608000000000001</v>
      </c>
      <c r="G183" s="68">
        <v>491.01</v>
      </c>
      <c r="H183" s="53">
        <f t="shared" si="4"/>
        <v>12573.78</v>
      </c>
      <c r="I183" s="71"/>
    </row>
    <row r="184" spans="1:9" ht="191.25" x14ac:dyDescent="0.25">
      <c r="A184" s="57">
        <v>168</v>
      </c>
      <c r="B184" s="117"/>
      <c r="C184" s="56" t="s">
        <v>394</v>
      </c>
      <c r="D184" s="103" t="s">
        <v>395</v>
      </c>
      <c r="E184" s="132" t="s">
        <v>259</v>
      </c>
      <c r="F184" s="132">
        <v>14</v>
      </c>
      <c r="G184" s="68">
        <v>787.71</v>
      </c>
      <c r="H184" s="53">
        <f t="shared" si="4"/>
        <v>11027.94</v>
      </c>
      <c r="I184" s="71"/>
    </row>
    <row r="185" spans="1:9" ht="229.5" x14ac:dyDescent="0.25">
      <c r="A185" s="57">
        <v>169</v>
      </c>
      <c r="B185" s="117"/>
      <c r="C185" s="56" t="s">
        <v>396</v>
      </c>
      <c r="D185" s="103" t="s">
        <v>397</v>
      </c>
      <c r="E185" s="132" t="s">
        <v>325</v>
      </c>
      <c r="F185" s="132">
        <v>120</v>
      </c>
      <c r="G185" s="68">
        <v>87.45</v>
      </c>
      <c r="H185" s="53">
        <f t="shared" si="4"/>
        <v>10494</v>
      </c>
      <c r="I185" s="71"/>
    </row>
    <row r="186" spans="1:9" ht="229.5" x14ac:dyDescent="0.25">
      <c r="A186" s="57">
        <v>170</v>
      </c>
      <c r="B186" s="117"/>
      <c r="C186" s="56" t="s">
        <v>398</v>
      </c>
      <c r="D186" s="103" t="s">
        <v>399</v>
      </c>
      <c r="E186" s="132" t="s">
        <v>344</v>
      </c>
      <c r="F186" s="132">
        <v>111.2</v>
      </c>
      <c r="G186" s="68">
        <v>93.95</v>
      </c>
      <c r="H186" s="53">
        <f t="shared" si="4"/>
        <v>10447.24</v>
      </c>
      <c r="I186" s="71"/>
    </row>
    <row r="187" spans="1:9" ht="63.75" x14ac:dyDescent="0.25">
      <c r="A187" s="57">
        <v>171</v>
      </c>
      <c r="B187" s="117"/>
      <c r="C187" s="56" t="s">
        <v>400</v>
      </c>
      <c r="D187" s="103" t="s">
        <v>401</v>
      </c>
      <c r="E187" s="132" t="s">
        <v>303</v>
      </c>
      <c r="F187" s="132">
        <v>0.14364199999999999</v>
      </c>
      <c r="G187" s="68">
        <v>67116.960000000006</v>
      </c>
      <c r="H187" s="53">
        <f t="shared" si="4"/>
        <v>9640.81</v>
      </c>
      <c r="I187" s="71"/>
    </row>
    <row r="188" spans="1:9" ht="191.25" x14ac:dyDescent="0.25">
      <c r="A188" s="57">
        <v>172</v>
      </c>
      <c r="B188" s="117"/>
      <c r="C188" s="56" t="s">
        <v>402</v>
      </c>
      <c r="D188" s="103" t="s">
        <v>403</v>
      </c>
      <c r="E188" s="132" t="s">
        <v>404</v>
      </c>
      <c r="F188" s="132">
        <v>0.19</v>
      </c>
      <c r="G188" s="68">
        <v>50692.71</v>
      </c>
      <c r="H188" s="53">
        <f t="shared" si="4"/>
        <v>9631.61</v>
      </c>
      <c r="I188" s="71"/>
    </row>
    <row r="189" spans="1:9" ht="204" x14ac:dyDescent="0.25">
      <c r="A189" s="57">
        <v>173</v>
      </c>
      <c r="B189" s="117"/>
      <c r="C189" s="56" t="s">
        <v>350</v>
      </c>
      <c r="D189" s="103" t="s">
        <v>351</v>
      </c>
      <c r="E189" s="132" t="s">
        <v>405</v>
      </c>
      <c r="F189" s="132">
        <v>11.96204</v>
      </c>
      <c r="G189" s="68">
        <v>704.89</v>
      </c>
      <c r="H189" s="53">
        <f t="shared" si="4"/>
        <v>8431.92</v>
      </c>
      <c r="I189" s="71"/>
    </row>
    <row r="190" spans="1:9" ht="140.25" x14ac:dyDescent="0.25">
      <c r="A190" s="57">
        <v>174</v>
      </c>
      <c r="B190" s="117"/>
      <c r="C190" s="56" t="s">
        <v>406</v>
      </c>
      <c r="D190" s="103" t="s">
        <v>407</v>
      </c>
      <c r="E190" s="132" t="s">
        <v>408</v>
      </c>
      <c r="F190" s="132">
        <v>134.9</v>
      </c>
      <c r="G190" s="68">
        <v>62.28</v>
      </c>
      <c r="H190" s="53">
        <f t="shared" si="4"/>
        <v>8401.57</v>
      </c>
      <c r="I190" s="71"/>
    </row>
    <row r="191" spans="1:9" ht="293.25" x14ac:dyDescent="0.25">
      <c r="A191" s="57">
        <v>175</v>
      </c>
      <c r="B191" s="117"/>
      <c r="C191" s="56" t="s">
        <v>409</v>
      </c>
      <c r="D191" s="103" t="s">
        <v>410</v>
      </c>
      <c r="E191" s="132" t="s">
        <v>303</v>
      </c>
      <c r="F191" s="132">
        <v>6.8735999999999997</v>
      </c>
      <c r="G191" s="68">
        <v>1108.57</v>
      </c>
      <c r="H191" s="53">
        <f t="shared" si="4"/>
        <v>7619.87</v>
      </c>
      <c r="I191" s="71"/>
    </row>
    <row r="192" spans="1:9" ht="178.5" x14ac:dyDescent="0.25">
      <c r="A192" s="57">
        <v>176</v>
      </c>
      <c r="B192" s="117"/>
      <c r="C192" s="56" t="s">
        <v>411</v>
      </c>
      <c r="D192" s="103" t="s">
        <v>412</v>
      </c>
      <c r="E192" s="132" t="s">
        <v>405</v>
      </c>
      <c r="F192" s="132">
        <v>14.586</v>
      </c>
      <c r="G192" s="68">
        <v>517.14</v>
      </c>
      <c r="H192" s="53">
        <f t="shared" si="4"/>
        <v>7543</v>
      </c>
      <c r="I192" s="71"/>
    </row>
    <row r="193" spans="1:11" ht="25.5" x14ac:dyDescent="0.25">
      <c r="A193" s="57">
        <v>177</v>
      </c>
      <c r="B193" s="117"/>
      <c r="C193" s="56" t="s">
        <v>413</v>
      </c>
      <c r="D193" s="103" t="s">
        <v>414</v>
      </c>
      <c r="E193" s="132" t="s">
        <v>393</v>
      </c>
      <c r="F193" s="132">
        <v>0.99680000000000002</v>
      </c>
      <c r="G193" s="68">
        <v>7102.06</v>
      </c>
      <c r="H193" s="53">
        <f t="shared" si="4"/>
        <v>7079.33</v>
      </c>
      <c r="I193" s="71"/>
    </row>
    <row r="194" spans="1:11" ht="89.25" x14ac:dyDescent="0.25">
      <c r="A194" s="57">
        <v>178</v>
      </c>
      <c r="B194" s="117"/>
      <c r="C194" s="56" t="s">
        <v>415</v>
      </c>
      <c r="D194" s="103" t="s">
        <v>416</v>
      </c>
      <c r="E194" s="132" t="s">
        <v>408</v>
      </c>
      <c r="F194" s="132">
        <v>108.6</v>
      </c>
      <c r="G194" s="68">
        <v>64.260000000000005</v>
      </c>
      <c r="H194" s="53">
        <f t="shared" si="4"/>
        <v>6978.64</v>
      </c>
      <c r="I194" s="60"/>
    </row>
    <row r="195" spans="1:11" ht="25.5" x14ac:dyDescent="0.25">
      <c r="A195" s="57">
        <v>179</v>
      </c>
      <c r="B195" s="117"/>
      <c r="C195" s="56" t="s">
        <v>255</v>
      </c>
      <c r="D195" s="103" t="s">
        <v>417</v>
      </c>
      <c r="E195" s="132" t="s">
        <v>259</v>
      </c>
      <c r="F195" s="132">
        <v>12</v>
      </c>
      <c r="G195" s="68">
        <v>576.44000000000005</v>
      </c>
      <c r="H195" s="53">
        <f t="shared" si="4"/>
        <v>6917.28</v>
      </c>
      <c r="I195" s="60"/>
    </row>
    <row r="196" spans="1:11" ht="267.75" x14ac:dyDescent="0.25">
      <c r="A196" s="57">
        <v>180</v>
      </c>
      <c r="B196" s="117"/>
      <c r="C196" s="56" t="s">
        <v>418</v>
      </c>
      <c r="D196" s="103" t="s">
        <v>419</v>
      </c>
      <c r="E196" s="132" t="s">
        <v>420</v>
      </c>
      <c r="F196" s="132">
        <v>23</v>
      </c>
      <c r="G196" s="68">
        <v>299.5</v>
      </c>
      <c r="H196" s="53">
        <f t="shared" si="4"/>
        <v>6888.5</v>
      </c>
      <c r="I196" s="60"/>
    </row>
    <row r="197" spans="1:11" ht="191.25" x14ac:dyDescent="0.25">
      <c r="A197" s="57">
        <v>181</v>
      </c>
      <c r="B197" s="117"/>
      <c r="C197" s="56" t="s">
        <v>421</v>
      </c>
      <c r="D197" s="103" t="s">
        <v>422</v>
      </c>
      <c r="E197" s="132" t="s">
        <v>405</v>
      </c>
      <c r="F197" s="132">
        <v>31.28</v>
      </c>
      <c r="G197" s="68">
        <v>214.13</v>
      </c>
      <c r="H197" s="53">
        <f t="shared" si="4"/>
        <v>6697.99</v>
      </c>
      <c r="I197" s="60"/>
    </row>
    <row r="198" spans="1:11" ht="229.5" x14ac:dyDescent="0.25">
      <c r="A198" s="57">
        <v>182</v>
      </c>
      <c r="B198" s="117"/>
      <c r="C198" s="56" t="s">
        <v>423</v>
      </c>
      <c r="D198" s="103" t="s">
        <v>424</v>
      </c>
      <c r="E198" s="132" t="s">
        <v>393</v>
      </c>
      <c r="F198" s="132">
        <v>0.44590000000000002</v>
      </c>
      <c r="G198" s="68">
        <v>15016.32</v>
      </c>
      <c r="H198" s="53">
        <f t="shared" si="4"/>
        <v>6695.78</v>
      </c>
      <c r="I198" s="60"/>
      <c r="K198" s="59"/>
    </row>
    <row r="199" spans="1:11" ht="216.75" x14ac:dyDescent="0.25">
      <c r="A199" s="57">
        <v>183</v>
      </c>
      <c r="B199" s="117"/>
      <c r="C199" s="56" t="s">
        <v>425</v>
      </c>
      <c r="D199" s="103" t="s">
        <v>426</v>
      </c>
      <c r="E199" s="132" t="s">
        <v>427</v>
      </c>
      <c r="F199" s="132">
        <v>480</v>
      </c>
      <c r="G199" s="68">
        <v>13.87</v>
      </c>
      <c r="H199" s="53">
        <f t="shared" si="4"/>
        <v>6657.6</v>
      </c>
      <c r="I199" s="60"/>
      <c r="K199" s="59"/>
    </row>
    <row r="200" spans="1:11" ht="191.25" x14ac:dyDescent="0.25">
      <c r="A200" s="57">
        <v>184</v>
      </c>
      <c r="B200" s="117"/>
      <c r="C200" s="56" t="s">
        <v>428</v>
      </c>
      <c r="D200" s="103" t="s">
        <v>429</v>
      </c>
      <c r="E200" s="132" t="s">
        <v>325</v>
      </c>
      <c r="F200" s="132">
        <v>765.8</v>
      </c>
      <c r="G200" s="68">
        <v>8.66</v>
      </c>
      <c r="H200" s="53">
        <f t="shared" si="4"/>
        <v>6631.83</v>
      </c>
      <c r="I200" s="60"/>
      <c r="K200" s="59"/>
    </row>
    <row r="201" spans="1:11" ht="242.25" x14ac:dyDescent="0.25">
      <c r="A201" s="57">
        <v>185</v>
      </c>
      <c r="B201" s="117"/>
      <c r="C201" s="56" t="s">
        <v>430</v>
      </c>
      <c r="D201" s="103" t="s">
        <v>431</v>
      </c>
      <c r="E201" s="132" t="s">
        <v>393</v>
      </c>
      <c r="F201" s="132">
        <v>0.9758</v>
      </c>
      <c r="G201" s="68">
        <v>6733.53</v>
      </c>
      <c r="H201" s="53">
        <f t="shared" si="4"/>
        <v>6570.58</v>
      </c>
    </row>
    <row r="202" spans="1:11" ht="191.25" x14ac:dyDescent="0.25">
      <c r="A202" s="57">
        <v>186</v>
      </c>
      <c r="B202" s="117"/>
      <c r="C202" s="56" t="s">
        <v>432</v>
      </c>
      <c r="D202" s="103" t="s">
        <v>433</v>
      </c>
      <c r="E202" s="132" t="s">
        <v>434</v>
      </c>
      <c r="F202" s="132">
        <v>32</v>
      </c>
      <c r="G202" s="68">
        <v>203.76</v>
      </c>
      <c r="H202" s="53">
        <f t="shared" si="4"/>
        <v>6520.32</v>
      </c>
    </row>
    <row r="203" spans="1:11" ht="280.5" x14ac:dyDescent="0.25">
      <c r="A203" s="57">
        <v>187</v>
      </c>
      <c r="B203" s="117"/>
      <c r="C203" s="56" t="s">
        <v>435</v>
      </c>
      <c r="D203" s="103" t="s">
        <v>436</v>
      </c>
      <c r="E203" s="132" t="s">
        <v>393</v>
      </c>
      <c r="F203" s="132">
        <v>1.0181290000000001</v>
      </c>
      <c r="G203" s="68">
        <v>6340.75</v>
      </c>
      <c r="H203" s="53">
        <f t="shared" si="4"/>
        <v>6455.7</v>
      </c>
    </row>
    <row r="204" spans="1:11" ht="409.5" x14ac:dyDescent="0.25">
      <c r="A204" s="57">
        <v>188</v>
      </c>
      <c r="B204" s="117"/>
      <c r="C204" s="56" t="s">
        <v>437</v>
      </c>
      <c r="D204" s="103" t="s">
        <v>438</v>
      </c>
      <c r="E204" s="132" t="s">
        <v>439</v>
      </c>
      <c r="F204" s="132">
        <v>0.5</v>
      </c>
      <c r="G204" s="68">
        <v>12798.46</v>
      </c>
      <c r="H204" s="53">
        <f t="shared" si="4"/>
        <v>6399.23</v>
      </c>
    </row>
    <row r="205" spans="1:11" ht="178.5" x14ac:dyDescent="0.25">
      <c r="A205" s="57">
        <v>189</v>
      </c>
      <c r="B205" s="117"/>
      <c r="C205" s="56" t="s">
        <v>440</v>
      </c>
      <c r="D205" s="103" t="s">
        <v>441</v>
      </c>
      <c r="E205" s="132" t="s">
        <v>434</v>
      </c>
      <c r="F205" s="132">
        <v>15913.9</v>
      </c>
      <c r="G205" s="68">
        <v>0.4</v>
      </c>
      <c r="H205" s="53">
        <f t="shared" ref="H205:H268" si="5">ROUND(F205*G205,2)</f>
        <v>6365.56</v>
      </c>
    </row>
    <row r="206" spans="1:11" ht="178.5" x14ac:dyDescent="0.25">
      <c r="A206" s="57">
        <v>190</v>
      </c>
      <c r="B206" s="117"/>
      <c r="C206" s="56" t="s">
        <v>442</v>
      </c>
      <c r="D206" s="103" t="s">
        <v>443</v>
      </c>
      <c r="E206" s="132" t="s">
        <v>405</v>
      </c>
      <c r="F206" s="132">
        <v>4.4211</v>
      </c>
      <c r="G206" s="68">
        <v>1320</v>
      </c>
      <c r="H206" s="53">
        <f t="shared" si="5"/>
        <v>5835.85</v>
      </c>
    </row>
    <row r="207" spans="1:11" ht="25.5" x14ac:dyDescent="0.25">
      <c r="A207" s="57">
        <v>191</v>
      </c>
      <c r="B207" s="117"/>
      <c r="C207" s="56" t="s">
        <v>255</v>
      </c>
      <c r="D207" s="103" t="s">
        <v>444</v>
      </c>
      <c r="E207" s="132" t="s">
        <v>259</v>
      </c>
      <c r="F207" s="132">
        <v>1</v>
      </c>
      <c r="G207" s="68">
        <v>5646.59</v>
      </c>
      <c r="H207" s="53">
        <f t="shared" si="5"/>
        <v>5646.59</v>
      </c>
    </row>
    <row r="208" spans="1:11" ht="76.5" x14ac:dyDescent="0.25">
      <c r="A208" s="57">
        <v>192</v>
      </c>
      <c r="B208" s="117"/>
      <c r="C208" s="56" t="s">
        <v>255</v>
      </c>
      <c r="D208" s="103" t="s">
        <v>445</v>
      </c>
      <c r="E208" s="132" t="s">
        <v>259</v>
      </c>
      <c r="F208" s="132">
        <v>1</v>
      </c>
      <c r="G208" s="68">
        <v>5612.75</v>
      </c>
      <c r="H208" s="53">
        <f t="shared" si="5"/>
        <v>5612.75</v>
      </c>
    </row>
    <row r="209" spans="1:9" ht="165.75" x14ac:dyDescent="0.25">
      <c r="A209" s="57">
        <v>193</v>
      </c>
      <c r="B209" s="117"/>
      <c r="C209" s="56" t="s">
        <v>446</v>
      </c>
      <c r="D209" s="103" t="s">
        <v>447</v>
      </c>
      <c r="E209" s="132" t="s">
        <v>393</v>
      </c>
      <c r="F209" s="132">
        <v>0.48264000000000001</v>
      </c>
      <c r="G209" s="68">
        <v>11626.84</v>
      </c>
      <c r="H209" s="53">
        <f t="shared" si="5"/>
        <v>5611.58</v>
      </c>
    </row>
    <row r="210" spans="1:9" ht="63.75" x14ac:dyDescent="0.25">
      <c r="A210" s="57">
        <v>194</v>
      </c>
      <c r="B210" s="117"/>
      <c r="C210" s="56" t="s">
        <v>255</v>
      </c>
      <c r="D210" s="103" t="s">
        <v>448</v>
      </c>
      <c r="E210" s="132" t="s">
        <v>259</v>
      </c>
      <c r="F210" s="132">
        <v>50</v>
      </c>
      <c r="G210" s="68">
        <v>109.43</v>
      </c>
      <c r="H210" s="53">
        <f t="shared" si="5"/>
        <v>5471.5</v>
      </c>
    </row>
    <row r="211" spans="1:9" ht="204" x14ac:dyDescent="0.25">
      <c r="A211" s="57">
        <v>195</v>
      </c>
      <c r="B211" s="117"/>
      <c r="C211" s="56" t="s">
        <v>449</v>
      </c>
      <c r="D211" s="103" t="s">
        <v>450</v>
      </c>
      <c r="E211" s="132" t="s">
        <v>405</v>
      </c>
      <c r="F211" s="132">
        <v>7.2950400000000002</v>
      </c>
      <c r="G211" s="68">
        <v>741.62</v>
      </c>
      <c r="H211" s="53">
        <f t="shared" si="5"/>
        <v>5410.15</v>
      </c>
      <c r="I211" s="60"/>
    </row>
    <row r="212" spans="1:9" ht="165.75" x14ac:dyDescent="0.25">
      <c r="A212" s="57">
        <v>196</v>
      </c>
      <c r="B212" s="117"/>
      <c r="C212" s="56" t="s">
        <v>451</v>
      </c>
      <c r="D212" s="103" t="s">
        <v>452</v>
      </c>
      <c r="E212" s="132" t="s">
        <v>393</v>
      </c>
      <c r="F212" s="132">
        <v>0.151</v>
      </c>
      <c r="G212" s="68">
        <v>34457.589999999997</v>
      </c>
      <c r="H212" s="53">
        <f t="shared" si="5"/>
        <v>5203.1000000000004</v>
      </c>
      <c r="I212" s="60"/>
    </row>
    <row r="213" spans="1:9" ht="191.25" x14ac:dyDescent="0.25">
      <c r="A213" s="57">
        <v>197</v>
      </c>
      <c r="B213" s="117"/>
      <c r="C213" s="56" t="s">
        <v>453</v>
      </c>
      <c r="D213" s="103" t="s">
        <v>454</v>
      </c>
      <c r="E213" s="132" t="s">
        <v>393</v>
      </c>
      <c r="F213" s="132">
        <v>0.337725</v>
      </c>
      <c r="G213" s="68">
        <v>15328.48</v>
      </c>
      <c r="H213" s="53">
        <f t="shared" si="5"/>
        <v>5176.8100000000004</v>
      </c>
      <c r="I213" s="60"/>
    </row>
    <row r="214" spans="1:9" ht="25.5" x14ac:dyDescent="0.25">
      <c r="A214" s="57">
        <v>198</v>
      </c>
      <c r="B214" s="117"/>
      <c r="C214" s="56" t="s">
        <v>455</v>
      </c>
      <c r="D214" s="103" t="s">
        <v>456</v>
      </c>
      <c r="E214" s="132" t="s">
        <v>427</v>
      </c>
      <c r="F214" s="132">
        <v>671.97320000000002</v>
      </c>
      <c r="G214" s="68">
        <v>7.39</v>
      </c>
      <c r="H214" s="53">
        <f t="shared" si="5"/>
        <v>4965.88</v>
      </c>
      <c r="I214" s="60"/>
    </row>
    <row r="215" spans="1:9" ht="76.5" x14ac:dyDescent="0.25">
      <c r="A215" s="57">
        <v>199</v>
      </c>
      <c r="B215" s="117"/>
      <c r="C215" s="56" t="s">
        <v>457</v>
      </c>
      <c r="D215" s="103" t="s">
        <v>458</v>
      </c>
      <c r="E215" s="132" t="s">
        <v>405</v>
      </c>
      <c r="F215" s="132">
        <v>10.479520000000001</v>
      </c>
      <c r="G215" s="68">
        <v>451.14</v>
      </c>
      <c r="H215" s="53">
        <f t="shared" si="5"/>
        <v>4727.7299999999996</v>
      </c>
      <c r="I215" s="60"/>
    </row>
    <row r="216" spans="1:9" ht="51" x14ac:dyDescent="0.25">
      <c r="A216" s="57">
        <v>200</v>
      </c>
      <c r="B216" s="117"/>
      <c r="C216" s="56" t="s">
        <v>255</v>
      </c>
      <c r="D216" s="103" t="s">
        <v>459</v>
      </c>
      <c r="E216" s="132" t="s">
        <v>259</v>
      </c>
      <c r="F216" s="132">
        <v>32</v>
      </c>
      <c r="G216" s="68">
        <v>143.38</v>
      </c>
      <c r="H216" s="53">
        <f t="shared" si="5"/>
        <v>4588.16</v>
      </c>
      <c r="I216" s="60"/>
    </row>
    <row r="217" spans="1:9" ht="306" x14ac:dyDescent="0.25">
      <c r="A217" s="57">
        <v>201</v>
      </c>
      <c r="B217" s="117"/>
      <c r="C217" s="56" t="s">
        <v>460</v>
      </c>
      <c r="D217" s="103" t="s">
        <v>461</v>
      </c>
      <c r="E217" s="132" t="s">
        <v>420</v>
      </c>
      <c r="F217" s="132">
        <v>140</v>
      </c>
      <c r="G217" s="68">
        <v>32.229999999999997</v>
      </c>
      <c r="H217" s="53">
        <f t="shared" si="5"/>
        <v>4512.2</v>
      </c>
      <c r="I217" s="60"/>
    </row>
    <row r="218" spans="1:9" ht="229.5" x14ac:dyDescent="0.25">
      <c r="A218" s="57">
        <v>202</v>
      </c>
      <c r="B218" s="117"/>
      <c r="C218" s="56" t="s">
        <v>462</v>
      </c>
      <c r="D218" s="103" t="s">
        <v>463</v>
      </c>
      <c r="E218" s="132" t="s">
        <v>393</v>
      </c>
      <c r="F218" s="132">
        <v>0.45700000000000002</v>
      </c>
      <c r="G218" s="68">
        <v>9853.14</v>
      </c>
      <c r="H218" s="53">
        <f t="shared" si="5"/>
        <v>4502.88</v>
      </c>
      <c r="I218" s="60"/>
    </row>
    <row r="219" spans="1:9" ht="102" x14ac:dyDescent="0.25">
      <c r="A219" s="57">
        <v>203</v>
      </c>
      <c r="B219" s="117"/>
      <c r="C219" s="56" t="s">
        <v>464</v>
      </c>
      <c r="D219" s="103" t="s">
        <v>465</v>
      </c>
      <c r="E219" s="132" t="s">
        <v>405</v>
      </c>
      <c r="F219" s="132">
        <v>2.4940000000000002</v>
      </c>
      <c r="G219" s="68">
        <v>1765.62</v>
      </c>
      <c r="H219" s="53">
        <f t="shared" si="5"/>
        <v>4403.46</v>
      </c>
      <c r="I219" s="60"/>
    </row>
    <row r="220" spans="1:9" ht="140.25" x14ac:dyDescent="0.25">
      <c r="A220" s="57">
        <v>204</v>
      </c>
      <c r="B220" s="117"/>
      <c r="C220" s="56" t="s">
        <v>466</v>
      </c>
      <c r="D220" s="103" t="s">
        <v>467</v>
      </c>
      <c r="E220" s="132" t="s">
        <v>393</v>
      </c>
      <c r="F220" s="132">
        <v>0.28210000000000002</v>
      </c>
      <c r="G220" s="68">
        <v>14881.46</v>
      </c>
      <c r="H220" s="53">
        <f t="shared" si="5"/>
        <v>4198.0600000000004</v>
      </c>
      <c r="I220" s="60"/>
    </row>
    <row r="221" spans="1:9" ht="89.25" x14ac:dyDescent="0.25">
      <c r="A221" s="57">
        <v>205</v>
      </c>
      <c r="B221" s="117"/>
      <c r="C221" s="56" t="s">
        <v>468</v>
      </c>
      <c r="D221" s="103" t="s">
        <v>469</v>
      </c>
      <c r="E221" s="132" t="s">
        <v>470</v>
      </c>
      <c r="F221" s="132">
        <v>41.15</v>
      </c>
      <c r="G221" s="68">
        <v>99.47</v>
      </c>
      <c r="H221" s="53">
        <f t="shared" si="5"/>
        <v>4093.19</v>
      </c>
      <c r="I221" s="60"/>
    </row>
    <row r="222" spans="1:9" ht="63.75" x14ac:dyDescent="0.25">
      <c r="A222" s="57">
        <v>206</v>
      </c>
      <c r="B222" s="117"/>
      <c r="C222" s="56" t="s">
        <v>255</v>
      </c>
      <c r="D222" s="103" t="s">
        <v>471</v>
      </c>
      <c r="E222" s="132" t="s">
        <v>259</v>
      </c>
      <c r="F222" s="132">
        <v>6</v>
      </c>
      <c r="G222" s="68">
        <v>645.83000000000004</v>
      </c>
      <c r="H222" s="53">
        <f t="shared" si="5"/>
        <v>3874.98</v>
      </c>
      <c r="I222" s="60"/>
    </row>
    <row r="223" spans="1:9" ht="191.25" x14ac:dyDescent="0.25">
      <c r="A223" s="57">
        <v>207</v>
      </c>
      <c r="B223" s="117"/>
      <c r="C223" s="56" t="s">
        <v>472</v>
      </c>
      <c r="D223" s="103" t="s">
        <v>473</v>
      </c>
      <c r="E223" s="132" t="s">
        <v>405</v>
      </c>
      <c r="F223" s="132">
        <v>19.309999999999999</v>
      </c>
      <c r="G223" s="68">
        <v>197.51</v>
      </c>
      <c r="H223" s="53">
        <f t="shared" si="5"/>
        <v>3813.92</v>
      </c>
      <c r="I223" s="60"/>
    </row>
    <row r="224" spans="1:9" ht="89.25" x14ac:dyDescent="0.25">
      <c r="A224" s="57">
        <v>208</v>
      </c>
      <c r="B224" s="117"/>
      <c r="C224" s="56" t="s">
        <v>255</v>
      </c>
      <c r="D224" s="103" t="s">
        <v>474</v>
      </c>
      <c r="E224" s="132" t="s">
        <v>259</v>
      </c>
      <c r="F224" s="132">
        <v>13</v>
      </c>
      <c r="G224" s="68">
        <v>282.56</v>
      </c>
      <c r="H224" s="53">
        <f t="shared" si="5"/>
        <v>3673.28</v>
      </c>
      <c r="I224" s="60"/>
    </row>
    <row r="225" spans="1:11" ht="114.75" x14ac:dyDescent="0.25">
      <c r="A225" s="57">
        <v>209</v>
      </c>
      <c r="B225" s="117"/>
      <c r="C225" s="56" t="s">
        <v>475</v>
      </c>
      <c r="D225" s="103" t="s">
        <v>476</v>
      </c>
      <c r="E225" s="132" t="s">
        <v>477</v>
      </c>
      <c r="F225" s="132">
        <v>198.8</v>
      </c>
      <c r="G225" s="68">
        <v>17.72</v>
      </c>
      <c r="H225" s="53">
        <f t="shared" si="5"/>
        <v>3522.74</v>
      </c>
      <c r="I225" s="60"/>
    </row>
    <row r="226" spans="1:11" ht="409.5" x14ac:dyDescent="0.25">
      <c r="A226" s="57">
        <v>210</v>
      </c>
      <c r="B226" s="117"/>
      <c r="C226" s="56" t="s">
        <v>478</v>
      </c>
      <c r="D226" s="103" t="s">
        <v>479</v>
      </c>
      <c r="E226" s="132" t="s">
        <v>439</v>
      </c>
      <c r="F226" s="132">
        <v>0.37</v>
      </c>
      <c r="G226" s="68">
        <v>8849.42</v>
      </c>
      <c r="H226" s="53">
        <f t="shared" si="5"/>
        <v>3274.29</v>
      </c>
      <c r="I226" s="60"/>
    </row>
    <row r="227" spans="1:11" ht="204" x14ac:dyDescent="0.25">
      <c r="A227" s="57">
        <v>211</v>
      </c>
      <c r="B227" s="117"/>
      <c r="C227" s="56" t="s">
        <v>480</v>
      </c>
      <c r="D227" s="103" t="s">
        <v>481</v>
      </c>
      <c r="E227" s="132" t="s">
        <v>405</v>
      </c>
      <c r="F227" s="132">
        <v>13.09524</v>
      </c>
      <c r="G227" s="68">
        <v>247.82</v>
      </c>
      <c r="H227" s="53">
        <f t="shared" si="5"/>
        <v>3245.26</v>
      </c>
      <c r="I227" s="60"/>
    </row>
    <row r="228" spans="1:11" ht="153" x14ac:dyDescent="0.25">
      <c r="A228" s="57">
        <v>212</v>
      </c>
      <c r="B228" s="117"/>
      <c r="C228" s="56" t="s">
        <v>482</v>
      </c>
      <c r="D228" s="103" t="s">
        <v>483</v>
      </c>
      <c r="E228" s="132" t="s">
        <v>405</v>
      </c>
      <c r="F228" s="132">
        <v>1.7696000000000001</v>
      </c>
      <c r="G228" s="68">
        <v>1828.56</v>
      </c>
      <c r="H228" s="53">
        <f t="shared" si="5"/>
        <v>3235.82</v>
      </c>
      <c r="I228" s="60"/>
    </row>
    <row r="229" spans="1:11" ht="242.25" x14ac:dyDescent="0.25">
      <c r="A229" s="57">
        <v>213</v>
      </c>
      <c r="B229" s="117"/>
      <c r="C229" s="56" t="s">
        <v>484</v>
      </c>
      <c r="D229" s="103" t="s">
        <v>485</v>
      </c>
      <c r="E229" s="132" t="s">
        <v>408</v>
      </c>
      <c r="F229" s="132">
        <v>34.520000000000003</v>
      </c>
      <c r="G229" s="68">
        <v>89.96</v>
      </c>
      <c r="H229" s="53">
        <f t="shared" si="5"/>
        <v>3105.42</v>
      </c>
      <c r="I229" s="60"/>
    </row>
    <row r="230" spans="1:11" ht="76.5" x14ac:dyDescent="0.25">
      <c r="A230" s="57">
        <v>214</v>
      </c>
      <c r="B230" s="117"/>
      <c r="C230" s="56" t="s">
        <v>486</v>
      </c>
      <c r="D230" s="103" t="s">
        <v>487</v>
      </c>
      <c r="E230" s="132" t="s">
        <v>434</v>
      </c>
      <c r="F230" s="132">
        <v>2</v>
      </c>
      <c r="G230" s="68">
        <v>1542.93</v>
      </c>
      <c r="H230" s="53">
        <f t="shared" si="5"/>
        <v>3085.86</v>
      </c>
      <c r="I230" s="60"/>
      <c r="K230" s="59"/>
    </row>
    <row r="231" spans="1:11" ht="102" x14ac:dyDescent="0.25">
      <c r="A231" s="57">
        <v>215</v>
      </c>
      <c r="B231" s="117"/>
      <c r="C231" s="56" t="s">
        <v>255</v>
      </c>
      <c r="D231" s="103" t="s">
        <v>488</v>
      </c>
      <c r="E231" s="132" t="s">
        <v>259</v>
      </c>
      <c r="F231" s="132">
        <v>1</v>
      </c>
      <c r="G231" s="68">
        <v>3065.32</v>
      </c>
      <c r="H231" s="53">
        <f t="shared" si="5"/>
        <v>3065.32</v>
      </c>
      <c r="I231" s="60"/>
      <c r="K231" s="59"/>
    </row>
    <row r="232" spans="1:11" ht="409.5" x14ac:dyDescent="0.25">
      <c r="A232" s="57">
        <v>216</v>
      </c>
      <c r="B232" s="117"/>
      <c r="C232" s="56" t="s">
        <v>489</v>
      </c>
      <c r="D232" s="103" t="s">
        <v>490</v>
      </c>
      <c r="E232" s="132" t="s">
        <v>393</v>
      </c>
      <c r="F232" s="132">
        <v>13.03</v>
      </c>
      <c r="G232" s="68">
        <v>234</v>
      </c>
      <c r="H232" s="53">
        <f t="shared" si="5"/>
        <v>3049.02</v>
      </c>
      <c r="I232" s="60"/>
      <c r="K232" s="59"/>
    </row>
    <row r="233" spans="1:11" ht="165.75" x14ac:dyDescent="0.25">
      <c r="A233" s="57">
        <v>217</v>
      </c>
      <c r="B233" s="117"/>
      <c r="C233" s="56" t="s">
        <v>491</v>
      </c>
      <c r="D233" s="103" t="s">
        <v>492</v>
      </c>
      <c r="E233" s="132" t="s">
        <v>434</v>
      </c>
      <c r="F233" s="132">
        <v>28</v>
      </c>
      <c r="G233" s="68">
        <v>107.01</v>
      </c>
      <c r="H233" s="53">
        <f t="shared" si="5"/>
        <v>2996.28</v>
      </c>
      <c r="I233" s="60"/>
    </row>
    <row r="234" spans="1:11" ht="63.75" x14ac:dyDescent="0.25">
      <c r="A234" s="57">
        <v>218</v>
      </c>
      <c r="B234" s="117"/>
      <c r="C234" s="56" t="s">
        <v>255</v>
      </c>
      <c r="D234" s="103" t="s">
        <v>493</v>
      </c>
      <c r="E234" s="132" t="s">
        <v>259</v>
      </c>
      <c r="F234" s="132">
        <v>26</v>
      </c>
      <c r="G234" s="68">
        <v>114.57</v>
      </c>
      <c r="H234" s="53">
        <f t="shared" si="5"/>
        <v>2978.82</v>
      </c>
      <c r="I234" s="60"/>
    </row>
    <row r="235" spans="1:11" ht="25.5" x14ac:dyDescent="0.25">
      <c r="A235" s="57">
        <v>219</v>
      </c>
      <c r="B235" s="117"/>
      <c r="C235" s="56" t="s">
        <v>494</v>
      </c>
      <c r="D235" s="103" t="s">
        <v>495</v>
      </c>
      <c r="E235" s="132" t="s">
        <v>434</v>
      </c>
      <c r="F235" s="132">
        <v>3856.66</v>
      </c>
      <c r="G235" s="68">
        <v>0.75</v>
      </c>
      <c r="H235" s="53">
        <f t="shared" si="5"/>
        <v>2892.5</v>
      </c>
      <c r="I235" s="60"/>
    </row>
    <row r="236" spans="1:11" ht="102" x14ac:dyDescent="0.25">
      <c r="A236" s="57">
        <v>220</v>
      </c>
      <c r="B236" s="117"/>
      <c r="C236" s="56" t="s">
        <v>496</v>
      </c>
      <c r="D236" s="103" t="s">
        <v>497</v>
      </c>
      <c r="E236" s="132" t="s">
        <v>393</v>
      </c>
      <c r="F236" s="132">
        <v>1</v>
      </c>
      <c r="G236" s="68">
        <v>2888.4</v>
      </c>
      <c r="H236" s="53">
        <f t="shared" si="5"/>
        <v>2888.4</v>
      </c>
      <c r="I236" s="60"/>
    </row>
    <row r="237" spans="1:11" ht="216.75" x14ac:dyDescent="0.25">
      <c r="A237" s="57">
        <v>221</v>
      </c>
      <c r="B237" s="117"/>
      <c r="C237" s="56" t="s">
        <v>498</v>
      </c>
      <c r="D237" s="103" t="s">
        <v>499</v>
      </c>
      <c r="E237" s="132" t="s">
        <v>393</v>
      </c>
      <c r="F237" s="132">
        <v>0.151</v>
      </c>
      <c r="G237" s="68">
        <v>18910.8</v>
      </c>
      <c r="H237" s="53">
        <f t="shared" si="5"/>
        <v>2855.53</v>
      </c>
      <c r="I237" s="60"/>
    </row>
    <row r="238" spans="1:11" ht="89.25" x14ac:dyDescent="0.25">
      <c r="A238" s="57">
        <v>222</v>
      </c>
      <c r="B238" s="117"/>
      <c r="C238" s="56" t="s">
        <v>500</v>
      </c>
      <c r="D238" s="103" t="s">
        <v>501</v>
      </c>
      <c r="E238" s="132" t="s">
        <v>393</v>
      </c>
      <c r="F238" s="132">
        <v>0.34670000000000001</v>
      </c>
      <c r="G238" s="68">
        <v>8200</v>
      </c>
      <c r="H238" s="53">
        <f t="shared" si="5"/>
        <v>2842.94</v>
      </c>
      <c r="I238" s="60"/>
    </row>
    <row r="239" spans="1:11" ht="204" x14ac:dyDescent="0.25">
      <c r="A239" s="57">
        <v>223</v>
      </c>
      <c r="B239" s="117"/>
      <c r="C239" s="56" t="s">
        <v>502</v>
      </c>
      <c r="D239" s="103" t="s">
        <v>503</v>
      </c>
      <c r="E239" s="132" t="s">
        <v>325</v>
      </c>
      <c r="F239" s="132">
        <v>628.6</v>
      </c>
      <c r="G239" s="68">
        <v>4.42</v>
      </c>
      <c r="H239" s="53">
        <f t="shared" si="5"/>
        <v>2778.41</v>
      </c>
      <c r="I239" s="60"/>
    </row>
    <row r="240" spans="1:11" ht="191.25" x14ac:dyDescent="0.25">
      <c r="A240" s="57">
        <v>224</v>
      </c>
      <c r="B240" s="117"/>
      <c r="C240" s="56" t="s">
        <v>504</v>
      </c>
      <c r="D240" s="103" t="s">
        <v>505</v>
      </c>
      <c r="E240" s="132" t="s">
        <v>434</v>
      </c>
      <c r="F240" s="132">
        <v>65</v>
      </c>
      <c r="G240" s="68">
        <v>42.46</v>
      </c>
      <c r="H240" s="53">
        <f t="shared" si="5"/>
        <v>2759.9</v>
      </c>
      <c r="I240" s="60"/>
    </row>
    <row r="241" spans="1:11" ht="409.5" x14ac:dyDescent="0.25">
      <c r="A241" s="57">
        <v>225</v>
      </c>
      <c r="B241" s="117"/>
      <c r="C241" s="56" t="s">
        <v>506</v>
      </c>
      <c r="D241" s="103" t="s">
        <v>507</v>
      </c>
      <c r="E241" s="132" t="s">
        <v>439</v>
      </c>
      <c r="F241" s="132">
        <v>0.29299999999999998</v>
      </c>
      <c r="G241" s="68">
        <v>8948.14</v>
      </c>
      <c r="H241" s="53">
        <f t="shared" si="5"/>
        <v>2621.81</v>
      </c>
      <c r="I241" s="60"/>
    </row>
    <row r="242" spans="1:11" ht="409.5" x14ac:dyDescent="0.25">
      <c r="A242" s="57">
        <v>226</v>
      </c>
      <c r="B242" s="117"/>
      <c r="C242" s="56" t="s">
        <v>508</v>
      </c>
      <c r="D242" s="103" t="s">
        <v>509</v>
      </c>
      <c r="E242" s="132" t="s">
        <v>439</v>
      </c>
      <c r="F242" s="132">
        <v>0.4</v>
      </c>
      <c r="G242" s="68">
        <v>6442.23</v>
      </c>
      <c r="H242" s="53">
        <f t="shared" si="5"/>
        <v>2576.89</v>
      </c>
      <c r="I242" s="60"/>
    </row>
    <row r="243" spans="1:11" ht="51" x14ac:dyDescent="0.25">
      <c r="A243" s="57">
        <v>227</v>
      </c>
      <c r="B243" s="117"/>
      <c r="C243" s="56" t="s">
        <v>255</v>
      </c>
      <c r="D243" s="103" t="s">
        <v>510</v>
      </c>
      <c r="E243" s="132" t="s">
        <v>259</v>
      </c>
      <c r="F243" s="132">
        <v>6</v>
      </c>
      <c r="G243" s="68">
        <v>402.05</v>
      </c>
      <c r="H243" s="53">
        <f t="shared" si="5"/>
        <v>2412.3000000000002</v>
      </c>
      <c r="I243" s="60"/>
      <c r="K243" s="59"/>
    </row>
    <row r="244" spans="1:11" ht="140.25" x14ac:dyDescent="0.25">
      <c r="A244" s="57">
        <v>228</v>
      </c>
      <c r="B244" s="117"/>
      <c r="C244" s="56" t="s">
        <v>511</v>
      </c>
      <c r="D244" s="103" t="s">
        <v>512</v>
      </c>
      <c r="E244" s="132" t="s">
        <v>420</v>
      </c>
      <c r="F244" s="132">
        <v>407.47</v>
      </c>
      <c r="G244" s="68">
        <v>5.79</v>
      </c>
      <c r="H244" s="53">
        <f t="shared" si="5"/>
        <v>2359.25</v>
      </c>
      <c r="I244" s="60"/>
      <c r="K244" s="59"/>
    </row>
    <row r="245" spans="1:11" ht="229.5" x14ac:dyDescent="0.25">
      <c r="A245" s="57">
        <v>229</v>
      </c>
      <c r="B245" s="117"/>
      <c r="C245" s="56" t="s">
        <v>513</v>
      </c>
      <c r="D245" s="103" t="s">
        <v>514</v>
      </c>
      <c r="E245" s="132" t="s">
        <v>393</v>
      </c>
      <c r="F245" s="132">
        <v>0.10944</v>
      </c>
      <c r="G245" s="68">
        <v>21387.71</v>
      </c>
      <c r="H245" s="53">
        <f t="shared" si="5"/>
        <v>2340.67</v>
      </c>
      <c r="I245" s="60"/>
      <c r="K245" s="59"/>
    </row>
    <row r="246" spans="1:11" ht="216.75" x14ac:dyDescent="0.25">
      <c r="A246" s="57">
        <v>230</v>
      </c>
      <c r="B246" s="117"/>
      <c r="C246" s="56" t="s">
        <v>515</v>
      </c>
      <c r="D246" s="103" t="s">
        <v>516</v>
      </c>
      <c r="E246" s="132" t="s">
        <v>408</v>
      </c>
      <c r="F246" s="132">
        <v>17.2</v>
      </c>
      <c r="G246" s="68">
        <v>135.68</v>
      </c>
      <c r="H246" s="53">
        <f t="shared" si="5"/>
        <v>2333.6999999999998</v>
      </c>
    </row>
    <row r="247" spans="1:11" ht="89.25" x14ac:dyDescent="0.25">
      <c r="A247" s="57">
        <v>231</v>
      </c>
      <c r="B247" s="117"/>
      <c r="C247" s="56" t="s">
        <v>517</v>
      </c>
      <c r="D247" s="103" t="s">
        <v>518</v>
      </c>
      <c r="E247" s="132" t="s">
        <v>477</v>
      </c>
      <c r="F247" s="132">
        <v>39.76</v>
      </c>
      <c r="G247" s="68">
        <v>57.93</v>
      </c>
      <c r="H247" s="53">
        <f t="shared" si="5"/>
        <v>2303.3000000000002</v>
      </c>
    </row>
    <row r="248" spans="1:11" ht="255" x14ac:dyDescent="0.25">
      <c r="A248" s="57">
        <v>232</v>
      </c>
      <c r="B248" s="117"/>
      <c r="C248" s="56" t="s">
        <v>519</v>
      </c>
      <c r="D248" s="103" t="s">
        <v>520</v>
      </c>
      <c r="E248" s="132" t="s">
        <v>439</v>
      </c>
      <c r="F248" s="132">
        <v>0.04</v>
      </c>
      <c r="G248" s="68">
        <v>56685.05</v>
      </c>
      <c r="H248" s="53">
        <f t="shared" si="5"/>
        <v>2267.4</v>
      </c>
    </row>
    <row r="249" spans="1:11" ht="15.75" x14ac:dyDescent="0.25">
      <c r="A249" s="57">
        <v>233</v>
      </c>
      <c r="B249" s="117"/>
      <c r="C249" s="56" t="s">
        <v>521</v>
      </c>
      <c r="D249" s="103" t="s">
        <v>522</v>
      </c>
      <c r="E249" s="132" t="s">
        <v>405</v>
      </c>
      <c r="F249" s="132">
        <v>302.56747999999999</v>
      </c>
      <c r="G249" s="68">
        <v>7.07</v>
      </c>
      <c r="H249" s="53">
        <f t="shared" si="5"/>
        <v>2139.15</v>
      </c>
    </row>
    <row r="250" spans="1:11" ht="102" x14ac:dyDescent="0.25">
      <c r="A250" s="57">
        <v>234</v>
      </c>
      <c r="B250" s="117"/>
      <c r="C250" s="56" t="s">
        <v>523</v>
      </c>
      <c r="D250" s="103" t="s">
        <v>524</v>
      </c>
      <c r="E250" s="132" t="s">
        <v>405</v>
      </c>
      <c r="F250" s="132">
        <v>4.2960000000000003</v>
      </c>
      <c r="G250" s="68">
        <v>481.69</v>
      </c>
      <c r="H250" s="53">
        <f t="shared" si="5"/>
        <v>2069.34</v>
      </c>
    </row>
    <row r="251" spans="1:11" ht="280.5" x14ac:dyDescent="0.25">
      <c r="A251" s="57">
        <v>235</v>
      </c>
      <c r="B251" s="117"/>
      <c r="C251" s="56" t="s">
        <v>525</v>
      </c>
      <c r="D251" s="103" t="s">
        <v>526</v>
      </c>
      <c r="E251" s="132" t="s">
        <v>393</v>
      </c>
      <c r="F251" s="132">
        <v>0.31415799999999999</v>
      </c>
      <c r="G251" s="68">
        <v>6340.75</v>
      </c>
      <c r="H251" s="53">
        <f t="shared" si="5"/>
        <v>1992</v>
      </c>
    </row>
    <row r="252" spans="1:11" ht="409.5" x14ac:dyDescent="0.25">
      <c r="A252" s="57">
        <v>236</v>
      </c>
      <c r="B252" s="117"/>
      <c r="C252" s="56" t="s">
        <v>527</v>
      </c>
      <c r="D252" s="103" t="s">
        <v>528</v>
      </c>
      <c r="E252" s="132" t="s">
        <v>393</v>
      </c>
      <c r="F252" s="132">
        <v>6.36</v>
      </c>
      <c r="G252" s="68">
        <v>312</v>
      </c>
      <c r="H252" s="53">
        <f t="shared" si="5"/>
        <v>1984.32</v>
      </c>
    </row>
    <row r="253" spans="1:11" ht="178.5" x14ac:dyDescent="0.25">
      <c r="A253" s="57">
        <v>237</v>
      </c>
      <c r="B253" s="117"/>
      <c r="C253" s="56" t="s">
        <v>529</v>
      </c>
      <c r="D253" s="103" t="s">
        <v>530</v>
      </c>
      <c r="E253" s="132" t="s">
        <v>427</v>
      </c>
      <c r="F253" s="132">
        <v>48.851999999999997</v>
      </c>
      <c r="G253" s="68">
        <v>40.19</v>
      </c>
      <c r="H253" s="53">
        <f t="shared" si="5"/>
        <v>1963.36</v>
      </c>
    </row>
    <row r="254" spans="1:11" ht="204" x14ac:dyDescent="0.25">
      <c r="A254" s="57">
        <v>238</v>
      </c>
      <c r="B254" s="117"/>
      <c r="C254" s="56" t="s">
        <v>531</v>
      </c>
      <c r="D254" s="103" t="s">
        <v>532</v>
      </c>
      <c r="E254" s="132" t="s">
        <v>393</v>
      </c>
      <c r="F254" s="132">
        <v>1.2749999999999999E-2</v>
      </c>
      <c r="G254" s="68">
        <v>152277.10999999999</v>
      </c>
      <c r="H254" s="53">
        <f t="shared" si="5"/>
        <v>1941.53</v>
      </c>
    </row>
    <row r="255" spans="1:11" ht="76.5" x14ac:dyDescent="0.25">
      <c r="A255" s="57">
        <v>239</v>
      </c>
      <c r="B255" s="117"/>
      <c r="C255" s="56" t="s">
        <v>255</v>
      </c>
      <c r="D255" s="103" t="s">
        <v>533</v>
      </c>
      <c r="E255" s="132" t="s">
        <v>259</v>
      </c>
      <c r="F255" s="132">
        <v>30</v>
      </c>
      <c r="G255" s="68">
        <v>64.209999999999994</v>
      </c>
      <c r="H255" s="53">
        <f t="shared" si="5"/>
        <v>1926.3</v>
      </c>
    </row>
    <row r="256" spans="1:11" ht="409.5" x14ac:dyDescent="0.25">
      <c r="A256" s="57">
        <v>240</v>
      </c>
      <c r="B256" s="117"/>
      <c r="C256" s="56" t="s">
        <v>534</v>
      </c>
      <c r="D256" s="103" t="s">
        <v>535</v>
      </c>
      <c r="E256" s="132" t="s">
        <v>439</v>
      </c>
      <c r="F256" s="132">
        <v>0.35</v>
      </c>
      <c r="G256" s="68">
        <v>5286.89</v>
      </c>
      <c r="H256" s="53">
        <f t="shared" si="5"/>
        <v>1850.41</v>
      </c>
      <c r="I256" s="60"/>
    </row>
    <row r="257" spans="1:9" ht="25.5" x14ac:dyDescent="0.25">
      <c r="A257" s="57">
        <v>241</v>
      </c>
      <c r="B257" s="117"/>
      <c r="C257" s="56" t="s">
        <v>536</v>
      </c>
      <c r="D257" s="103" t="s">
        <v>537</v>
      </c>
      <c r="E257" s="132" t="s">
        <v>344</v>
      </c>
      <c r="F257" s="132">
        <v>270.52875999999998</v>
      </c>
      <c r="G257" s="68">
        <v>6.67</v>
      </c>
      <c r="H257" s="53">
        <f t="shared" si="5"/>
        <v>1804.43</v>
      </c>
      <c r="I257" s="60"/>
    </row>
    <row r="258" spans="1:9" ht="89.25" x14ac:dyDescent="0.25">
      <c r="A258" s="57">
        <v>242</v>
      </c>
      <c r="B258" s="117"/>
      <c r="C258" s="56" t="s">
        <v>538</v>
      </c>
      <c r="D258" s="103" t="s">
        <v>539</v>
      </c>
      <c r="E258" s="132" t="s">
        <v>393</v>
      </c>
      <c r="F258" s="132">
        <v>6.6000000000000003E-2</v>
      </c>
      <c r="G258" s="68">
        <v>26876.01</v>
      </c>
      <c r="H258" s="53">
        <f t="shared" si="5"/>
        <v>1773.82</v>
      </c>
      <c r="I258" s="60"/>
    </row>
    <row r="259" spans="1:9" ht="191.25" x14ac:dyDescent="0.25">
      <c r="A259" s="57">
        <v>243</v>
      </c>
      <c r="B259" s="117"/>
      <c r="C259" s="56" t="s">
        <v>540</v>
      </c>
      <c r="D259" s="103" t="s">
        <v>541</v>
      </c>
      <c r="E259" s="132" t="s">
        <v>405</v>
      </c>
      <c r="F259" s="132">
        <v>9.6549999999999994</v>
      </c>
      <c r="G259" s="68">
        <v>183.09</v>
      </c>
      <c r="H259" s="53">
        <f t="shared" si="5"/>
        <v>1767.73</v>
      </c>
      <c r="I259" s="60"/>
    </row>
    <row r="260" spans="1:9" ht="242.25" x14ac:dyDescent="0.25">
      <c r="A260" s="57">
        <v>244</v>
      </c>
      <c r="B260" s="117"/>
      <c r="C260" s="56" t="s">
        <v>542</v>
      </c>
      <c r="D260" s="103" t="s">
        <v>543</v>
      </c>
      <c r="E260" s="132" t="s">
        <v>434</v>
      </c>
      <c r="F260" s="132">
        <v>100</v>
      </c>
      <c r="G260" s="68">
        <v>17.329999999999998</v>
      </c>
      <c r="H260" s="53">
        <f t="shared" si="5"/>
        <v>1733</v>
      </c>
      <c r="I260" s="60"/>
    </row>
    <row r="261" spans="1:9" ht="306" x14ac:dyDescent="0.25">
      <c r="A261" s="57">
        <v>245</v>
      </c>
      <c r="B261" s="117"/>
      <c r="C261" s="56" t="s">
        <v>544</v>
      </c>
      <c r="D261" s="103" t="s">
        <v>545</v>
      </c>
      <c r="E261" s="132" t="s">
        <v>546</v>
      </c>
      <c r="F261" s="132">
        <v>15.29</v>
      </c>
      <c r="G261" s="68">
        <v>111.91</v>
      </c>
      <c r="H261" s="53">
        <f t="shared" si="5"/>
        <v>1711.1</v>
      </c>
      <c r="I261" s="60"/>
    </row>
    <row r="262" spans="1:9" ht="153" x14ac:dyDescent="0.25">
      <c r="A262" s="57">
        <v>246</v>
      </c>
      <c r="B262" s="117"/>
      <c r="C262" s="56" t="s">
        <v>547</v>
      </c>
      <c r="D262" s="103" t="s">
        <v>548</v>
      </c>
      <c r="E262" s="132" t="s">
        <v>405</v>
      </c>
      <c r="F262" s="132">
        <v>0.92789999999999995</v>
      </c>
      <c r="G262" s="68">
        <v>1828.56</v>
      </c>
      <c r="H262" s="53">
        <f t="shared" si="5"/>
        <v>1696.72</v>
      </c>
      <c r="I262" s="60"/>
    </row>
    <row r="263" spans="1:9" ht="409.5" x14ac:dyDescent="0.25">
      <c r="A263" s="57">
        <v>247</v>
      </c>
      <c r="B263" s="117"/>
      <c r="C263" s="56" t="s">
        <v>549</v>
      </c>
      <c r="D263" s="103" t="s">
        <v>550</v>
      </c>
      <c r="E263" s="132" t="s">
        <v>439</v>
      </c>
      <c r="F263" s="132">
        <v>0.11</v>
      </c>
      <c r="G263" s="68">
        <v>15334.57</v>
      </c>
      <c r="H263" s="53">
        <f t="shared" si="5"/>
        <v>1686.8</v>
      </c>
      <c r="I263" s="60"/>
    </row>
    <row r="264" spans="1:9" ht="114.75" x14ac:dyDescent="0.25">
      <c r="A264" s="57">
        <v>248</v>
      </c>
      <c r="B264" s="117"/>
      <c r="C264" s="56" t="s">
        <v>551</v>
      </c>
      <c r="D264" s="103" t="s">
        <v>552</v>
      </c>
      <c r="E264" s="132" t="s">
        <v>393</v>
      </c>
      <c r="F264" s="132">
        <v>0.73031999999999997</v>
      </c>
      <c r="G264" s="68">
        <v>2278.84</v>
      </c>
      <c r="H264" s="53">
        <f t="shared" si="5"/>
        <v>1664.28</v>
      </c>
      <c r="I264" s="60"/>
    </row>
    <row r="265" spans="1:9" ht="127.5" x14ac:dyDescent="0.25">
      <c r="A265" s="57">
        <v>249</v>
      </c>
      <c r="B265" s="117"/>
      <c r="C265" s="56" t="s">
        <v>553</v>
      </c>
      <c r="D265" s="103" t="s">
        <v>554</v>
      </c>
      <c r="E265" s="132" t="s">
        <v>434</v>
      </c>
      <c r="F265" s="132">
        <v>60</v>
      </c>
      <c r="G265" s="68">
        <v>27.1</v>
      </c>
      <c r="H265" s="53">
        <f t="shared" si="5"/>
        <v>1626</v>
      </c>
      <c r="I265" s="60"/>
    </row>
    <row r="266" spans="1:9" ht="293.25" x14ac:dyDescent="0.25">
      <c r="A266" s="57">
        <v>250</v>
      </c>
      <c r="B266" s="117"/>
      <c r="C266" s="56" t="s">
        <v>555</v>
      </c>
      <c r="D266" s="103" t="s">
        <v>556</v>
      </c>
      <c r="E266" s="132" t="s">
        <v>420</v>
      </c>
      <c r="F266" s="132">
        <v>68</v>
      </c>
      <c r="G266" s="68">
        <v>23.26</v>
      </c>
      <c r="H266" s="53">
        <f t="shared" si="5"/>
        <v>1581.68</v>
      </c>
      <c r="I266" s="60"/>
    </row>
    <row r="267" spans="1:9" ht="51" x14ac:dyDescent="0.25">
      <c r="A267" s="57">
        <v>251</v>
      </c>
      <c r="B267" s="117"/>
      <c r="C267" s="56" t="s">
        <v>255</v>
      </c>
      <c r="D267" s="103" t="s">
        <v>557</v>
      </c>
      <c r="E267" s="132" t="s">
        <v>259</v>
      </c>
      <c r="F267" s="132">
        <v>1</v>
      </c>
      <c r="G267" s="68">
        <v>1480.53</v>
      </c>
      <c r="H267" s="53">
        <f t="shared" si="5"/>
        <v>1480.53</v>
      </c>
      <c r="I267" s="60"/>
    </row>
    <row r="268" spans="1:9" ht="51" x14ac:dyDescent="0.25">
      <c r="A268" s="57">
        <v>252</v>
      </c>
      <c r="B268" s="117"/>
      <c r="C268" s="56" t="s">
        <v>255</v>
      </c>
      <c r="D268" s="103" t="s">
        <v>558</v>
      </c>
      <c r="E268" s="132" t="s">
        <v>259</v>
      </c>
      <c r="F268" s="132">
        <v>200</v>
      </c>
      <c r="G268" s="68">
        <v>7.12</v>
      </c>
      <c r="H268" s="53">
        <f t="shared" si="5"/>
        <v>1424</v>
      </c>
      <c r="I268" s="60"/>
    </row>
    <row r="269" spans="1:9" ht="63.75" x14ac:dyDescent="0.25">
      <c r="A269" s="57">
        <v>253</v>
      </c>
      <c r="B269" s="117"/>
      <c r="C269" s="56" t="s">
        <v>559</v>
      </c>
      <c r="D269" s="103" t="s">
        <v>560</v>
      </c>
      <c r="E269" s="132" t="s">
        <v>420</v>
      </c>
      <c r="F269" s="132">
        <v>120</v>
      </c>
      <c r="G269" s="68">
        <v>11.74</v>
      </c>
      <c r="H269" s="53">
        <f t="shared" ref="H269:H332" si="6">ROUND(F269*G269,2)</f>
        <v>1408.8</v>
      </c>
      <c r="I269" s="60"/>
    </row>
    <row r="270" spans="1:9" ht="280.5" x14ac:dyDescent="0.25">
      <c r="A270" s="57">
        <v>254</v>
      </c>
      <c r="B270" s="117"/>
      <c r="C270" s="56" t="s">
        <v>561</v>
      </c>
      <c r="D270" s="103" t="s">
        <v>562</v>
      </c>
      <c r="E270" s="132" t="s">
        <v>393</v>
      </c>
      <c r="F270" s="132">
        <v>0.2087</v>
      </c>
      <c r="G270" s="68">
        <v>6593.39</v>
      </c>
      <c r="H270" s="53">
        <f t="shared" si="6"/>
        <v>1376.04</v>
      </c>
      <c r="I270" s="60"/>
    </row>
    <row r="271" spans="1:9" ht="51" x14ac:dyDescent="0.25">
      <c r="A271" s="57">
        <v>255</v>
      </c>
      <c r="B271" s="117"/>
      <c r="C271" s="56" t="s">
        <v>255</v>
      </c>
      <c r="D271" s="103" t="s">
        <v>563</v>
      </c>
      <c r="E271" s="132" t="s">
        <v>259</v>
      </c>
      <c r="F271" s="132">
        <v>15</v>
      </c>
      <c r="G271" s="68">
        <v>89.7</v>
      </c>
      <c r="H271" s="53">
        <f t="shared" si="6"/>
        <v>1345.5</v>
      </c>
      <c r="I271" s="60"/>
    </row>
    <row r="272" spans="1:9" ht="76.5" x14ac:dyDescent="0.25">
      <c r="A272" s="57">
        <v>256</v>
      </c>
      <c r="B272" s="117"/>
      <c r="C272" s="56" t="s">
        <v>564</v>
      </c>
      <c r="D272" s="103" t="s">
        <v>565</v>
      </c>
      <c r="E272" s="132" t="s">
        <v>566</v>
      </c>
      <c r="F272" s="132">
        <v>0.09</v>
      </c>
      <c r="G272" s="68">
        <v>14436.05</v>
      </c>
      <c r="H272" s="53">
        <f t="shared" si="6"/>
        <v>1299.24</v>
      </c>
      <c r="I272" s="60"/>
    </row>
    <row r="273" spans="1:11" ht="127.5" x14ac:dyDescent="0.25">
      <c r="A273" s="57">
        <v>257</v>
      </c>
      <c r="B273" s="117"/>
      <c r="C273" s="56" t="s">
        <v>567</v>
      </c>
      <c r="D273" s="103" t="s">
        <v>568</v>
      </c>
      <c r="E273" s="132" t="s">
        <v>393</v>
      </c>
      <c r="F273" s="132">
        <v>0.05</v>
      </c>
      <c r="G273" s="68">
        <v>24618.39</v>
      </c>
      <c r="H273" s="53">
        <f t="shared" si="6"/>
        <v>1230.92</v>
      </c>
      <c r="I273" s="60"/>
    </row>
    <row r="274" spans="1:11" ht="51" x14ac:dyDescent="0.25">
      <c r="A274" s="57">
        <v>258</v>
      </c>
      <c r="B274" s="117"/>
      <c r="C274" s="56" t="s">
        <v>255</v>
      </c>
      <c r="D274" s="103" t="s">
        <v>569</v>
      </c>
      <c r="E274" s="132" t="s">
        <v>404</v>
      </c>
      <c r="F274" s="132">
        <v>0.1</v>
      </c>
      <c r="G274" s="68">
        <v>12307.7</v>
      </c>
      <c r="H274" s="53">
        <f t="shared" si="6"/>
        <v>1230.77</v>
      </c>
      <c r="I274" s="60"/>
    </row>
    <row r="275" spans="1:11" ht="63.75" x14ac:dyDescent="0.25">
      <c r="A275" s="57">
        <v>259</v>
      </c>
      <c r="B275" s="117"/>
      <c r="C275" s="56" t="s">
        <v>255</v>
      </c>
      <c r="D275" s="103" t="s">
        <v>570</v>
      </c>
      <c r="E275" s="132" t="s">
        <v>259</v>
      </c>
      <c r="F275" s="132">
        <v>130</v>
      </c>
      <c r="G275" s="68">
        <v>9.44</v>
      </c>
      <c r="H275" s="53">
        <f t="shared" si="6"/>
        <v>1227.2</v>
      </c>
      <c r="I275" s="60"/>
      <c r="K275" s="59"/>
    </row>
    <row r="276" spans="1:11" ht="38.25" x14ac:dyDescent="0.25">
      <c r="A276" s="57">
        <v>260</v>
      </c>
      <c r="B276" s="117"/>
      <c r="C276" s="56" t="s">
        <v>255</v>
      </c>
      <c r="D276" s="103" t="s">
        <v>571</v>
      </c>
      <c r="E276" s="132" t="s">
        <v>263</v>
      </c>
      <c r="F276" s="132">
        <v>37</v>
      </c>
      <c r="G276" s="68">
        <v>31.8</v>
      </c>
      <c r="H276" s="53">
        <f t="shared" si="6"/>
        <v>1176.5999999999999</v>
      </c>
      <c r="I276" s="60"/>
      <c r="K276" s="59"/>
    </row>
    <row r="277" spans="1:11" ht="114.75" x14ac:dyDescent="0.25">
      <c r="A277" s="57">
        <v>261</v>
      </c>
      <c r="B277" s="117"/>
      <c r="C277" s="56" t="s">
        <v>572</v>
      </c>
      <c r="D277" s="103" t="s">
        <v>573</v>
      </c>
      <c r="E277" s="132" t="s">
        <v>434</v>
      </c>
      <c r="F277" s="132">
        <v>20</v>
      </c>
      <c r="G277" s="68">
        <v>58.26</v>
      </c>
      <c r="H277" s="53">
        <f t="shared" si="6"/>
        <v>1165.2</v>
      </c>
      <c r="I277" s="60"/>
      <c r="K277" s="59"/>
    </row>
    <row r="278" spans="1:11" ht="204" x14ac:dyDescent="0.25">
      <c r="A278" s="57">
        <v>262</v>
      </c>
      <c r="B278" s="117"/>
      <c r="C278" s="56" t="s">
        <v>574</v>
      </c>
      <c r="D278" s="103" t="s">
        <v>575</v>
      </c>
      <c r="E278" s="132" t="s">
        <v>576</v>
      </c>
      <c r="F278" s="132">
        <v>6</v>
      </c>
      <c r="G278" s="68">
        <v>183.28</v>
      </c>
      <c r="H278" s="53">
        <f t="shared" si="6"/>
        <v>1099.68</v>
      </c>
      <c r="I278" s="60"/>
    </row>
    <row r="279" spans="1:11" ht="114.75" x14ac:dyDescent="0.25">
      <c r="A279" s="57">
        <v>263</v>
      </c>
      <c r="B279" s="117"/>
      <c r="C279" s="56" t="s">
        <v>577</v>
      </c>
      <c r="D279" s="103" t="s">
        <v>578</v>
      </c>
      <c r="E279" s="132" t="s">
        <v>434</v>
      </c>
      <c r="F279" s="132">
        <v>16</v>
      </c>
      <c r="G279" s="68">
        <v>65.41</v>
      </c>
      <c r="H279" s="53">
        <f t="shared" si="6"/>
        <v>1046.56</v>
      </c>
      <c r="I279" s="60"/>
    </row>
    <row r="280" spans="1:11" ht="409.5" x14ac:dyDescent="0.25">
      <c r="A280" s="57">
        <v>264</v>
      </c>
      <c r="B280" s="117"/>
      <c r="C280" s="56" t="s">
        <v>579</v>
      </c>
      <c r="D280" s="103" t="s">
        <v>580</v>
      </c>
      <c r="E280" s="132" t="s">
        <v>439</v>
      </c>
      <c r="F280" s="132">
        <v>0.12</v>
      </c>
      <c r="G280" s="68">
        <v>7860.05</v>
      </c>
      <c r="H280" s="53">
        <f t="shared" si="6"/>
        <v>943.21</v>
      </c>
      <c r="I280" s="60"/>
    </row>
    <row r="281" spans="1:11" ht="76.5" x14ac:dyDescent="0.25">
      <c r="A281" s="57">
        <v>265</v>
      </c>
      <c r="B281" s="117"/>
      <c r="C281" s="56" t="s">
        <v>581</v>
      </c>
      <c r="D281" s="103" t="s">
        <v>582</v>
      </c>
      <c r="E281" s="132" t="s">
        <v>566</v>
      </c>
      <c r="F281" s="132">
        <v>4.4999999999999998E-2</v>
      </c>
      <c r="G281" s="68">
        <v>20253.150000000001</v>
      </c>
      <c r="H281" s="53">
        <f t="shared" si="6"/>
        <v>911.39</v>
      </c>
      <c r="I281" s="60"/>
    </row>
    <row r="282" spans="1:11" ht="63.75" x14ac:dyDescent="0.25">
      <c r="A282" s="57">
        <v>266</v>
      </c>
      <c r="B282" s="117"/>
      <c r="C282" s="56" t="s">
        <v>583</v>
      </c>
      <c r="D282" s="103" t="s">
        <v>584</v>
      </c>
      <c r="E282" s="132" t="s">
        <v>434</v>
      </c>
      <c r="F282" s="132">
        <v>20</v>
      </c>
      <c r="G282" s="68">
        <v>43.38</v>
      </c>
      <c r="H282" s="53">
        <f t="shared" si="6"/>
        <v>867.6</v>
      </c>
      <c r="I282" s="60"/>
    </row>
    <row r="283" spans="1:11" ht="331.5" x14ac:dyDescent="0.25">
      <c r="A283" s="57">
        <v>267</v>
      </c>
      <c r="B283" s="117"/>
      <c r="C283" s="56" t="s">
        <v>585</v>
      </c>
      <c r="D283" s="103" t="s">
        <v>586</v>
      </c>
      <c r="E283" s="132" t="s">
        <v>439</v>
      </c>
      <c r="F283" s="132">
        <v>0.14000000000000001</v>
      </c>
      <c r="G283" s="68">
        <v>6189.72</v>
      </c>
      <c r="H283" s="53">
        <f t="shared" si="6"/>
        <v>866.56</v>
      </c>
      <c r="I283" s="60"/>
    </row>
    <row r="284" spans="1:11" ht="51" x14ac:dyDescent="0.25">
      <c r="A284" s="57">
        <v>268</v>
      </c>
      <c r="B284" s="117"/>
      <c r="C284" s="56" t="s">
        <v>255</v>
      </c>
      <c r="D284" s="103" t="s">
        <v>587</v>
      </c>
      <c r="E284" s="132" t="s">
        <v>404</v>
      </c>
      <c r="F284" s="132">
        <v>0.14499999999999999</v>
      </c>
      <c r="G284" s="68">
        <v>5976.14</v>
      </c>
      <c r="H284" s="53">
        <f t="shared" si="6"/>
        <v>866.54</v>
      </c>
      <c r="I284" s="60"/>
    </row>
    <row r="285" spans="1:11" ht="242.25" x14ac:dyDescent="0.25">
      <c r="A285" s="57">
        <v>269</v>
      </c>
      <c r="B285" s="117"/>
      <c r="C285" s="56" t="s">
        <v>588</v>
      </c>
      <c r="D285" s="103" t="s">
        <v>589</v>
      </c>
      <c r="E285" s="132" t="s">
        <v>420</v>
      </c>
      <c r="F285" s="132">
        <v>306</v>
      </c>
      <c r="G285" s="68">
        <v>2.67</v>
      </c>
      <c r="H285" s="53">
        <f t="shared" si="6"/>
        <v>817.02</v>
      </c>
      <c r="I285" s="60"/>
    </row>
    <row r="286" spans="1:11" ht="306" x14ac:dyDescent="0.25">
      <c r="A286" s="57">
        <v>270</v>
      </c>
      <c r="B286" s="117"/>
      <c r="C286" s="56" t="s">
        <v>590</v>
      </c>
      <c r="D286" s="103" t="s">
        <v>591</v>
      </c>
      <c r="E286" s="132" t="s">
        <v>393</v>
      </c>
      <c r="F286" s="132">
        <v>6.0999999999999999E-2</v>
      </c>
      <c r="G286" s="68">
        <v>12654.07</v>
      </c>
      <c r="H286" s="53">
        <f t="shared" si="6"/>
        <v>771.9</v>
      </c>
      <c r="I286" s="60"/>
    </row>
    <row r="287" spans="1:11" ht="38.25" x14ac:dyDescent="0.25">
      <c r="A287" s="57">
        <v>271</v>
      </c>
      <c r="B287" s="117"/>
      <c r="C287" s="56" t="s">
        <v>255</v>
      </c>
      <c r="D287" s="103" t="s">
        <v>592</v>
      </c>
      <c r="E287" s="132" t="s">
        <v>259</v>
      </c>
      <c r="F287" s="132">
        <v>18</v>
      </c>
      <c r="G287" s="68">
        <v>41.99</v>
      </c>
      <c r="H287" s="53">
        <f t="shared" si="6"/>
        <v>755.82</v>
      </c>
      <c r="I287" s="60"/>
    </row>
    <row r="288" spans="1:11" ht="76.5" x14ac:dyDescent="0.25">
      <c r="A288" s="57">
        <v>272</v>
      </c>
      <c r="B288" s="117"/>
      <c r="C288" s="56" t="s">
        <v>593</v>
      </c>
      <c r="D288" s="103" t="s">
        <v>594</v>
      </c>
      <c r="E288" s="132" t="s">
        <v>393</v>
      </c>
      <c r="F288" s="132">
        <v>8.2000000000000003E-2</v>
      </c>
      <c r="G288" s="68">
        <v>9098.51</v>
      </c>
      <c r="H288" s="53">
        <f t="shared" si="6"/>
        <v>746.08</v>
      </c>
      <c r="I288" s="60"/>
      <c r="K288" s="59"/>
    </row>
    <row r="289" spans="1:11" ht="63.75" x14ac:dyDescent="0.25">
      <c r="A289" s="57">
        <v>273</v>
      </c>
      <c r="B289" s="117"/>
      <c r="C289" s="56" t="s">
        <v>255</v>
      </c>
      <c r="D289" s="103" t="s">
        <v>595</v>
      </c>
      <c r="E289" s="132" t="s">
        <v>259</v>
      </c>
      <c r="F289" s="132">
        <v>13</v>
      </c>
      <c r="G289" s="68">
        <v>57.08</v>
      </c>
      <c r="H289" s="53">
        <f t="shared" si="6"/>
        <v>742.04</v>
      </c>
      <c r="I289" s="60"/>
      <c r="K289" s="59"/>
    </row>
    <row r="290" spans="1:11" ht="51" x14ac:dyDescent="0.25">
      <c r="A290" s="57">
        <v>274</v>
      </c>
      <c r="B290" s="117"/>
      <c r="C290" s="56" t="s">
        <v>255</v>
      </c>
      <c r="D290" s="103" t="s">
        <v>596</v>
      </c>
      <c r="E290" s="132" t="s">
        <v>259</v>
      </c>
      <c r="F290" s="132">
        <v>6</v>
      </c>
      <c r="G290" s="68">
        <v>118.05</v>
      </c>
      <c r="H290" s="53">
        <f t="shared" si="6"/>
        <v>708.3</v>
      </c>
      <c r="I290" s="60"/>
      <c r="K290" s="59"/>
    </row>
    <row r="291" spans="1:11" ht="178.5" x14ac:dyDescent="0.25">
      <c r="A291" s="57">
        <v>275</v>
      </c>
      <c r="B291" s="117"/>
      <c r="C291" s="56" t="s">
        <v>597</v>
      </c>
      <c r="D291" s="103" t="s">
        <v>598</v>
      </c>
      <c r="E291" s="132" t="s">
        <v>405</v>
      </c>
      <c r="F291" s="132">
        <v>1.0168999999999999</v>
      </c>
      <c r="G291" s="68">
        <v>670.5</v>
      </c>
      <c r="H291" s="53">
        <f t="shared" si="6"/>
        <v>681.83</v>
      </c>
    </row>
    <row r="292" spans="1:11" ht="51" x14ac:dyDescent="0.25">
      <c r="A292" s="57">
        <v>276</v>
      </c>
      <c r="B292" s="117"/>
      <c r="C292" s="56" t="s">
        <v>255</v>
      </c>
      <c r="D292" s="103" t="s">
        <v>599</v>
      </c>
      <c r="E292" s="132" t="s">
        <v>263</v>
      </c>
      <c r="F292" s="132">
        <v>3</v>
      </c>
      <c r="G292" s="68">
        <v>221.21</v>
      </c>
      <c r="H292" s="53">
        <f t="shared" si="6"/>
        <v>663.63</v>
      </c>
    </row>
    <row r="293" spans="1:11" ht="140.25" x14ac:dyDescent="0.25">
      <c r="A293" s="57">
        <v>277</v>
      </c>
      <c r="B293" s="117"/>
      <c r="C293" s="56" t="s">
        <v>600</v>
      </c>
      <c r="D293" s="103" t="s">
        <v>601</v>
      </c>
      <c r="E293" s="132" t="s">
        <v>393</v>
      </c>
      <c r="F293" s="132">
        <v>3.6499999999999998E-2</v>
      </c>
      <c r="G293" s="68">
        <v>17876.91</v>
      </c>
      <c r="H293" s="53">
        <f t="shared" si="6"/>
        <v>652.51</v>
      </c>
    </row>
    <row r="294" spans="1:11" ht="409.5" x14ac:dyDescent="0.25">
      <c r="A294" s="57">
        <v>278</v>
      </c>
      <c r="B294" s="117"/>
      <c r="C294" s="56" t="s">
        <v>602</v>
      </c>
      <c r="D294" s="103" t="s">
        <v>603</v>
      </c>
      <c r="E294" s="132" t="s">
        <v>439</v>
      </c>
      <c r="F294" s="132">
        <v>6.0000000000000001E-3</v>
      </c>
      <c r="G294" s="68">
        <v>108119.36</v>
      </c>
      <c r="H294" s="53">
        <f t="shared" si="6"/>
        <v>648.72</v>
      </c>
    </row>
    <row r="295" spans="1:11" ht="153" x14ac:dyDescent="0.25">
      <c r="A295" s="57">
        <v>279</v>
      </c>
      <c r="B295" s="117"/>
      <c r="C295" s="56" t="s">
        <v>604</v>
      </c>
      <c r="D295" s="103" t="s">
        <v>605</v>
      </c>
      <c r="E295" s="132" t="s">
        <v>405</v>
      </c>
      <c r="F295" s="132">
        <v>0.25480000000000003</v>
      </c>
      <c r="G295" s="68">
        <v>2472.13</v>
      </c>
      <c r="H295" s="53">
        <f t="shared" si="6"/>
        <v>629.9</v>
      </c>
    </row>
    <row r="296" spans="1:11" ht="153" x14ac:dyDescent="0.25">
      <c r="A296" s="57">
        <v>280</v>
      </c>
      <c r="B296" s="117"/>
      <c r="C296" s="56" t="s">
        <v>606</v>
      </c>
      <c r="D296" s="103" t="s">
        <v>607</v>
      </c>
      <c r="E296" s="132" t="s">
        <v>393</v>
      </c>
      <c r="F296" s="132">
        <v>6.8000000000000005E-2</v>
      </c>
      <c r="G296" s="68">
        <v>9246.9599999999991</v>
      </c>
      <c r="H296" s="53">
        <f t="shared" si="6"/>
        <v>628.79</v>
      </c>
    </row>
    <row r="297" spans="1:11" ht="409.5" x14ac:dyDescent="0.25">
      <c r="A297" s="57">
        <v>281</v>
      </c>
      <c r="B297" s="117"/>
      <c r="C297" s="56" t="s">
        <v>608</v>
      </c>
      <c r="D297" s="103" t="s">
        <v>609</v>
      </c>
      <c r="E297" s="132" t="s">
        <v>439</v>
      </c>
      <c r="F297" s="132">
        <v>0.05</v>
      </c>
      <c r="G297" s="68">
        <v>12199.35</v>
      </c>
      <c r="H297" s="53">
        <f t="shared" si="6"/>
        <v>609.97</v>
      </c>
    </row>
    <row r="298" spans="1:11" ht="153" x14ac:dyDescent="0.25">
      <c r="A298" s="57">
        <v>282</v>
      </c>
      <c r="B298" s="117"/>
      <c r="C298" s="56" t="s">
        <v>610</v>
      </c>
      <c r="D298" s="103" t="s">
        <v>611</v>
      </c>
      <c r="E298" s="132" t="s">
        <v>393</v>
      </c>
      <c r="F298" s="132">
        <v>0.05</v>
      </c>
      <c r="G298" s="68">
        <v>11710.07</v>
      </c>
      <c r="H298" s="53">
        <f t="shared" si="6"/>
        <v>585.5</v>
      </c>
    </row>
    <row r="299" spans="1:11" ht="102" x14ac:dyDescent="0.25">
      <c r="A299" s="57">
        <v>283</v>
      </c>
      <c r="B299" s="117"/>
      <c r="C299" s="56" t="s">
        <v>612</v>
      </c>
      <c r="D299" s="103" t="s">
        <v>613</v>
      </c>
      <c r="E299" s="132" t="s">
        <v>393</v>
      </c>
      <c r="F299" s="132">
        <v>6.9500000000000006E-2</v>
      </c>
      <c r="G299" s="68">
        <v>7191.81</v>
      </c>
      <c r="H299" s="53">
        <f t="shared" si="6"/>
        <v>499.83</v>
      </c>
    </row>
    <row r="300" spans="1:11" ht="38.25" x14ac:dyDescent="0.25">
      <c r="A300" s="57">
        <v>284</v>
      </c>
      <c r="B300" s="117"/>
      <c r="C300" s="56"/>
      <c r="D300" s="103" t="s">
        <v>614</v>
      </c>
      <c r="E300" s="132" t="s">
        <v>259</v>
      </c>
      <c r="F300" s="132">
        <v>4</v>
      </c>
      <c r="G300" s="68">
        <v>123.67</v>
      </c>
      <c r="H300" s="53">
        <f t="shared" si="6"/>
        <v>494.68</v>
      </c>
    </row>
    <row r="301" spans="1:11" ht="89.25" x14ac:dyDescent="0.25">
      <c r="A301" s="57">
        <v>285</v>
      </c>
      <c r="B301" s="117"/>
      <c r="C301" s="56" t="s">
        <v>255</v>
      </c>
      <c r="D301" s="103" t="s">
        <v>615</v>
      </c>
      <c r="E301" s="132" t="s">
        <v>259</v>
      </c>
      <c r="F301" s="132">
        <v>10</v>
      </c>
      <c r="G301" s="68">
        <v>48.86</v>
      </c>
      <c r="H301" s="53">
        <f t="shared" si="6"/>
        <v>488.6</v>
      </c>
      <c r="I301" s="60"/>
    </row>
    <row r="302" spans="1:11" ht="293.25" x14ac:dyDescent="0.25">
      <c r="A302" s="57">
        <v>286</v>
      </c>
      <c r="B302" s="117"/>
      <c r="C302" s="56" t="s">
        <v>616</v>
      </c>
      <c r="D302" s="103" t="s">
        <v>617</v>
      </c>
      <c r="E302" s="132" t="s">
        <v>420</v>
      </c>
      <c r="F302" s="132">
        <v>143</v>
      </c>
      <c r="G302" s="68">
        <v>3.35</v>
      </c>
      <c r="H302" s="53">
        <f t="shared" si="6"/>
        <v>479.05</v>
      </c>
      <c r="I302" s="60"/>
    </row>
    <row r="303" spans="1:11" ht="102" x14ac:dyDescent="0.25">
      <c r="A303" s="57">
        <v>287</v>
      </c>
      <c r="B303" s="117"/>
      <c r="C303" s="56" t="s">
        <v>618</v>
      </c>
      <c r="D303" s="103" t="s">
        <v>619</v>
      </c>
      <c r="E303" s="132" t="s">
        <v>434</v>
      </c>
      <c r="F303" s="132">
        <v>0.54</v>
      </c>
      <c r="G303" s="68">
        <v>877.85</v>
      </c>
      <c r="H303" s="53">
        <f t="shared" si="6"/>
        <v>474.04</v>
      </c>
      <c r="I303" s="60"/>
    </row>
    <row r="304" spans="1:11" ht="267.75" x14ac:dyDescent="0.25">
      <c r="A304" s="57">
        <v>288</v>
      </c>
      <c r="B304" s="117"/>
      <c r="C304" s="56" t="s">
        <v>620</v>
      </c>
      <c r="D304" s="103" t="s">
        <v>621</v>
      </c>
      <c r="E304" s="132" t="s">
        <v>427</v>
      </c>
      <c r="F304" s="132">
        <v>7.524</v>
      </c>
      <c r="G304" s="68">
        <v>60.91</v>
      </c>
      <c r="H304" s="53">
        <f t="shared" si="6"/>
        <v>458.29</v>
      </c>
      <c r="I304" s="60"/>
    </row>
    <row r="305" spans="1:11" ht="191.25" x14ac:dyDescent="0.25">
      <c r="A305" s="57">
        <v>289</v>
      </c>
      <c r="B305" s="117"/>
      <c r="C305" s="56" t="s">
        <v>622</v>
      </c>
      <c r="D305" s="103" t="s">
        <v>623</v>
      </c>
      <c r="E305" s="132" t="s">
        <v>434</v>
      </c>
      <c r="F305" s="132">
        <v>2</v>
      </c>
      <c r="G305" s="68">
        <v>214.46</v>
      </c>
      <c r="H305" s="53">
        <f t="shared" si="6"/>
        <v>428.92</v>
      </c>
      <c r="I305" s="60"/>
    </row>
    <row r="306" spans="1:11" ht="63.75" x14ac:dyDescent="0.25">
      <c r="A306" s="57">
        <v>290</v>
      </c>
      <c r="B306" s="117"/>
      <c r="C306" s="56" t="s">
        <v>255</v>
      </c>
      <c r="D306" s="103" t="s">
        <v>624</v>
      </c>
      <c r="E306" s="132" t="s">
        <v>259</v>
      </c>
      <c r="F306" s="132">
        <v>8</v>
      </c>
      <c r="G306" s="68">
        <v>53.41</v>
      </c>
      <c r="H306" s="53">
        <f t="shared" si="6"/>
        <v>427.28</v>
      </c>
      <c r="I306" s="60"/>
    </row>
    <row r="307" spans="1:11" ht="165.75" x14ac:dyDescent="0.25">
      <c r="A307" s="57">
        <v>291</v>
      </c>
      <c r="B307" s="117"/>
      <c r="C307" s="56" t="s">
        <v>625</v>
      </c>
      <c r="D307" s="103" t="s">
        <v>626</v>
      </c>
      <c r="E307" s="132" t="s">
        <v>427</v>
      </c>
      <c r="F307" s="132">
        <v>27.646000000000001</v>
      </c>
      <c r="G307" s="68">
        <v>15.14</v>
      </c>
      <c r="H307" s="53">
        <f t="shared" si="6"/>
        <v>418.56</v>
      </c>
      <c r="I307" s="60"/>
    </row>
    <row r="308" spans="1:11" ht="51" x14ac:dyDescent="0.25">
      <c r="A308" s="57">
        <v>292</v>
      </c>
      <c r="B308" s="117"/>
      <c r="C308" s="56" t="s">
        <v>255</v>
      </c>
      <c r="D308" s="103" t="s">
        <v>627</v>
      </c>
      <c r="E308" s="132" t="s">
        <v>259</v>
      </c>
      <c r="F308" s="132">
        <v>1</v>
      </c>
      <c r="G308" s="68">
        <v>405.15</v>
      </c>
      <c r="H308" s="53">
        <f t="shared" si="6"/>
        <v>405.15</v>
      </c>
      <c r="I308" s="60"/>
      <c r="K308" s="59"/>
    </row>
    <row r="309" spans="1:11" ht="102" x14ac:dyDescent="0.25">
      <c r="A309" s="57">
        <v>293</v>
      </c>
      <c r="B309" s="117"/>
      <c r="C309" s="56" t="s">
        <v>628</v>
      </c>
      <c r="D309" s="103" t="s">
        <v>629</v>
      </c>
      <c r="E309" s="132" t="s">
        <v>420</v>
      </c>
      <c r="F309" s="132">
        <v>20</v>
      </c>
      <c r="G309" s="68">
        <v>19.489999999999998</v>
      </c>
      <c r="H309" s="53">
        <f t="shared" si="6"/>
        <v>389.8</v>
      </c>
      <c r="I309" s="60"/>
      <c r="K309" s="59"/>
    </row>
    <row r="310" spans="1:11" ht="114.75" x14ac:dyDescent="0.25">
      <c r="A310" s="57">
        <v>294</v>
      </c>
      <c r="B310" s="117"/>
      <c r="C310" s="56" t="s">
        <v>630</v>
      </c>
      <c r="D310" s="103" t="s">
        <v>631</v>
      </c>
      <c r="E310" s="132" t="s">
        <v>434</v>
      </c>
      <c r="F310" s="132">
        <v>1</v>
      </c>
      <c r="G310" s="68">
        <v>384.6</v>
      </c>
      <c r="H310" s="53">
        <f t="shared" si="6"/>
        <v>384.6</v>
      </c>
      <c r="I310" s="60"/>
      <c r="K310" s="59"/>
    </row>
    <row r="311" spans="1:11" ht="382.5" x14ac:dyDescent="0.25">
      <c r="A311" s="57">
        <v>295</v>
      </c>
      <c r="B311" s="117"/>
      <c r="C311" s="56" t="s">
        <v>632</v>
      </c>
      <c r="D311" s="103" t="s">
        <v>633</v>
      </c>
      <c r="E311" s="132" t="s">
        <v>393</v>
      </c>
      <c r="F311" s="132">
        <v>6.7000000000000004E-2</v>
      </c>
      <c r="G311" s="68">
        <v>5681.92</v>
      </c>
      <c r="H311" s="53">
        <f t="shared" si="6"/>
        <v>380.69</v>
      </c>
    </row>
    <row r="312" spans="1:11" ht="63.75" x14ac:dyDescent="0.25">
      <c r="A312" s="57">
        <v>296</v>
      </c>
      <c r="B312" s="117"/>
      <c r="C312" s="56" t="s">
        <v>255</v>
      </c>
      <c r="D312" s="103" t="s">
        <v>634</v>
      </c>
      <c r="E312" s="132" t="s">
        <v>259</v>
      </c>
      <c r="F312" s="132">
        <v>4</v>
      </c>
      <c r="G312" s="68">
        <v>91.31</v>
      </c>
      <c r="H312" s="53">
        <f t="shared" si="6"/>
        <v>365.24</v>
      </c>
    </row>
    <row r="313" spans="1:11" ht="15.75" x14ac:dyDescent="0.25">
      <c r="A313" s="57">
        <v>297</v>
      </c>
      <c r="B313" s="117"/>
      <c r="C313" s="56" t="s">
        <v>521</v>
      </c>
      <c r="D313" s="103" t="s">
        <v>522</v>
      </c>
      <c r="E313" s="132" t="s">
        <v>405</v>
      </c>
      <c r="F313" s="132">
        <v>50.21</v>
      </c>
      <c r="G313" s="68">
        <v>7.07</v>
      </c>
      <c r="H313" s="53">
        <f t="shared" si="6"/>
        <v>354.98</v>
      </c>
    </row>
    <row r="314" spans="1:11" ht="140.25" x14ac:dyDescent="0.25">
      <c r="A314" s="57">
        <v>298</v>
      </c>
      <c r="B314" s="117"/>
      <c r="C314" s="56" t="s">
        <v>635</v>
      </c>
      <c r="D314" s="103" t="s">
        <v>636</v>
      </c>
      <c r="E314" s="132" t="s">
        <v>434</v>
      </c>
      <c r="F314" s="132">
        <v>4</v>
      </c>
      <c r="G314" s="68">
        <v>88.35</v>
      </c>
      <c r="H314" s="53">
        <f t="shared" si="6"/>
        <v>353.4</v>
      </c>
    </row>
    <row r="315" spans="1:11" ht="255" x14ac:dyDescent="0.25">
      <c r="A315" s="57">
        <v>299</v>
      </c>
      <c r="B315" s="117"/>
      <c r="C315" s="56" t="s">
        <v>637</v>
      </c>
      <c r="D315" s="103" t="s">
        <v>638</v>
      </c>
      <c r="E315" s="132" t="s">
        <v>393</v>
      </c>
      <c r="F315" s="132">
        <v>4.0500000000000001E-2</v>
      </c>
      <c r="G315" s="68">
        <v>8344.7099999999991</v>
      </c>
      <c r="H315" s="53">
        <f t="shared" si="6"/>
        <v>337.96</v>
      </c>
    </row>
    <row r="316" spans="1:11" ht="114.75" x14ac:dyDescent="0.25">
      <c r="A316" s="57">
        <v>300</v>
      </c>
      <c r="B316" s="117"/>
      <c r="C316" s="56" t="s">
        <v>639</v>
      </c>
      <c r="D316" s="103" t="s">
        <v>640</v>
      </c>
      <c r="E316" s="132" t="s">
        <v>300</v>
      </c>
      <c r="F316" s="132">
        <v>327.4289</v>
      </c>
      <c r="G316" s="68">
        <v>1</v>
      </c>
      <c r="H316" s="53">
        <f t="shared" si="6"/>
        <v>327.43</v>
      </c>
    </row>
    <row r="317" spans="1:11" ht="255" x14ac:dyDescent="0.25">
      <c r="A317" s="57">
        <v>301</v>
      </c>
      <c r="B317" s="117"/>
      <c r="C317" s="56" t="s">
        <v>641</v>
      </c>
      <c r="D317" s="103" t="s">
        <v>642</v>
      </c>
      <c r="E317" s="132" t="s">
        <v>434</v>
      </c>
      <c r="F317" s="132">
        <v>40</v>
      </c>
      <c r="G317" s="68">
        <v>8.17</v>
      </c>
      <c r="H317" s="53">
        <f t="shared" si="6"/>
        <v>326.8</v>
      </c>
    </row>
    <row r="318" spans="1:11" ht="255" x14ac:dyDescent="0.25">
      <c r="A318" s="57">
        <v>302</v>
      </c>
      <c r="B318" s="117"/>
      <c r="C318" s="56" t="s">
        <v>643</v>
      </c>
      <c r="D318" s="103" t="s">
        <v>644</v>
      </c>
      <c r="E318" s="132" t="s">
        <v>393</v>
      </c>
      <c r="F318" s="132">
        <v>4.7600000000000003E-2</v>
      </c>
      <c r="G318" s="68">
        <v>6632.87</v>
      </c>
      <c r="H318" s="53">
        <f t="shared" si="6"/>
        <v>315.72000000000003</v>
      </c>
    </row>
    <row r="319" spans="1:11" ht="216.75" x14ac:dyDescent="0.25">
      <c r="A319" s="57">
        <v>303</v>
      </c>
      <c r="B319" s="117"/>
      <c r="C319" s="56" t="s">
        <v>645</v>
      </c>
      <c r="D319" s="103" t="s">
        <v>646</v>
      </c>
      <c r="E319" s="132" t="s">
        <v>427</v>
      </c>
      <c r="F319" s="132">
        <v>14</v>
      </c>
      <c r="G319" s="68">
        <v>22.55</v>
      </c>
      <c r="H319" s="53">
        <f t="shared" si="6"/>
        <v>315.7</v>
      </c>
    </row>
    <row r="320" spans="1:11" ht="204" x14ac:dyDescent="0.25">
      <c r="A320" s="57">
        <v>304</v>
      </c>
      <c r="B320" s="117"/>
      <c r="C320" s="56" t="s">
        <v>647</v>
      </c>
      <c r="D320" s="103" t="s">
        <v>648</v>
      </c>
      <c r="E320" s="132" t="s">
        <v>405</v>
      </c>
      <c r="F320" s="132">
        <v>1.8</v>
      </c>
      <c r="G320" s="68">
        <v>173.37</v>
      </c>
      <c r="H320" s="53">
        <f t="shared" si="6"/>
        <v>312.07</v>
      </c>
    </row>
    <row r="321" spans="1:9" ht="51" x14ac:dyDescent="0.25">
      <c r="A321" s="57">
        <v>305</v>
      </c>
      <c r="B321" s="117"/>
      <c r="C321" s="56" t="s">
        <v>255</v>
      </c>
      <c r="D321" s="103" t="s">
        <v>649</v>
      </c>
      <c r="E321" s="132" t="s">
        <v>259</v>
      </c>
      <c r="F321" s="132">
        <v>6</v>
      </c>
      <c r="G321" s="68">
        <v>50.28</v>
      </c>
      <c r="H321" s="53">
        <f t="shared" si="6"/>
        <v>301.68</v>
      </c>
      <c r="I321" s="60"/>
    </row>
    <row r="322" spans="1:9" ht="140.25" x14ac:dyDescent="0.25">
      <c r="A322" s="57">
        <v>306</v>
      </c>
      <c r="B322" s="117"/>
      <c r="C322" s="56" t="s">
        <v>650</v>
      </c>
      <c r="D322" s="103" t="s">
        <v>651</v>
      </c>
      <c r="E322" s="132" t="s">
        <v>434</v>
      </c>
      <c r="F322" s="132">
        <v>6</v>
      </c>
      <c r="G322" s="68">
        <v>50.23</v>
      </c>
      <c r="H322" s="53">
        <f t="shared" si="6"/>
        <v>301.38</v>
      </c>
      <c r="I322" s="60"/>
    </row>
    <row r="323" spans="1:9" ht="102" x14ac:dyDescent="0.25">
      <c r="A323" s="57">
        <v>307</v>
      </c>
      <c r="B323" s="117"/>
      <c r="C323" s="56" t="s">
        <v>652</v>
      </c>
      <c r="D323" s="103" t="s">
        <v>653</v>
      </c>
      <c r="E323" s="132" t="s">
        <v>420</v>
      </c>
      <c r="F323" s="132">
        <v>30</v>
      </c>
      <c r="G323" s="68">
        <v>9.74</v>
      </c>
      <c r="H323" s="53">
        <f t="shared" si="6"/>
        <v>292.2</v>
      </c>
      <c r="I323" s="60"/>
    </row>
    <row r="324" spans="1:9" ht="102" x14ac:dyDescent="0.25">
      <c r="A324" s="57">
        <v>308</v>
      </c>
      <c r="B324" s="117"/>
      <c r="C324" s="56" t="s">
        <v>654</v>
      </c>
      <c r="D324" s="103" t="s">
        <v>655</v>
      </c>
      <c r="E324" s="132" t="s">
        <v>420</v>
      </c>
      <c r="F324" s="132">
        <v>40</v>
      </c>
      <c r="G324" s="68">
        <v>7.28</v>
      </c>
      <c r="H324" s="53">
        <f t="shared" si="6"/>
        <v>291.2</v>
      </c>
      <c r="I324" s="60"/>
    </row>
    <row r="325" spans="1:9" ht="409.5" x14ac:dyDescent="0.25">
      <c r="A325" s="57">
        <v>309</v>
      </c>
      <c r="B325" s="117"/>
      <c r="C325" s="56" t="s">
        <v>656</v>
      </c>
      <c r="D325" s="103" t="s">
        <v>657</v>
      </c>
      <c r="E325" s="132" t="s">
        <v>439</v>
      </c>
      <c r="F325" s="132">
        <v>0.06</v>
      </c>
      <c r="G325" s="68">
        <v>4715.38</v>
      </c>
      <c r="H325" s="53">
        <f t="shared" si="6"/>
        <v>282.92</v>
      </c>
      <c r="I325" s="60"/>
    </row>
    <row r="326" spans="1:9" ht="89.25" x14ac:dyDescent="0.25">
      <c r="A326" s="57">
        <v>310</v>
      </c>
      <c r="B326" s="117"/>
      <c r="C326" s="56" t="s">
        <v>255</v>
      </c>
      <c r="D326" s="103" t="s">
        <v>658</v>
      </c>
      <c r="E326" s="132" t="s">
        <v>259</v>
      </c>
      <c r="F326" s="132">
        <v>2</v>
      </c>
      <c r="G326" s="68">
        <v>138.5</v>
      </c>
      <c r="H326" s="53">
        <f t="shared" si="6"/>
        <v>277</v>
      </c>
      <c r="I326" s="60"/>
    </row>
    <row r="327" spans="1:9" ht="76.5" x14ac:dyDescent="0.25">
      <c r="A327" s="57">
        <v>311</v>
      </c>
      <c r="B327" s="117"/>
      <c r="C327" s="56" t="s">
        <v>659</v>
      </c>
      <c r="D327" s="103" t="s">
        <v>660</v>
      </c>
      <c r="E327" s="132" t="s">
        <v>393</v>
      </c>
      <c r="F327" s="132">
        <v>0.18</v>
      </c>
      <c r="G327" s="68">
        <v>1445.87</v>
      </c>
      <c r="H327" s="53">
        <f t="shared" si="6"/>
        <v>260.26</v>
      </c>
      <c r="I327" s="60"/>
    </row>
    <row r="328" spans="1:9" ht="229.5" x14ac:dyDescent="0.25">
      <c r="A328" s="57">
        <v>312</v>
      </c>
      <c r="B328" s="117"/>
      <c r="C328" s="56" t="s">
        <v>661</v>
      </c>
      <c r="D328" s="103" t="s">
        <v>662</v>
      </c>
      <c r="E328" s="132" t="s">
        <v>405</v>
      </c>
      <c r="F328" s="132">
        <v>0.35699999999999998</v>
      </c>
      <c r="G328" s="68">
        <v>716.24</v>
      </c>
      <c r="H328" s="53">
        <f t="shared" si="6"/>
        <v>255.7</v>
      </c>
      <c r="I328" s="60"/>
    </row>
    <row r="329" spans="1:9" ht="89.25" x14ac:dyDescent="0.25">
      <c r="A329" s="57">
        <v>313</v>
      </c>
      <c r="B329" s="117"/>
      <c r="C329" s="56" t="s">
        <v>255</v>
      </c>
      <c r="D329" s="103" t="s">
        <v>663</v>
      </c>
      <c r="E329" s="132" t="s">
        <v>259</v>
      </c>
      <c r="F329" s="132">
        <v>6</v>
      </c>
      <c r="G329" s="68">
        <v>40.79</v>
      </c>
      <c r="H329" s="53">
        <f t="shared" si="6"/>
        <v>244.74</v>
      </c>
      <c r="I329" s="60"/>
    </row>
    <row r="330" spans="1:9" ht="409.5" x14ac:dyDescent="0.25">
      <c r="A330" s="57">
        <v>314</v>
      </c>
      <c r="B330" s="117"/>
      <c r="C330" s="56" t="s">
        <v>664</v>
      </c>
      <c r="D330" s="103" t="s">
        <v>665</v>
      </c>
      <c r="E330" s="132" t="s">
        <v>439</v>
      </c>
      <c r="F330" s="132">
        <v>0.01</v>
      </c>
      <c r="G330" s="68">
        <v>23620.75</v>
      </c>
      <c r="H330" s="53">
        <f t="shared" si="6"/>
        <v>236.21</v>
      </c>
      <c r="I330" s="60"/>
    </row>
    <row r="331" spans="1:9" ht="63.75" x14ac:dyDescent="0.25">
      <c r="A331" s="57">
        <v>315</v>
      </c>
      <c r="B331" s="117"/>
      <c r="C331" s="56" t="s">
        <v>255</v>
      </c>
      <c r="D331" s="103" t="s">
        <v>666</v>
      </c>
      <c r="E331" s="132" t="s">
        <v>259</v>
      </c>
      <c r="F331" s="132">
        <v>1</v>
      </c>
      <c r="G331" s="68">
        <v>235.92</v>
      </c>
      <c r="H331" s="53">
        <f t="shared" si="6"/>
        <v>235.92</v>
      </c>
      <c r="I331" s="60"/>
    </row>
    <row r="332" spans="1:9" ht="229.5" x14ac:dyDescent="0.25">
      <c r="A332" s="57">
        <v>316</v>
      </c>
      <c r="B332" s="117"/>
      <c r="C332" s="56" t="s">
        <v>667</v>
      </c>
      <c r="D332" s="103" t="s">
        <v>668</v>
      </c>
      <c r="E332" s="132" t="s">
        <v>420</v>
      </c>
      <c r="F332" s="132">
        <v>15.12</v>
      </c>
      <c r="G332" s="68">
        <v>15.01</v>
      </c>
      <c r="H332" s="53">
        <f t="shared" si="6"/>
        <v>226.95</v>
      </c>
      <c r="I332" s="60"/>
    </row>
    <row r="333" spans="1:9" ht="63.75" x14ac:dyDescent="0.25">
      <c r="A333" s="57">
        <v>317</v>
      </c>
      <c r="B333" s="117"/>
      <c r="C333" s="56" t="s">
        <v>669</v>
      </c>
      <c r="D333" s="103" t="s">
        <v>670</v>
      </c>
      <c r="E333" s="132" t="s">
        <v>393</v>
      </c>
      <c r="F333" s="132">
        <v>0.3</v>
      </c>
      <c r="G333" s="68">
        <v>756.29</v>
      </c>
      <c r="H333" s="53">
        <f t="shared" ref="H333:H396" si="7">ROUND(F333*G333,2)</f>
        <v>226.89</v>
      </c>
      <c r="I333" s="60"/>
    </row>
    <row r="334" spans="1:9" ht="178.5" x14ac:dyDescent="0.25">
      <c r="A334" s="57">
        <v>318</v>
      </c>
      <c r="B334" s="117"/>
      <c r="C334" s="56" t="s">
        <v>671</v>
      </c>
      <c r="D334" s="103" t="s">
        <v>672</v>
      </c>
      <c r="E334" s="132" t="s">
        <v>434</v>
      </c>
      <c r="F334" s="132">
        <v>56</v>
      </c>
      <c r="G334" s="68">
        <v>3.9</v>
      </c>
      <c r="H334" s="53">
        <f t="shared" si="7"/>
        <v>218.4</v>
      </c>
      <c r="I334" s="60"/>
    </row>
    <row r="335" spans="1:9" ht="204" x14ac:dyDescent="0.25">
      <c r="A335" s="57">
        <v>319</v>
      </c>
      <c r="B335" s="117"/>
      <c r="C335" s="56" t="s">
        <v>673</v>
      </c>
      <c r="D335" s="103" t="s">
        <v>674</v>
      </c>
      <c r="E335" s="132" t="s">
        <v>576</v>
      </c>
      <c r="F335" s="132">
        <v>3.2</v>
      </c>
      <c r="G335" s="68">
        <v>66.739999999999995</v>
      </c>
      <c r="H335" s="53">
        <f t="shared" si="7"/>
        <v>213.57</v>
      </c>
      <c r="I335" s="60"/>
    </row>
    <row r="336" spans="1:9" ht="38.25" x14ac:dyDescent="0.25">
      <c r="A336" s="57">
        <v>320</v>
      </c>
      <c r="B336" s="117"/>
      <c r="C336" s="56" t="s">
        <v>255</v>
      </c>
      <c r="D336" s="103" t="s">
        <v>675</v>
      </c>
      <c r="E336" s="132" t="s">
        <v>325</v>
      </c>
      <c r="F336" s="132">
        <v>7</v>
      </c>
      <c r="G336" s="68">
        <v>30.35</v>
      </c>
      <c r="H336" s="53">
        <f t="shared" si="7"/>
        <v>212.45</v>
      </c>
      <c r="I336" s="60"/>
    </row>
    <row r="337" spans="1:11" ht="51" x14ac:dyDescent="0.25">
      <c r="A337" s="57">
        <v>321</v>
      </c>
      <c r="B337" s="117"/>
      <c r="C337" s="56" t="s">
        <v>255</v>
      </c>
      <c r="D337" s="103" t="s">
        <v>676</v>
      </c>
      <c r="E337" s="132" t="s">
        <v>259</v>
      </c>
      <c r="F337" s="132">
        <v>8</v>
      </c>
      <c r="G337" s="68">
        <v>26.5</v>
      </c>
      <c r="H337" s="53">
        <f t="shared" si="7"/>
        <v>212</v>
      </c>
      <c r="I337" s="60"/>
    </row>
    <row r="338" spans="1:11" ht="267.75" x14ac:dyDescent="0.25">
      <c r="A338" s="57">
        <v>322</v>
      </c>
      <c r="B338" s="117"/>
      <c r="C338" s="56" t="s">
        <v>677</v>
      </c>
      <c r="D338" s="103" t="s">
        <v>678</v>
      </c>
      <c r="E338" s="132" t="s">
        <v>427</v>
      </c>
      <c r="F338" s="132">
        <v>2.2502</v>
      </c>
      <c r="G338" s="68">
        <v>90.15</v>
      </c>
      <c r="H338" s="53">
        <f t="shared" si="7"/>
        <v>202.86</v>
      </c>
      <c r="I338" s="60"/>
    </row>
    <row r="339" spans="1:11" ht="102" x14ac:dyDescent="0.25">
      <c r="A339" s="57">
        <v>323</v>
      </c>
      <c r="B339" s="117"/>
      <c r="C339" s="56" t="s">
        <v>679</v>
      </c>
      <c r="D339" s="103" t="s">
        <v>680</v>
      </c>
      <c r="E339" s="132" t="s">
        <v>393</v>
      </c>
      <c r="F339" s="132">
        <v>6.43E-3</v>
      </c>
      <c r="G339" s="68">
        <v>31290.95</v>
      </c>
      <c r="H339" s="53">
        <f t="shared" si="7"/>
        <v>201.2</v>
      </c>
      <c r="I339" s="60"/>
    </row>
    <row r="340" spans="1:11" ht="191.25" x14ac:dyDescent="0.25">
      <c r="A340" s="57">
        <v>324</v>
      </c>
      <c r="B340" s="117"/>
      <c r="C340" s="56" t="s">
        <v>681</v>
      </c>
      <c r="D340" s="103" t="s">
        <v>682</v>
      </c>
      <c r="E340" s="132" t="s">
        <v>434</v>
      </c>
      <c r="F340" s="132">
        <v>8</v>
      </c>
      <c r="G340" s="68">
        <v>24.36</v>
      </c>
      <c r="H340" s="53">
        <f t="shared" si="7"/>
        <v>194.88</v>
      </c>
      <c r="I340" s="60"/>
      <c r="K340" s="59"/>
    </row>
    <row r="341" spans="1:11" ht="63.75" x14ac:dyDescent="0.25">
      <c r="A341" s="57">
        <v>325</v>
      </c>
      <c r="B341" s="117"/>
      <c r="C341" s="56" t="s">
        <v>683</v>
      </c>
      <c r="D341" s="103" t="s">
        <v>684</v>
      </c>
      <c r="E341" s="132" t="s">
        <v>477</v>
      </c>
      <c r="F341" s="132">
        <v>29.76</v>
      </c>
      <c r="G341" s="68">
        <v>6.27</v>
      </c>
      <c r="H341" s="53">
        <f t="shared" si="7"/>
        <v>186.6</v>
      </c>
      <c r="I341" s="60"/>
      <c r="K341" s="59"/>
    </row>
    <row r="342" spans="1:11" ht="63.75" x14ac:dyDescent="0.25">
      <c r="A342" s="57">
        <v>326</v>
      </c>
      <c r="B342" s="117"/>
      <c r="C342" s="56" t="s">
        <v>255</v>
      </c>
      <c r="D342" s="103" t="s">
        <v>685</v>
      </c>
      <c r="E342" s="132" t="s">
        <v>259</v>
      </c>
      <c r="F342" s="132">
        <v>1</v>
      </c>
      <c r="G342" s="68">
        <v>186.21</v>
      </c>
      <c r="H342" s="53">
        <f t="shared" si="7"/>
        <v>186.21</v>
      </c>
      <c r="I342" s="60"/>
      <c r="K342" s="59"/>
    </row>
    <row r="343" spans="1:11" ht="89.25" x14ac:dyDescent="0.25">
      <c r="A343" s="57">
        <v>327</v>
      </c>
      <c r="B343" s="117"/>
      <c r="C343" s="56" t="s">
        <v>255</v>
      </c>
      <c r="D343" s="103" t="s">
        <v>686</v>
      </c>
      <c r="E343" s="132" t="s">
        <v>259</v>
      </c>
      <c r="F343" s="132">
        <v>1</v>
      </c>
      <c r="G343" s="68">
        <v>178.93</v>
      </c>
      <c r="H343" s="53">
        <f t="shared" si="7"/>
        <v>178.93</v>
      </c>
      <c r="I343" s="60"/>
    </row>
    <row r="344" spans="1:11" ht="204" x14ac:dyDescent="0.25">
      <c r="A344" s="57">
        <v>328</v>
      </c>
      <c r="B344" s="117"/>
      <c r="C344" s="56" t="s">
        <v>687</v>
      </c>
      <c r="D344" s="103" t="s">
        <v>688</v>
      </c>
      <c r="E344" s="132" t="s">
        <v>434</v>
      </c>
      <c r="F344" s="132">
        <v>37</v>
      </c>
      <c r="G344" s="68">
        <v>4.82</v>
      </c>
      <c r="H344" s="53">
        <f t="shared" si="7"/>
        <v>178.34</v>
      </c>
      <c r="I344" s="60"/>
    </row>
    <row r="345" spans="1:11" ht="255" x14ac:dyDescent="0.25">
      <c r="A345" s="57">
        <v>329</v>
      </c>
      <c r="B345" s="117"/>
      <c r="C345" s="56" t="s">
        <v>689</v>
      </c>
      <c r="D345" s="103" t="s">
        <v>690</v>
      </c>
      <c r="E345" s="132" t="s">
        <v>439</v>
      </c>
      <c r="F345" s="132">
        <v>1.4999999999999999E-2</v>
      </c>
      <c r="G345" s="68">
        <v>11817.09</v>
      </c>
      <c r="H345" s="53">
        <f t="shared" si="7"/>
        <v>177.26</v>
      </c>
      <c r="I345" s="60"/>
    </row>
    <row r="346" spans="1:11" ht="63.75" x14ac:dyDescent="0.25">
      <c r="A346" s="57">
        <v>330</v>
      </c>
      <c r="B346" s="117"/>
      <c r="C346" s="56" t="s">
        <v>255</v>
      </c>
      <c r="D346" s="103" t="s">
        <v>691</v>
      </c>
      <c r="E346" s="132" t="s">
        <v>259</v>
      </c>
      <c r="F346" s="132">
        <v>1</v>
      </c>
      <c r="G346" s="68">
        <v>173.66</v>
      </c>
      <c r="H346" s="53">
        <f t="shared" si="7"/>
        <v>173.66</v>
      </c>
      <c r="I346" s="60"/>
    </row>
    <row r="347" spans="1:11" ht="51" x14ac:dyDescent="0.25">
      <c r="A347" s="57">
        <v>331</v>
      </c>
      <c r="B347" s="117"/>
      <c r="C347" s="56" t="s">
        <v>255</v>
      </c>
      <c r="D347" s="103" t="s">
        <v>692</v>
      </c>
      <c r="E347" s="132" t="s">
        <v>263</v>
      </c>
      <c r="F347" s="132">
        <v>2</v>
      </c>
      <c r="G347" s="68">
        <v>86.44</v>
      </c>
      <c r="H347" s="53">
        <f t="shared" si="7"/>
        <v>172.88</v>
      </c>
      <c r="I347" s="60"/>
    </row>
    <row r="348" spans="1:11" ht="63.75" x14ac:dyDescent="0.25">
      <c r="A348" s="57">
        <v>332</v>
      </c>
      <c r="B348" s="117"/>
      <c r="C348" s="56" t="s">
        <v>255</v>
      </c>
      <c r="D348" s="103" t="s">
        <v>693</v>
      </c>
      <c r="E348" s="132" t="s">
        <v>259</v>
      </c>
      <c r="F348" s="132">
        <v>6</v>
      </c>
      <c r="G348" s="68">
        <v>28.79</v>
      </c>
      <c r="H348" s="53">
        <f t="shared" si="7"/>
        <v>172.74</v>
      </c>
      <c r="I348" s="60"/>
    </row>
    <row r="349" spans="1:11" ht="89.25" x14ac:dyDescent="0.25">
      <c r="A349" s="57">
        <v>333</v>
      </c>
      <c r="B349" s="117"/>
      <c r="C349" s="56" t="s">
        <v>694</v>
      </c>
      <c r="D349" s="103" t="s">
        <v>695</v>
      </c>
      <c r="E349" s="132" t="s">
        <v>434</v>
      </c>
      <c r="F349" s="132">
        <v>105</v>
      </c>
      <c r="G349" s="68">
        <v>1.64</v>
      </c>
      <c r="H349" s="53">
        <f t="shared" si="7"/>
        <v>172.2</v>
      </c>
      <c r="I349" s="60"/>
    </row>
    <row r="350" spans="1:11" ht="63.75" x14ac:dyDescent="0.25">
      <c r="A350" s="57">
        <v>334</v>
      </c>
      <c r="B350" s="117"/>
      <c r="C350" s="56"/>
      <c r="D350" s="103" t="s">
        <v>696</v>
      </c>
      <c r="E350" s="132" t="s">
        <v>259</v>
      </c>
      <c r="F350" s="132">
        <v>27</v>
      </c>
      <c r="G350" s="68">
        <v>6.21</v>
      </c>
      <c r="H350" s="53">
        <f t="shared" si="7"/>
        <v>167.67</v>
      </c>
      <c r="I350" s="60"/>
    </row>
    <row r="351" spans="1:11" ht="89.25" x14ac:dyDescent="0.25">
      <c r="A351" s="57">
        <v>335</v>
      </c>
      <c r="B351" s="117"/>
      <c r="C351" s="56" t="s">
        <v>255</v>
      </c>
      <c r="D351" s="103" t="s">
        <v>697</v>
      </c>
      <c r="E351" s="132" t="s">
        <v>259</v>
      </c>
      <c r="F351" s="132">
        <v>1</v>
      </c>
      <c r="G351" s="68">
        <v>164.72</v>
      </c>
      <c r="H351" s="53">
        <f t="shared" si="7"/>
        <v>164.72</v>
      </c>
      <c r="I351" s="60"/>
    </row>
    <row r="352" spans="1:11" ht="409.5" x14ac:dyDescent="0.25">
      <c r="A352" s="57">
        <v>336</v>
      </c>
      <c r="B352" s="117"/>
      <c r="C352" s="56" t="s">
        <v>698</v>
      </c>
      <c r="D352" s="103" t="s">
        <v>699</v>
      </c>
      <c r="E352" s="132" t="s">
        <v>439</v>
      </c>
      <c r="F352" s="132">
        <v>5.0000000000000001E-3</v>
      </c>
      <c r="G352" s="68">
        <v>32496.400000000001</v>
      </c>
      <c r="H352" s="53">
        <f t="shared" si="7"/>
        <v>162.47999999999999</v>
      </c>
      <c r="I352" s="60"/>
    </row>
    <row r="353" spans="1:11" ht="191.25" x14ac:dyDescent="0.25">
      <c r="A353" s="57">
        <v>337</v>
      </c>
      <c r="B353" s="117"/>
      <c r="C353" s="56" t="s">
        <v>700</v>
      </c>
      <c r="D353" s="103" t="s">
        <v>701</v>
      </c>
      <c r="E353" s="132" t="s">
        <v>405</v>
      </c>
      <c r="F353" s="132">
        <v>0.28260000000000002</v>
      </c>
      <c r="G353" s="68">
        <v>537.57000000000005</v>
      </c>
      <c r="H353" s="53">
        <f t="shared" si="7"/>
        <v>151.91999999999999</v>
      </c>
      <c r="I353" s="60"/>
      <c r="K353" s="59"/>
    </row>
    <row r="354" spans="1:11" ht="38.25" x14ac:dyDescent="0.25">
      <c r="A354" s="57">
        <v>338</v>
      </c>
      <c r="B354" s="117"/>
      <c r="C354" s="56" t="s">
        <v>702</v>
      </c>
      <c r="D354" s="103" t="s">
        <v>703</v>
      </c>
      <c r="E354" s="132" t="s">
        <v>405</v>
      </c>
      <c r="F354" s="132">
        <v>0.94</v>
      </c>
      <c r="G354" s="68">
        <v>154.85</v>
      </c>
      <c r="H354" s="53">
        <f t="shared" si="7"/>
        <v>145.56</v>
      </c>
      <c r="I354" s="60"/>
      <c r="K354" s="59"/>
    </row>
    <row r="355" spans="1:11" ht="293.25" x14ac:dyDescent="0.25">
      <c r="A355" s="57">
        <v>339</v>
      </c>
      <c r="B355" s="117"/>
      <c r="C355" s="56" t="s">
        <v>704</v>
      </c>
      <c r="D355" s="103" t="s">
        <v>705</v>
      </c>
      <c r="E355" s="132" t="s">
        <v>393</v>
      </c>
      <c r="F355" s="132">
        <v>2.2800000000000001E-2</v>
      </c>
      <c r="G355" s="68">
        <v>6340.75</v>
      </c>
      <c r="H355" s="53">
        <f t="shared" si="7"/>
        <v>144.57</v>
      </c>
      <c r="I355" s="60"/>
      <c r="K355" s="59"/>
    </row>
    <row r="356" spans="1:11" ht="153" x14ac:dyDescent="0.25">
      <c r="A356" s="57">
        <v>340</v>
      </c>
      <c r="B356" s="117"/>
      <c r="C356" s="56" t="s">
        <v>482</v>
      </c>
      <c r="D356" s="103" t="s">
        <v>483</v>
      </c>
      <c r="E356" s="132" t="s">
        <v>405</v>
      </c>
      <c r="F356" s="132">
        <v>7.6700000000000004E-2</v>
      </c>
      <c r="G356" s="68">
        <v>1828.56</v>
      </c>
      <c r="H356" s="53">
        <f t="shared" si="7"/>
        <v>140.25</v>
      </c>
    </row>
    <row r="357" spans="1:11" ht="280.5" x14ac:dyDescent="0.25">
      <c r="A357" s="57">
        <v>341</v>
      </c>
      <c r="B357" s="117"/>
      <c r="C357" s="56" t="s">
        <v>706</v>
      </c>
      <c r="D357" s="103" t="s">
        <v>707</v>
      </c>
      <c r="E357" s="132" t="s">
        <v>420</v>
      </c>
      <c r="F357" s="132">
        <v>2.2610000000000001</v>
      </c>
      <c r="G357" s="68">
        <v>52.83</v>
      </c>
      <c r="H357" s="53">
        <f t="shared" si="7"/>
        <v>119.45</v>
      </c>
    </row>
    <row r="358" spans="1:11" ht="89.25" x14ac:dyDescent="0.25">
      <c r="A358" s="57">
        <v>342</v>
      </c>
      <c r="B358" s="117"/>
      <c r="C358" s="56" t="s">
        <v>708</v>
      </c>
      <c r="D358" s="103" t="s">
        <v>709</v>
      </c>
      <c r="E358" s="132" t="s">
        <v>261</v>
      </c>
      <c r="F358" s="132">
        <v>1</v>
      </c>
      <c r="G358" s="68">
        <v>110.94</v>
      </c>
      <c r="H358" s="53">
        <f t="shared" si="7"/>
        <v>110.94</v>
      </c>
    </row>
    <row r="359" spans="1:11" ht="51" x14ac:dyDescent="0.25">
      <c r="A359" s="57">
        <v>343</v>
      </c>
      <c r="B359" s="117"/>
      <c r="C359" s="56" t="s">
        <v>255</v>
      </c>
      <c r="D359" s="103" t="s">
        <v>710</v>
      </c>
      <c r="E359" s="132" t="s">
        <v>259</v>
      </c>
      <c r="F359" s="132">
        <v>6</v>
      </c>
      <c r="G359" s="68">
        <v>18.38</v>
      </c>
      <c r="H359" s="53">
        <f t="shared" si="7"/>
        <v>110.28</v>
      </c>
    </row>
    <row r="360" spans="1:11" ht="369.75" x14ac:dyDescent="0.25">
      <c r="A360" s="57">
        <v>344</v>
      </c>
      <c r="B360" s="117"/>
      <c r="C360" s="56" t="s">
        <v>711</v>
      </c>
      <c r="D360" s="103" t="s">
        <v>712</v>
      </c>
      <c r="E360" s="132" t="s">
        <v>393</v>
      </c>
      <c r="F360" s="132">
        <v>1.67E-2</v>
      </c>
      <c r="G360" s="68">
        <v>5681.92</v>
      </c>
      <c r="H360" s="53">
        <f t="shared" si="7"/>
        <v>94.89</v>
      </c>
    </row>
    <row r="361" spans="1:11" ht="38.25" x14ac:dyDescent="0.25">
      <c r="A361" s="57">
        <v>345</v>
      </c>
      <c r="B361" s="117"/>
      <c r="C361" s="56" t="s">
        <v>255</v>
      </c>
      <c r="D361" s="103" t="s">
        <v>713</v>
      </c>
      <c r="E361" s="132" t="s">
        <v>325</v>
      </c>
      <c r="F361" s="132">
        <v>7</v>
      </c>
      <c r="G361" s="68">
        <v>13.55</v>
      </c>
      <c r="H361" s="53">
        <f t="shared" si="7"/>
        <v>94.85</v>
      </c>
    </row>
    <row r="362" spans="1:11" ht="306" x14ac:dyDescent="0.25">
      <c r="A362" s="57">
        <v>346</v>
      </c>
      <c r="B362" s="117"/>
      <c r="C362" s="56" t="s">
        <v>714</v>
      </c>
      <c r="D362" s="103" t="s">
        <v>715</v>
      </c>
      <c r="E362" s="132" t="s">
        <v>420</v>
      </c>
      <c r="F362" s="132">
        <v>1.6</v>
      </c>
      <c r="G362" s="68">
        <v>59.09</v>
      </c>
      <c r="H362" s="53">
        <f t="shared" si="7"/>
        <v>94.54</v>
      </c>
    </row>
    <row r="363" spans="1:11" ht="102" x14ac:dyDescent="0.25">
      <c r="A363" s="57">
        <v>347</v>
      </c>
      <c r="B363" s="117"/>
      <c r="C363" s="56" t="s">
        <v>255</v>
      </c>
      <c r="D363" s="103" t="s">
        <v>716</v>
      </c>
      <c r="E363" s="132" t="s">
        <v>263</v>
      </c>
      <c r="F363" s="132">
        <v>1</v>
      </c>
      <c r="G363" s="68">
        <v>88.04</v>
      </c>
      <c r="H363" s="53">
        <f t="shared" si="7"/>
        <v>88.04</v>
      </c>
    </row>
    <row r="364" spans="1:11" ht="229.5" x14ac:dyDescent="0.25">
      <c r="A364" s="57">
        <v>348</v>
      </c>
      <c r="B364" s="117"/>
      <c r="C364" s="56" t="s">
        <v>717</v>
      </c>
      <c r="D364" s="103" t="s">
        <v>718</v>
      </c>
      <c r="E364" s="132" t="s">
        <v>393</v>
      </c>
      <c r="F364" s="132">
        <v>9.7999999999999997E-3</v>
      </c>
      <c r="G364" s="68">
        <v>8729.41</v>
      </c>
      <c r="H364" s="53">
        <f t="shared" si="7"/>
        <v>85.55</v>
      </c>
    </row>
    <row r="365" spans="1:11" ht="127.5" x14ac:dyDescent="0.25">
      <c r="A365" s="57">
        <v>349</v>
      </c>
      <c r="B365" s="117"/>
      <c r="C365" s="56" t="s">
        <v>719</v>
      </c>
      <c r="D365" s="103" t="s">
        <v>720</v>
      </c>
      <c r="E365" s="132" t="s">
        <v>477</v>
      </c>
      <c r="F365" s="132">
        <v>4.8</v>
      </c>
      <c r="G365" s="68">
        <v>17.2</v>
      </c>
      <c r="H365" s="53">
        <f t="shared" si="7"/>
        <v>82.56</v>
      </c>
    </row>
    <row r="366" spans="1:11" ht="114.75" x14ac:dyDescent="0.25">
      <c r="A366" s="57">
        <v>350</v>
      </c>
      <c r="B366" s="117"/>
      <c r="C366" s="56" t="s">
        <v>721</v>
      </c>
      <c r="D366" s="103" t="s">
        <v>722</v>
      </c>
      <c r="E366" s="132" t="s">
        <v>405</v>
      </c>
      <c r="F366" s="132">
        <v>2.7E-2</v>
      </c>
      <c r="G366" s="68">
        <v>2953.89</v>
      </c>
      <c r="H366" s="53">
        <f t="shared" si="7"/>
        <v>79.760000000000005</v>
      </c>
      <c r="I366" s="60"/>
    </row>
    <row r="367" spans="1:11" ht="165.75" x14ac:dyDescent="0.25">
      <c r="A367" s="57">
        <v>351</v>
      </c>
      <c r="B367" s="117"/>
      <c r="C367" s="56" t="s">
        <v>451</v>
      </c>
      <c r="D367" s="103" t="s">
        <v>452</v>
      </c>
      <c r="E367" s="132" t="s">
        <v>393</v>
      </c>
      <c r="F367" s="132">
        <v>2.3E-3</v>
      </c>
      <c r="G367" s="68">
        <v>34457.589999999997</v>
      </c>
      <c r="H367" s="53">
        <f t="shared" si="7"/>
        <v>79.25</v>
      </c>
      <c r="I367" s="60"/>
    </row>
    <row r="368" spans="1:11" ht="38.25" x14ac:dyDescent="0.25">
      <c r="A368" s="57">
        <v>352</v>
      </c>
      <c r="B368" s="117"/>
      <c r="C368" s="56" t="s">
        <v>255</v>
      </c>
      <c r="D368" s="103" t="s">
        <v>723</v>
      </c>
      <c r="E368" s="132" t="s">
        <v>325</v>
      </c>
      <c r="F368" s="132">
        <v>30</v>
      </c>
      <c r="G368" s="68">
        <v>2.31</v>
      </c>
      <c r="H368" s="53">
        <f t="shared" si="7"/>
        <v>69.3</v>
      </c>
      <c r="I368" s="60"/>
    </row>
    <row r="369" spans="1:9" ht="306" x14ac:dyDescent="0.25">
      <c r="A369" s="57">
        <v>353</v>
      </c>
      <c r="B369" s="117"/>
      <c r="C369" s="56" t="s">
        <v>724</v>
      </c>
      <c r="D369" s="103" t="s">
        <v>725</v>
      </c>
      <c r="E369" s="132" t="s">
        <v>393</v>
      </c>
      <c r="F369" s="132">
        <v>5.4000000000000003E-3</v>
      </c>
      <c r="G369" s="68">
        <v>12654.07</v>
      </c>
      <c r="H369" s="53">
        <f t="shared" si="7"/>
        <v>68.33</v>
      </c>
      <c r="I369" s="60"/>
    </row>
    <row r="370" spans="1:9" ht="369.75" x14ac:dyDescent="0.25">
      <c r="A370" s="57">
        <v>354</v>
      </c>
      <c r="B370" s="117"/>
      <c r="C370" s="56" t="s">
        <v>726</v>
      </c>
      <c r="D370" s="103" t="s">
        <v>727</v>
      </c>
      <c r="E370" s="132" t="s">
        <v>393</v>
      </c>
      <c r="F370" s="132">
        <v>1.1900000000000001E-2</v>
      </c>
      <c r="G370" s="68">
        <v>5681.92</v>
      </c>
      <c r="H370" s="53">
        <f t="shared" si="7"/>
        <v>67.61</v>
      </c>
      <c r="I370" s="60"/>
    </row>
    <row r="371" spans="1:9" ht="153" x14ac:dyDescent="0.25">
      <c r="A371" s="57">
        <v>355</v>
      </c>
      <c r="B371" s="117"/>
      <c r="C371" s="56" t="s">
        <v>728</v>
      </c>
      <c r="D371" s="103" t="s">
        <v>729</v>
      </c>
      <c r="E371" s="132" t="s">
        <v>405</v>
      </c>
      <c r="F371" s="132">
        <v>3.6299999999999999E-2</v>
      </c>
      <c r="G371" s="68">
        <v>1828.56</v>
      </c>
      <c r="H371" s="53">
        <f t="shared" si="7"/>
        <v>66.38</v>
      </c>
      <c r="I371" s="60"/>
    </row>
    <row r="372" spans="1:9" ht="409.5" x14ac:dyDescent="0.25">
      <c r="A372" s="57">
        <v>356</v>
      </c>
      <c r="B372" s="117"/>
      <c r="C372" s="56" t="s">
        <v>730</v>
      </c>
      <c r="D372" s="103" t="s">
        <v>731</v>
      </c>
      <c r="E372" s="132" t="s">
        <v>439</v>
      </c>
      <c r="F372" s="132">
        <v>3.0000000000000001E-3</v>
      </c>
      <c r="G372" s="68">
        <v>20919.740000000002</v>
      </c>
      <c r="H372" s="53">
        <f t="shared" si="7"/>
        <v>62.76</v>
      </c>
      <c r="I372" s="60"/>
    </row>
    <row r="373" spans="1:9" ht="51" x14ac:dyDescent="0.25">
      <c r="A373" s="57">
        <v>357</v>
      </c>
      <c r="B373" s="117"/>
      <c r="C373" s="56" t="s">
        <v>255</v>
      </c>
      <c r="D373" s="103" t="s">
        <v>569</v>
      </c>
      <c r="E373" s="132" t="s">
        <v>404</v>
      </c>
      <c r="F373" s="132">
        <v>5.0000000000000001E-3</v>
      </c>
      <c r="G373" s="68">
        <v>12308</v>
      </c>
      <c r="H373" s="53">
        <f t="shared" si="7"/>
        <v>61.54</v>
      </c>
      <c r="I373" s="60"/>
    </row>
    <row r="374" spans="1:9" ht="25.5" x14ac:dyDescent="0.25">
      <c r="A374" s="57">
        <v>358</v>
      </c>
      <c r="B374" s="117"/>
      <c r="C374" s="56" t="s">
        <v>455</v>
      </c>
      <c r="D374" s="103" t="s">
        <v>456</v>
      </c>
      <c r="E374" s="132" t="s">
        <v>732</v>
      </c>
      <c r="F374" s="132">
        <v>0.82789999999999997</v>
      </c>
      <c r="G374" s="68">
        <v>73.900000000000006</v>
      </c>
      <c r="H374" s="53">
        <f t="shared" si="7"/>
        <v>61.18</v>
      </c>
      <c r="I374" s="60"/>
    </row>
    <row r="375" spans="1:9" ht="102" x14ac:dyDescent="0.25">
      <c r="A375" s="57">
        <v>359</v>
      </c>
      <c r="B375" s="117"/>
      <c r="C375" s="56" t="s">
        <v>733</v>
      </c>
      <c r="D375" s="103" t="s">
        <v>734</v>
      </c>
      <c r="E375" s="132" t="s">
        <v>434</v>
      </c>
      <c r="F375" s="132">
        <v>2</v>
      </c>
      <c r="G375" s="68">
        <v>30.34</v>
      </c>
      <c r="H375" s="53">
        <f t="shared" si="7"/>
        <v>60.68</v>
      </c>
      <c r="I375" s="60"/>
    </row>
    <row r="376" spans="1:9" ht="102" x14ac:dyDescent="0.25">
      <c r="A376" s="57">
        <v>360</v>
      </c>
      <c r="B376" s="117"/>
      <c r="C376" s="56" t="s">
        <v>735</v>
      </c>
      <c r="D376" s="103" t="s">
        <v>736</v>
      </c>
      <c r="E376" s="132" t="s">
        <v>477</v>
      </c>
      <c r="F376" s="132">
        <v>1.98</v>
      </c>
      <c r="G376" s="68">
        <v>29.9</v>
      </c>
      <c r="H376" s="53">
        <f t="shared" si="7"/>
        <v>59.2</v>
      </c>
      <c r="I376" s="60"/>
    </row>
    <row r="377" spans="1:9" ht="38.25" x14ac:dyDescent="0.25">
      <c r="A377" s="57">
        <v>361</v>
      </c>
      <c r="B377" s="117"/>
      <c r="C377" s="56" t="s">
        <v>255</v>
      </c>
      <c r="D377" s="103" t="s">
        <v>737</v>
      </c>
      <c r="E377" s="132" t="s">
        <v>263</v>
      </c>
      <c r="F377" s="132">
        <v>5</v>
      </c>
      <c r="G377" s="68">
        <v>11.66</v>
      </c>
      <c r="H377" s="53">
        <f t="shared" si="7"/>
        <v>58.3</v>
      </c>
      <c r="I377" s="60"/>
    </row>
    <row r="378" spans="1:9" ht="114.75" x14ac:dyDescent="0.25">
      <c r="A378" s="57">
        <v>362</v>
      </c>
      <c r="B378" s="117"/>
      <c r="C378" s="56" t="s">
        <v>738</v>
      </c>
      <c r="D378" s="103" t="s">
        <v>739</v>
      </c>
      <c r="E378" s="132" t="s">
        <v>434</v>
      </c>
      <c r="F378" s="132">
        <v>4</v>
      </c>
      <c r="G378" s="68">
        <v>13.92</v>
      </c>
      <c r="H378" s="53">
        <f t="shared" si="7"/>
        <v>55.68</v>
      </c>
      <c r="I378" s="60"/>
    </row>
    <row r="379" spans="1:9" ht="382.5" x14ac:dyDescent="0.25">
      <c r="A379" s="57">
        <v>363</v>
      </c>
      <c r="B379" s="117"/>
      <c r="C379" s="56" t="s">
        <v>740</v>
      </c>
      <c r="D379" s="103" t="s">
        <v>741</v>
      </c>
      <c r="E379" s="132" t="s">
        <v>434</v>
      </c>
      <c r="F379" s="132">
        <v>2</v>
      </c>
      <c r="G379" s="68">
        <v>25.58</v>
      </c>
      <c r="H379" s="53">
        <f t="shared" si="7"/>
        <v>51.16</v>
      </c>
      <c r="I379" s="60"/>
    </row>
    <row r="380" spans="1:9" ht="25.5" x14ac:dyDescent="0.25">
      <c r="A380" s="57">
        <v>364</v>
      </c>
      <c r="B380" s="117"/>
      <c r="C380" s="56" t="s">
        <v>255</v>
      </c>
      <c r="D380" s="103" t="s">
        <v>742</v>
      </c>
      <c r="E380" s="132" t="s">
        <v>259</v>
      </c>
      <c r="F380" s="132">
        <v>6</v>
      </c>
      <c r="G380" s="68">
        <v>8.2100000000000009</v>
      </c>
      <c r="H380" s="53">
        <f t="shared" si="7"/>
        <v>49.26</v>
      </c>
      <c r="I380" s="60"/>
    </row>
    <row r="381" spans="1:9" ht="38.25" x14ac:dyDescent="0.25">
      <c r="A381" s="57">
        <v>365</v>
      </c>
      <c r="B381" s="117"/>
      <c r="C381" s="56" t="s">
        <v>743</v>
      </c>
      <c r="D381" s="103" t="s">
        <v>744</v>
      </c>
      <c r="E381" s="132" t="s">
        <v>393</v>
      </c>
      <c r="F381" s="132">
        <v>7.3000000000000001E-3</v>
      </c>
      <c r="G381" s="68">
        <v>6521.42</v>
      </c>
      <c r="H381" s="53">
        <f t="shared" si="7"/>
        <v>47.61</v>
      </c>
      <c r="I381" s="60"/>
    </row>
    <row r="382" spans="1:9" ht="25.5" x14ac:dyDescent="0.25">
      <c r="A382" s="57">
        <v>366</v>
      </c>
      <c r="B382" s="117"/>
      <c r="C382" s="56" t="s">
        <v>745</v>
      </c>
      <c r="D382" s="103" t="s">
        <v>746</v>
      </c>
      <c r="E382" s="132" t="s">
        <v>393</v>
      </c>
      <c r="F382" s="132">
        <v>1.8E-3</v>
      </c>
      <c r="G382" s="68">
        <v>25769.56</v>
      </c>
      <c r="H382" s="53">
        <f t="shared" si="7"/>
        <v>46.39</v>
      </c>
      <c r="I382" s="60"/>
    </row>
    <row r="383" spans="1:9" ht="63.75" x14ac:dyDescent="0.25">
      <c r="A383" s="57">
        <v>367</v>
      </c>
      <c r="B383" s="117"/>
      <c r="C383" s="56"/>
      <c r="D383" s="103" t="s">
        <v>747</v>
      </c>
      <c r="E383" s="132" t="s">
        <v>259</v>
      </c>
      <c r="F383" s="132">
        <v>7</v>
      </c>
      <c r="G383" s="68">
        <v>6.24</v>
      </c>
      <c r="H383" s="53">
        <f t="shared" si="7"/>
        <v>43.68</v>
      </c>
      <c r="I383" s="60"/>
    </row>
    <row r="384" spans="1:9" ht="89.25" x14ac:dyDescent="0.25">
      <c r="A384" s="57">
        <v>368</v>
      </c>
      <c r="B384" s="117"/>
      <c r="C384" s="56" t="s">
        <v>748</v>
      </c>
      <c r="D384" s="103" t="s">
        <v>749</v>
      </c>
      <c r="E384" s="132" t="s">
        <v>427</v>
      </c>
      <c r="F384" s="132">
        <v>11.9</v>
      </c>
      <c r="G384" s="68">
        <v>3.66</v>
      </c>
      <c r="H384" s="53">
        <f t="shared" si="7"/>
        <v>43.55</v>
      </c>
      <c r="I384" s="60"/>
    </row>
    <row r="385" spans="1:11" ht="216.75" x14ac:dyDescent="0.25">
      <c r="A385" s="57">
        <v>369</v>
      </c>
      <c r="B385" s="117"/>
      <c r="C385" s="56" t="s">
        <v>750</v>
      </c>
      <c r="D385" s="103" t="s">
        <v>751</v>
      </c>
      <c r="E385" s="132" t="s">
        <v>420</v>
      </c>
      <c r="F385" s="132">
        <v>10</v>
      </c>
      <c r="G385" s="68">
        <v>4.12</v>
      </c>
      <c r="H385" s="53">
        <f t="shared" si="7"/>
        <v>41.2</v>
      </c>
      <c r="I385" s="60"/>
      <c r="K385" s="59"/>
    </row>
    <row r="386" spans="1:11" ht="127.5" x14ac:dyDescent="0.25">
      <c r="A386" s="57">
        <v>370</v>
      </c>
      <c r="B386" s="117"/>
      <c r="C386" s="56" t="s">
        <v>752</v>
      </c>
      <c r="D386" s="103" t="s">
        <v>753</v>
      </c>
      <c r="E386" s="132" t="s">
        <v>393</v>
      </c>
      <c r="F386" s="132">
        <v>0.02</v>
      </c>
      <c r="G386" s="68">
        <v>1729.27</v>
      </c>
      <c r="H386" s="53">
        <f t="shared" si="7"/>
        <v>34.590000000000003</v>
      </c>
      <c r="I386" s="60"/>
      <c r="K386" s="59"/>
    </row>
    <row r="387" spans="1:11" ht="165.75" x14ac:dyDescent="0.25">
      <c r="A387" s="57">
        <v>371</v>
      </c>
      <c r="B387" s="117"/>
      <c r="C387" s="56" t="s">
        <v>754</v>
      </c>
      <c r="D387" s="103" t="s">
        <v>755</v>
      </c>
      <c r="E387" s="132" t="s">
        <v>393</v>
      </c>
      <c r="F387" s="132">
        <v>4.7999999999999996E-3</v>
      </c>
      <c r="G387" s="68">
        <v>7043.96</v>
      </c>
      <c r="H387" s="53">
        <f t="shared" si="7"/>
        <v>33.81</v>
      </c>
      <c r="I387" s="60"/>
      <c r="K387" s="59"/>
    </row>
    <row r="388" spans="1:11" ht="153" x14ac:dyDescent="0.25">
      <c r="A388" s="57">
        <v>372</v>
      </c>
      <c r="B388" s="117"/>
      <c r="C388" s="56" t="s">
        <v>604</v>
      </c>
      <c r="D388" s="103" t="s">
        <v>605</v>
      </c>
      <c r="E388" s="132" t="s">
        <v>405</v>
      </c>
      <c r="F388" s="132">
        <v>1.3299999999999999E-2</v>
      </c>
      <c r="G388" s="68">
        <v>2472.13</v>
      </c>
      <c r="H388" s="53">
        <f t="shared" si="7"/>
        <v>32.880000000000003</v>
      </c>
      <c r="I388" s="60"/>
    </row>
    <row r="389" spans="1:11" ht="51" x14ac:dyDescent="0.25">
      <c r="A389" s="57">
        <v>373</v>
      </c>
      <c r="B389" s="117"/>
      <c r="C389" s="56" t="s">
        <v>756</v>
      </c>
      <c r="D389" s="103" t="s">
        <v>757</v>
      </c>
      <c r="E389" s="132" t="s">
        <v>434</v>
      </c>
      <c r="F389" s="132">
        <v>10</v>
      </c>
      <c r="G389" s="68">
        <v>3.28</v>
      </c>
      <c r="H389" s="53">
        <f t="shared" si="7"/>
        <v>32.799999999999997</v>
      </c>
      <c r="I389" s="60"/>
    </row>
    <row r="390" spans="1:11" ht="140.25" x14ac:dyDescent="0.25">
      <c r="A390" s="57">
        <v>374</v>
      </c>
      <c r="B390" s="117"/>
      <c r="C390" s="56" t="s">
        <v>758</v>
      </c>
      <c r="D390" s="103" t="s">
        <v>759</v>
      </c>
      <c r="E390" s="132" t="s">
        <v>393</v>
      </c>
      <c r="F390" s="132">
        <v>5.4999999999999997E-3</v>
      </c>
      <c r="G390" s="68">
        <v>5784.27</v>
      </c>
      <c r="H390" s="53">
        <f t="shared" si="7"/>
        <v>31.81</v>
      </c>
      <c r="I390" s="60"/>
    </row>
    <row r="391" spans="1:11" ht="63.75" x14ac:dyDescent="0.25">
      <c r="A391" s="57">
        <v>375</v>
      </c>
      <c r="B391" s="117"/>
      <c r="C391" s="56" t="s">
        <v>255</v>
      </c>
      <c r="D391" s="103" t="s">
        <v>760</v>
      </c>
      <c r="E391" s="132" t="s">
        <v>259</v>
      </c>
      <c r="F391" s="132">
        <v>3</v>
      </c>
      <c r="G391" s="68">
        <v>9.75</v>
      </c>
      <c r="H391" s="53">
        <f t="shared" si="7"/>
        <v>29.25</v>
      </c>
      <c r="I391" s="60"/>
    </row>
    <row r="392" spans="1:11" ht="140.25" x14ac:dyDescent="0.25">
      <c r="A392" s="57">
        <v>376</v>
      </c>
      <c r="B392" s="117"/>
      <c r="C392" s="56" t="s">
        <v>761</v>
      </c>
      <c r="D392" s="103" t="s">
        <v>762</v>
      </c>
      <c r="E392" s="132" t="s">
        <v>393</v>
      </c>
      <c r="F392" s="132">
        <v>3.5999999999999999E-3</v>
      </c>
      <c r="G392" s="68">
        <v>7782.57</v>
      </c>
      <c r="H392" s="53">
        <f t="shared" si="7"/>
        <v>28.02</v>
      </c>
      <c r="I392" s="60"/>
    </row>
    <row r="393" spans="1:11" ht="76.5" x14ac:dyDescent="0.25">
      <c r="A393" s="57">
        <v>377</v>
      </c>
      <c r="B393" s="117"/>
      <c r="C393" s="56" t="s">
        <v>763</v>
      </c>
      <c r="D393" s="103" t="s">
        <v>764</v>
      </c>
      <c r="E393" s="132" t="s">
        <v>405</v>
      </c>
      <c r="F393" s="132">
        <v>4.633</v>
      </c>
      <c r="G393" s="68">
        <v>5.91</v>
      </c>
      <c r="H393" s="53">
        <f t="shared" si="7"/>
        <v>27.38</v>
      </c>
      <c r="I393" s="60"/>
    </row>
    <row r="394" spans="1:11" ht="318.75" x14ac:dyDescent="0.25">
      <c r="A394" s="57">
        <v>378</v>
      </c>
      <c r="B394" s="117"/>
      <c r="C394" s="56" t="s">
        <v>765</v>
      </c>
      <c r="D394" s="103" t="s">
        <v>766</v>
      </c>
      <c r="E394" s="132" t="s">
        <v>393</v>
      </c>
      <c r="F394" s="132">
        <v>6.1000000000000004E-3</v>
      </c>
      <c r="G394" s="68">
        <v>4349.8999999999996</v>
      </c>
      <c r="H394" s="53">
        <f t="shared" si="7"/>
        <v>26.53</v>
      </c>
      <c r="I394" s="60"/>
    </row>
    <row r="395" spans="1:11" ht="153" x14ac:dyDescent="0.25">
      <c r="A395" s="57">
        <v>379</v>
      </c>
      <c r="B395" s="117"/>
      <c r="C395" s="56" t="s">
        <v>767</v>
      </c>
      <c r="D395" s="103" t="s">
        <v>768</v>
      </c>
      <c r="E395" s="132" t="s">
        <v>393</v>
      </c>
      <c r="F395" s="132">
        <v>7.4099999999999999E-2</v>
      </c>
      <c r="G395" s="68">
        <v>332.74</v>
      </c>
      <c r="H395" s="53">
        <f t="shared" si="7"/>
        <v>24.66</v>
      </c>
      <c r="I395" s="60"/>
    </row>
    <row r="396" spans="1:11" ht="25.5" x14ac:dyDescent="0.25">
      <c r="A396" s="57">
        <v>380</v>
      </c>
      <c r="B396" s="117"/>
      <c r="C396" s="56" t="s">
        <v>255</v>
      </c>
      <c r="D396" s="103" t="s">
        <v>769</v>
      </c>
      <c r="E396" s="132" t="s">
        <v>259</v>
      </c>
      <c r="F396" s="132">
        <v>1</v>
      </c>
      <c r="G396" s="68">
        <v>22.87</v>
      </c>
      <c r="H396" s="53">
        <f t="shared" si="7"/>
        <v>22.87</v>
      </c>
      <c r="I396" s="60"/>
    </row>
    <row r="397" spans="1:11" ht="102" x14ac:dyDescent="0.25">
      <c r="A397" s="57">
        <v>381</v>
      </c>
      <c r="B397" s="117"/>
      <c r="C397" s="56" t="s">
        <v>612</v>
      </c>
      <c r="D397" s="103" t="s">
        <v>613</v>
      </c>
      <c r="E397" s="132" t="s">
        <v>393</v>
      </c>
      <c r="F397" s="132">
        <v>2.8E-3</v>
      </c>
      <c r="G397" s="68">
        <v>7191.81</v>
      </c>
      <c r="H397" s="53">
        <f t="shared" ref="H397:H460" si="8">ROUND(F397*G397,2)</f>
        <v>20.14</v>
      </c>
      <c r="I397" s="60"/>
    </row>
    <row r="398" spans="1:11" ht="191.25" x14ac:dyDescent="0.25">
      <c r="A398" s="57">
        <v>382</v>
      </c>
      <c r="B398" s="117"/>
      <c r="C398" s="56" t="s">
        <v>770</v>
      </c>
      <c r="D398" s="103" t="s">
        <v>771</v>
      </c>
      <c r="E398" s="132" t="s">
        <v>434</v>
      </c>
      <c r="F398" s="132">
        <v>1</v>
      </c>
      <c r="G398" s="68">
        <v>16.399999999999999</v>
      </c>
      <c r="H398" s="53">
        <f t="shared" si="8"/>
        <v>16.399999999999999</v>
      </c>
      <c r="I398" s="60"/>
      <c r="K398" s="59"/>
    </row>
    <row r="399" spans="1:11" ht="38.25" x14ac:dyDescent="0.25">
      <c r="A399" s="57">
        <v>383</v>
      </c>
      <c r="B399" s="117"/>
      <c r="C399" s="56" t="s">
        <v>255</v>
      </c>
      <c r="D399" s="103" t="s">
        <v>772</v>
      </c>
      <c r="E399" s="132" t="s">
        <v>259</v>
      </c>
      <c r="F399" s="132">
        <v>16</v>
      </c>
      <c r="G399" s="68">
        <v>1.02</v>
      </c>
      <c r="H399" s="53">
        <f t="shared" si="8"/>
        <v>16.32</v>
      </c>
      <c r="I399" s="60"/>
      <c r="K399" s="59"/>
    </row>
    <row r="400" spans="1:11" ht="38.25" x14ac:dyDescent="0.25">
      <c r="A400" s="57">
        <v>384</v>
      </c>
      <c r="B400" s="117"/>
      <c r="C400" s="56" t="s">
        <v>743</v>
      </c>
      <c r="D400" s="103" t="s">
        <v>744</v>
      </c>
      <c r="E400" s="132" t="s">
        <v>393</v>
      </c>
      <c r="F400" s="132">
        <v>2.5000000000000001E-3</v>
      </c>
      <c r="G400" s="68">
        <v>6521.42</v>
      </c>
      <c r="H400" s="53">
        <f t="shared" si="8"/>
        <v>16.3</v>
      </c>
      <c r="I400" s="60"/>
      <c r="K400" s="59"/>
    </row>
    <row r="401" spans="1:9" ht="89.25" x14ac:dyDescent="0.25">
      <c r="A401" s="57">
        <v>385</v>
      </c>
      <c r="B401" s="117"/>
      <c r="C401" s="56" t="s">
        <v>773</v>
      </c>
      <c r="D401" s="103" t="s">
        <v>774</v>
      </c>
      <c r="E401" s="132" t="s">
        <v>393</v>
      </c>
      <c r="F401" s="132">
        <v>4.0000000000000002E-4</v>
      </c>
      <c r="G401" s="68">
        <v>38020.120000000003</v>
      </c>
      <c r="H401" s="53">
        <f t="shared" si="8"/>
        <v>15.21</v>
      </c>
    </row>
    <row r="402" spans="1:9" ht="25.5" x14ac:dyDescent="0.25">
      <c r="A402" s="57">
        <v>386</v>
      </c>
      <c r="B402" s="117"/>
      <c r="C402" s="56" t="s">
        <v>255</v>
      </c>
      <c r="D402" s="103" t="s">
        <v>775</v>
      </c>
      <c r="E402" s="132" t="s">
        <v>259</v>
      </c>
      <c r="F402" s="132">
        <v>1</v>
      </c>
      <c r="G402" s="68">
        <v>13.76</v>
      </c>
      <c r="H402" s="53">
        <f t="shared" si="8"/>
        <v>13.76</v>
      </c>
    </row>
    <row r="403" spans="1:9" ht="178.5" x14ac:dyDescent="0.25">
      <c r="A403" s="57">
        <v>387</v>
      </c>
      <c r="B403" s="117"/>
      <c r="C403" s="56" t="s">
        <v>776</v>
      </c>
      <c r="D403" s="103" t="s">
        <v>777</v>
      </c>
      <c r="E403" s="132" t="s">
        <v>420</v>
      </c>
      <c r="F403" s="132">
        <v>21.54</v>
      </c>
      <c r="G403" s="68">
        <v>0.55000000000000004</v>
      </c>
      <c r="H403" s="53">
        <f t="shared" si="8"/>
        <v>11.85</v>
      </c>
    </row>
    <row r="404" spans="1:9" ht="76.5" x14ac:dyDescent="0.25">
      <c r="A404" s="57">
        <v>388</v>
      </c>
      <c r="B404" s="117"/>
      <c r="C404" s="56" t="s">
        <v>778</v>
      </c>
      <c r="D404" s="103" t="s">
        <v>779</v>
      </c>
      <c r="E404" s="132" t="s">
        <v>393</v>
      </c>
      <c r="F404" s="132">
        <v>7.6E-3</v>
      </c>
      <c r="G404" s="68">
        <v>1260.72</v>
      </c>
      <c r="H404" s="53">
        <f t="shared" si="8"/>
        <v>9.58</v>
      </c>
    </row>
    <row r="405" spans="1:9" ht="63.75" x14ac:dyDescent="0.25">
      <c r="A405" s="57">
        <v>389</v>
      </c>
      <c r="B405" s="117"/>
      <c r="C405" s="56" t="s">
        <v>780</v>
      </c>
      <c r="D405" s="103" t="s">
        <v>781</v>
      </c>
      <c r="E405" s="132" t="s">
        <v>393</v>
      </c>
      <c r="F405" s="132">
        <v>4.0000000000000002E-4</v>
      </c>
      <c r="G405" s="68">
        <v>23120.53</v>
      </c>
      <c r="H405" s="53">
        <f t="shared" si="8"/>
        <v>9.25</v>
      </c>
    </row>
    <row r="406" spans="1:9" ht="267.75" x14ac:dyDescent="0.25">
      <c r="A406" s="57">
        <v>390</v>
      </c>
      <c r="B406" s="117"/>
      <c r="C406" s="56" t="s">
        <v>641</v>
      </c>
      <c r="D406" s="103" t="s">
        <v>782</v>
      </c>
      <c r="E406" s="132" t="s">
        <v>434</v>
      </c>
      <c r="F406" s="132">
        <v>1</v>
      </c>
      <c r="G406" s="68">
        <v>8.17</v>
      </c>
      <c r="H406" s="53">
        <f t="shared" si="8"/>
        <v>8.17</v>
      </c>
    </row>
    <row r="407" spans="1:9" ht="63.75" x14ac:dyDescent="0.25">
      <c r="A407" s="57">
        <v>391</v>
      </c>
      <c r="B407" s="117"/>
      <c r="C407" s="56" t="s">
        <v>783</v>
      </c>
      <c r="D407" s="103" t="s">
        <v>784</v>
      </c>
      <c r="E407" s="132" t="s">
        <v>393</v>
      </c>
      <c r="F407" s="132">
        <v>4.0000000000000002E-4</v>
      </c>
      <c r="G407" s="68">
        <v>18660.61</v>
      </c>
      <c r="H407" s="53">
        <f t="shared" si="8"/>
        <v>7.46</v>
      </c>
    </row>
    <row r="408" spans="1:9" ht="63.75" x14ac:dyDescent="0.25">
      <c r="A408" s="57">
        <v>392</v>
      </c>
      <c r="B408" s="117"/>
      <c r="C408" s="56" t="s">
        <v>683</v>
      </c>
      <c r="D408" s="103" t="s">
        <v>684</v>
      </c>
      <c r="E408" s="132" t="s">
        <v>477</v>
      </c>
      <c r="F408" s="132">
        <v>1.1279999999999999</v>
      </c>
      <c r="G408" s="68">
        <v>6.27</v>
      </c>
      <c r="H408" s="53">
        <f t="shared" si="8"/>
        <v>7.07</v>
      </c>
    </row>
    <row r="409" spans="1:9" ht="306" x14ac:dyDescent="0.25">
      <c r="A409" s="57">
        <v>393</v>
      </c>
      <c r="B409" s="117"/>
      <c r="C409" s="56" t="s">
        <v>785</v>
      </c>
      <c r="D409" s="103" t="s">
        <v>786</v>
      </c>
      <c r="E409" s="132" t="s">
        <v>434</v>
      </c>
      <c r="F409" s="132">
        <v>2</v>
      </c>
      <c r="G409" s="68">
        <v>3.26</v>
      </c>
      <c r="H409" s="53">
        <f t="shared" si="8"/>
        <v>6.52</v>
      </c>
    </row>
    <row r="410" spans="1:9" ht="140.25" x14ac:dyDescent="0.25">
      <c r="A410" s="57">
        <v>394</v>
      </c>
      <c r="B410" s="117"/>
      <c r="C410" s="56" t="s">
        <v>787</v>
      </c>
      <c r="D410" s="103" t="s">
        <v>788</v>
      </c>
      <c r="E410" s="132" t="s">
        <v>566</v>
      </c>
      <c r="F410" s="132">
        <v>5.7999999999999996E-3</v>
      </c>
      <c r="G410" s="68">
        <v>1059.8499999999999</v>
      </c>
      <c r="H410" s="53">
        <f t="shared" si="8"/>
        <v>6.15</v>
      </c>
    </row>
    <row r="411" spans="1:9" ht="63.75" x14ac:dyDescent="0.25">
      <c r="A411" s="57">
        <v>395</v>
      </c>
      <c r="B411" s="117"/>
      <c r="C411" s="56" t="s">
        <v>789</v>
      </c>
      <c r="D411" s="103" t="s">
        <v>790</v>
      </c>
      <c r="E411" s="132" t="s">
        <v>477</v>
      </c>
      <c r="F411" s="132">
        <v>0.19089999999999999</v>
      </c>
      <c r="G411" s="68">
        <v>29.89</v>
      </c>
      <c r="H411" s="53">
        <f t="shared" si="8"/>
        <v>5.71</v>
      </c>
      <c r="I411" s="60"/>
    </row>
    <row r="412" spans="1:9" ht="153" x14ac:dyDescent="0.25">
      <c r="A412" s="57">
        <v>396</v>
      </c>
      <c r="B412" s="117"/>
      <c r="C412" s="56" t="s">
        <v>791</v>
      </c>
      <c r="D412" s="103" t="s">
        <v>792</v>
      </c>
      <c r="E412" s="132" t="s">
        <v>405</v>
      </c>
      <c r="F412" s="132">
        <v>2.2000000000000001E-3</v>
      </c>
      <c r="G412" s="68">
        <v>2472.13</v>
      </c>
      <c r="H412" s="53">
        <f t="shared" si="8"/>
        <v>5.44</v>
      </c>
      <c r="I412" s="60"/>
    </row>
    <row r="413" spans="1:9" ht="51" x14ac:dyDescent="0.25">
      <c r="A413" s="57">
        <v>397</v>
      </c>
      <c r="B413" s="117"/>
      <c r="C413" s="56" t="s">
        <v>793</v>
      </c>
      <c r="D413" s="103" t="s">
        <v>794</v>
      </c>
      <c r="E413" s="132" t="s">
        <v>405</v>
      </c>
      <c r="F413" s="132">
        <v>9.6000000000000002E-2</v>
      </c>
      <c r="G413" s="68">
        <v>53.57</v>
      </c>
      <c r="H413" s="53">
        <f t="shared" si="8"/>
        <v>5.14</v>
      </c>
      <c r="I413" s="60"/>
    </row>
    <row r="414" spans="1:9" ht="25.5" x14ac:dyDescent="0.25">
      <c r="A414" s="57">
        <v>398</v>
      </c>
      <c r="B414" s="117"/>
      <c r="C414" s="56" t="s">
        <v>795</v>
      </c>
      <c r="D414" s="103" t="s">
        <v>796</v>
      </c>
      <c r="E414" s="132" t="s">
        <v>408</v>
      </c>
      <c r="F414" s="132">
        <v>0.1</v>
      </c>
      <c r="G414" s="68">
        <v>46.63</v>
      </c>
      <c r="H414" s="53">
        <f t="shared" si="8"/>
        <v>4.66</v>
      </c>
      <c r="I414" s="60"/>
    </row>
    <row r="415" spans="1:9" ht="25.5" x14ac:dyDescent="0.25">
      <c r="A415" s="57">
        <v>399</v>
      </c>
      <c r="B415" s="117"/>
      <c r="C415" s="56" t="s">
        <v>255</v>
      </c>
      <c r="D415" s="103" t="s">
        <v>797</v>
      </c>
      <c r="E415" s="132" t="s">
        <v>259</v>
      </c>
      <c r="F415" s="132">
        <v>1</v>
      </c>
      <c r="G415" s="68">
        <v>3.8</v>
      </c>
      <c r="H415" s="53">
        <f t="shared" si="8"/>
        <v>3.8</v>
      </c>
      <c r="I415" s="60"/>
    </row>
    <row r="416" spans="1:9" ht="51" x14ac:dyDescent="0.25">
      <c r="A416" s="57">
        <v>400</v>
      </c>
      <c r="B416" s="117"/>
      <c r="C416" s="56" t="s">
        <v>798</v>
      </c>
      <c r="D416" s="103" t="s">
        <v>799</v>
      </c>
      <c r="E416" s="132" t="s">
        <v>393</v>
      </c>
      <c r="F416" s="132">
        <v>2.9999999999999997E-4</v>
      </c>
      <c r="G416" s="68">
        <v>12534.98</v>
      </c>
      <c r="H416" s="53">
        <f t="shared" si="8"/>
        <v>3.76</v>
      </c>
      <c r="I416" s="60"/>
    </row>
    <row r="417" spans="1:11" ht="102" x14ac:dyDescent="0.25">
      <c r="A417" s="57">
        <v>401</v>
      </c>
      <c r="B417" s="117"/>
      <c r="C417" s="56" t="s">
        <v>800</v>
      </c>
      <c r="D417" s="103" t="s">
        <v>801</v>
      </c>
      <c r="E417" s="132" t="s">
        <v>393</v>
      </c>
      <c r="F417" s="132">
        <v>6.9999999999999999E-4</v>
      </c>
      <c r="G417" s="68">
        <v>4617.17</v>
      </c>
      <c r="H417" s="53">
        <f t="shared" si="8"/>
        <v>3.23</v>
      </c>
      <c r="I417" s="60"/>
    </row>
    <row r="418" spans="1:11" ht="102" x14ac:dyDescent="0.25">
      <c r="A418" s="57">
        <v>402</v>
      </c>
      <c r="B418" s="117"/>
      <c r="C418" s="56" t="s">
        <v>802</v>
      </c>
      <c r="D418" s="103" t="s">
        <v>803</v>
      </c>
      <c r="E418" s="132" t="s">
        <v>434</v>
      </c>
      <c r="F418" s="132">
        <v>0.16</v>
      </c>
      <c r="G418" s="68">
        <v>13.76</v>
      </c>
      <c r="H418" s="53">
        <f t="shared" si="8"/>
        <v>2.2000000000000002</v>
      </c>
      <c r="I418" s="60"/>
      <c r="K418" s="59"/>
    </row>
    <row r="419" spans="1:11" ht="331.5" x14ac:dyDescent="0.25">
      <c r="A419" s="57">
        <v>403</v>
      </c>
      <c r="B419" s="117"/>
      <c r="C419" s="56" t="s">
        <v>804</v>
      </c>
      <c r="D419" s="103" t="s">
        <v>805</v>
      </c>
      <c r="E419" s="132" t="s">
        <v>439</v>
      </c>
      <c r="F419" s="132">
        <v>2E-3</v>
      </c>
      <c r="G419" s="68">
        <v>992.14</v>
      </c>
      <c r="H419" s="53">
        <f t="shared" si="8"/>
        <v>1.98</v>
      </c>
      <c r="I419" s="60"/>
      <c r="K419" s="59"/>
    </row>
    <row r="420" spans="1:11" ht="51" x14ac:dyDescent="0.25">
      <c r="A420" s="57">
        <v>404</v>
      </c>
      <c r="B420" s="117"/>
      <c r="C420" s="56" t="s">
        <v>806</v>
      </c>
      <c r="D420" s="103" t="s">
        <v>807</v>
      </c>
      <c r="E420" s="132" t="s">
        <v>427</v>
      </c>
      <c r="F420" s="132">
        <v>3.6999999999999998E-2</v>
      </c>
      <c r="G420" s="68">
        <v>49.89</v>
      </c>
      <c r="H420" s="53">
        <f t="shared" si="8"/>
        <v>1.85</v>
      </c>
      <c r="I420" s="60"/>
      <c r="K420" s="59"/>
    </row>
    <row r="421" spans="1:11" ht="102" x14ac:dyDescent="0.25">
      <c r="A421" s="57">
        <v>405</v>
      </c>
      <c r="B421" s="117"/>
      <c r="C421" s="56" t="s">
        <v>802</v>
      </c>
      <c r="D421" s="103" t="s">
        <v>803</v>
      </c>
      <c r="E421" s="132" t="s">
        <v>434</v>
      </c>
      <c r="F421" s="132">
        <v>0.1154</v>
      </c>
      <c r="G421" s="68">
        <v>13.76</v>
      </c>
      <c r="H421" s="53">
        <f t="shared" si="8"/>
        <v>1.59</v>
      </c>
    </row>
    <row r="422" spans="1:11" ht="38.25" x14ac:dyDescent="0.25">
      <c r="A422" s="57">
        <v>406</v>
      </c>
      <c r="B422" s="117"/>
      <c r="C422" s="56" t="s">
        <v>255</v>
      </c>
      <c r="D422" s="103" t="s">
        <v>808</v>
      </c>
      <c r="E422" s="132" t="s">
        <v>809</v>
      </c>
      <c r="F422" s="132">
        <v>0.45</v>
      </c>
      <c r="G422" s="68">
        <v>2.11</v>
      </c>
      <c r="H422" s="53">
        <f t="shared" si="8"/>
        <v>0.95</v>
      </c>
    </row>
    <row r="423" spans="1:11" ht="25.5" x14ac:dyDescent="0.25">
      <c r="A423" s="57">
        <v>407</v>
      </c>
      <c r="B423" s="117"/>
      <c r="C423" s="56" t="s">
        <v>455</v>
      </c>
      <c r="D423" s="103" t="s">
        <v>456</v>
      </c>
      <c r="E423" s="132" t="s">
        <v>427</v>
      </c>
      <c r="F423" s="132">
        <v>3.9199999999999999E-2</v>
      </c>
      <c r="G423" s="68">
        <v>7.39</v>
      </c>
      <c r="H423" s="53">
        <f t="shared" si="8"/>
        <v>0.28999999999999998</v>
      </c>
    </row>
    <row r="424" spans="1:11" ht="191.25" x14ac:dyDescent="0.25">
      <c r="A424" s="57">
        <v>408</v>
      </c>
      <c r="B424" s="117"/>
      <c r="C424" s="56" t="s">
        <v>810</v>
      </c>
      <c r="D424" s="103" t="s">
        <v>811</v>
      </c>
      <c r="E424" s="132" t="s">
        <v>576</v>
      </c>
      <c r="F424" s="132">
        <v>1.95E-2</v>
      </c>
      <c r="G424" s="68">
        <v>9.6999999999999993</v>
      </c>
      <c r="H424" s="53">
        <f t="shared" si="8"/>
        <v>0.19</v>
      </c>
    </row>
    <row r="425" spans="1:11" ht="318.75" x14ac:dyDescent="0.25">
      <c r="A425" s="57">
        <v>409</v>
      </c>
      <c r="B425" s="117"/>
      <c r="C425" s="56" t="s">
        <v>812</v>
      </c>
      <c r="D425" s="103" t="s">
        <v>813</v>
      </c>
      <c r="E425" s="132" t="s">
        <v>325</v>
      </c>
      <c r="F425" s="132">
        <v>0</v>
      </c>
      <c r="G425" s="68">
        <v>29.3</v>
      </c>
      <c r="H425" s="53">
        <f t="shared" si="8"/>
        <v>0</v>
      </c>
    </row>
    <row r="428" spans="1:11" ht="15.75" x14ac:dyDescent="0.25">
      <c r="B428" s="32" t="s">
        <v>66</v>
      </c>
    </row>
    <row r="429" spans="1:11" ht="15.75" x14ac:dyDescent="0.25">
      <c r="B429" s="33" t="s">
        <v>33</v>
      </c>
    </row>
    <row r="431" spans="1:11" ht="15.75" x14ac:dyDescent="0.25">
      <c r="B431" s="32" t="s">
        <v>34</v>
      </c>
    </row>
    <row r="432" spans="1:11" ht="15.75" x14ac:dyDescent="0.25">
      <c r="B432" s="33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B1:L50"/>
  <sheetViews>
    <sheetView workbookViewId="0"/>
  </sheetViews>
  <sheetFormatPr defaultRowHeight="15" x14ac:dyDescent="0.25"/>
  <sheetData>
    <row r="1" spans="2:5" x14ac:dyDescent="0.25">
      <c r="B1" s="95"/>
      <c r="C1" s="95"/>
      <c r="D1" s="95"/>
      <c r="E1" s="95"/>
    </row>
    <row r="2" spans="2:5" x14ac:dyDescent="0.25">
      <c r="B2" s="95"/>
      <c r="C2" s="95"/>
      <c r="D2" s="95"/>
      <c r="E2" s="130" t="s">
        <v>814</v>
      </c>
    </row>
    <row r="3" spans="2:5" x14ac:dyDescent="0.25">
      <c r="B3" s="95"/>
      <c r="C3" s="95"/>
      <c r="D3" s="95"/>
      <c r="E3" s="95"/>
    </row>
    <row r="4" spans="2:5" x14ac:dyDescent="0.25">
      <c r="B4" s="95"/>
      <c r="C4" s="95"/>
      <c r="D4" s="95"/>
      <c r="E4" s="95"/>
    </row>
    <row r="5" spans="2:5" x14ac:dyDescent="0.25">
      <c r="B5" s="104" t="s">
        <v>815</v>
      </c>
    </row>
    <row r="6" spans="2:5" x14ac:dyDescent="0.25">
      <c r="B6" s="49"/>
      <c r="C6" s="95"/>
      <c r="D6" s="95"/>
      <c r="E6" s="95"/>
    </row>
    <row r="7" spans="2:5" ht="204" x14ac:dyDescent="0.25">
      <c r="B7" s="111" t="s">
        <v>816</v>
      </c>
    </row>
    <row r="8" spans="2:5" x14ac:dyDescent="0.25">
      <c r="B8" s="120" t="s">
        <v>5</v>
      </c>
    </row>
    <row r="9" spans="2:5" x14ac:dyDescent="0.25">
      <c r="B9" s="49"/>
      <c r="C9" s="95"/>
      <c r="D9" s="95"/>
      <c r="E9" s="95"/>
    </row>
    <row r="10" spans="2:5" ht="89.25" x14ac:dyDescent="0.25">
      <c r="B10" s="124" t="s">
        <v>817</v>
      </c>
      <c r="C10" s="124" t="s">
        <v>818</v>
      </c>
      <c r="D10" s="124" t="s">
        <v>819</v>
      </c>
      <c r="E10" s="124" t="s">
        <v>820</v>
      </c>
    </row>
    <row r="11" spans="2:5" ht="38.25" x14ac:dyDescent="0.25">
      <c r="B11" s="91" t="s">
        <v>821</v>
      </c>
      <c r="C11" s="96">
        <f>'Прил.5 Расчет СМР и ОБ'!J14</f>
        <v>10469460.16</v>
      </c>
      <c r="D11" s="44">
        <f t="shared" ref="D11:D18" si="0">C11/$C$24</f>
        <v>0.17121940435528005</v>
      </c>
      <c r="E11" s="44">
        <f t="shared" ref="E11:E18" si="1">C11/$C$40</f>
        <v>9.7006729119585411E-2</v>
      </c>
    </row>
    <row r="12" spans="2:5" ht="63.75" x14ac:dyDescent="0.25">
      <c r="B12" s="91" t="s">
        <v>822</v>
      </c>
      <c r="C12" s="96">
        <f>'Прил.5 Расчет СМР и ОБ'!J33</f>
        <v>4959734.33</v>
      </c>
      <c r="D12" s="44">
        <f t="shared" si="0"/>
        <v>8.1112373013035463E-2</v>
      </c>
      <c r="E12" s="44">
        <f t="shared" si="1"/>
        <v>4.5955340323432535E-2</v>
      </c>
    </row>
    <row r="13" spans="2:5" ht="51" x14ac:dyDescent="0.25">
      <c r="B13" s="91" t="s">
        <v>823</v>
      </c>
      <c r="C13" s="96">
        <f>'Прил.5 Расчет СМР и ОБ'!J103</f>
        <v>410628.5399999998</v>
      </c>
      <c r="D13" s="44">
        <f t="shared" si="0"/>
        <v>6.7154918167316707E-3</v>
      </c>
      <c r="E13" s="44">
        <f t="shared" si="1"/>
        <v>3.8047550628007572E-3</v>
      </c>
    </row>
    <row r="14" spans="2:5" ht="51" x14ac:dyDescent="0.25">
      <c r="B14" s="91" t="s">
        <v>824</v>
      </c>
      <c r="C14" s="96">
        <f>C13+C12</f>
        <v>5370362.8700000001</v>
      </c>
      <c r="D14" s="44">
        <f t="shared" si="0"/>
        <v>8.7827864829767135E-2</v>
      </c>
      <c r="E14" s="44">
        <f t="shared" si="1"/>
        <v>4.9760095386233293E-2</v>
      </c>
    </row>
    <row r="15" spans="2:5" ht="63.75" x14ac:dyDescent="0.25">
      <c r="B15" s="91" t="s">
        <v>825</v>
      </c>
      <c r="C15" s="96">
        <f>'Прил.5 Расчет СМР и ОБ'!J16</f>
        <v>50991.05</v>
      </c>
      <c r="D15" s="44">
        <f t="shared" si="0"/>
        <v>8.3391665616217427E-4</v>
      </c>
      <c r="E15" s="44">
        <f t="shared" si="1"/>
        <v>4.7246705171790217E-4</v>
      </c>
    </row>
    <row r="16" spans="2:5" ht="51" x14ac:dyDescent="0.25">
      <c r="B16" s="91" t="s">
        <v>826</v>
      </c>
      <c r="C16" s="96">
        <f>'Прил.5 Расчет СМР и ОБ'!J204</f>
        <v>18719926.120000001</v>
      </c>
      <c r="D16" s="44">
        <f t="shared" si="0"/>
        <v>0.30614898484328812</v>
      </c>
      <c r="E16" s="44">
        <f t="shared" si="1"/>
        <v>0.1734529550243297</v>
      </c>
    </row>
    <row r="17" spans="2:7" ht="38.25" x14ac:dyDescent="0.25">
      <c r="B17" s="91" t="s">
        <v>827</v>
      </c>
      <c r="C17" s="96">
        <f>'Прил.5 Расчет СМР и ОБ'!J437</f>
        <v>3231307.4200000004</v>
      </c>
      <c r="D17" s="44">
        <f t="shared" si="0"/>
        <v>5.2845373427658826E-2</v>
      </c>
      <c r="E17" s="44">
        <f t="shared" si="1"/>
        <v>2.9940279518103297E-2</v>
      </c>
      <c r="G17" s="48"/>
    </row>
    <row r="18" spans="2:7" ht="38.25" x14ac:dyDescent="0.25">
      <c r="B18" s="91" t="s">
        <v>828</v>
      </c>
      <c r="C18" s="96">
        <f>C17+C16</f>
        <v>21951233.540000003</v>
      </c>
      <c r="D18" s="44">
        <f t="shared" si="0"/>
        <v>0.35899435827094694</v>
      </c>
      <c r="E18" s="44">
        <f t="shared" si="1"/>
        <v>0.20339323454243302</v>
      </c>
    </row>
    <row r="19" spans="2:7" x14ac:dyDescent="0.25">
      <c r="B19" s="91" t="s">
        <v>829</v>
      </c>
      <c r="C19" s="96">
        <f>C18+C14+C11</f>
        <v>37791056.570000008</v>
      </c>
      <c r="D19" s="44"/>
      <c r="E19" s="91"/>
    </row>
    <row r="20" spans="2:7" ht="38.25" x14ac:dyDescent="0.25">
      <c r="B20" s="91" t="s">
        <v>830</v>
      </c>
      <c r="C20" s="96">
        <f>ROUND(C21*(C11+C15),2)</f>
        <v>9678815.1099999994</v>
      </c>
      <c r="D20" s="44">
        <f>C20/$C$24</f>
        <v>0.15828905527819345</v>
      </c>
      <c r="E20" s="44">
        <f>C20/$C$40</f>
        <v>8.9680860447948846E-2</v>
      </c>
    </row>
    <row r="21" spans="2:7" ht="38.25" x14ac:dyDescent="0.25">
      <c r="B21" s="91" t="s">
        <v>831</v>
      </c>
      <c r="C21" s="47">
        <f>'Прил.5 Расчет СМР и ОБ'!D441</f>
        <v>0.92</v>
      </c>
      <c r="D21" s="44"/>
      <c r="E21" s="91"/>
    </row>
    <row r="22" spans="2:7" ht="51" x14ac:dyDescent="0.25">
      <c r="B22" s="91" t="s">
        <v>832</v>
      </c>
      <c r="C22" s="96">
        <f>ROUND(C23*(C11+C15),2)</f>
        <v>13676586.57</v>
      </c>
      <c r="D22" s="44">
        <f>C22/$C$24</f>
        <v>0.22366931726581235</v>
      </c>
      <c r="E22" s="44">
        <f>C22/$C$40</f>
        <v>0.12672295499489725</v>
      </c>
    </row>
    <row r="23" spans="2:7" ht="51" x14ac:dyDescent="0.25">
      <c r="B23" s="91" t="s">
        <v>833</v>
      </c>
      <c r="C23" s="47">
        <f>'Прил.5 Расчет СМР и ОБ'!D440</f>
        <v>1.3</v>
      </c>
      <c r="D23" s="44"/>
      <c r="E23" s="91"/>
    </row>
    <row r="24" spans="2:7" ht="38.25" x14ac:dyDescent="0.25">
      <c r="B24" s="91" t="s">
        <v>834</v>
      </c>
      <c r="C24" s="96">
        <f>C19+C20+C22</f>
        <v>61146458.250000007</v>
      </c>
      <c r="D24" s="44">
        <f>C24/$C$24</f>
        <v>1</v>
      </c>
      <c r="E24" s="44">
        <f>C24/$C$40</f>
        <v>0.56656387449109791</v>
      </c>
    </row>
    <row r="25" spans="2:7" ht="89.25" x14ac:dyDescent="0.25">
      <c r="B25" s="91" t="s">
        <v>835</v>
      </c>
      <c r="C25" s="96">
        <f>'Прил.5 Расчет СМР и ОБ'!J148</f>
        <v>38000150.950000003</v>
      </c>
      <c r="D25" s="44"/>
      <c r="E25" s="44">
        <f>C25/$C$40</f>
        <v>0.35209746189148367</v>
      </c>
    </row>
    <row r="26" spans="2:7" ht="76.5" x14ac:dyDescent="0.25">
      <c r="B26" s="91" t="s">
        <v>836</v>
      </c>
      <c r="C26" s="96">
        <f>'Прил.5 Расчет СМР и ОБ'!J149</f>
        <v>35506396.107599996</v>
      </c>
      <c r="D26" s="44"/>
      <c r="E26" s="44">
        <f>C26/$C$40</f>
        <v>0.32899111287345068</v>
      </c>
    </row>
    <row r="27" spans="2:7" ht="63.75" x14ac:dyDescent="0.25">
      <c r="B27" s="91" t="s">
        <v>837</v>
      </c>
      <c r="C27" s="46">
        <f>C24+C25</f>
        <v>99146609.200000018</v>
      </c>
      <c r="D27" s="44"/>
      <c r="E27" s="44">
        <f>C27/$C$40</f>
        <v>0.91866133638258163</v>
      </c>
      <c r="G27" s="45"/>
    </row>
    <row r="28" spans="2:7" ht="102" x14ac:dyDescent="0.25">
      <c r="B28" s="91" t="s">
        <v>838</v>
      </c>
      <c r="C28" s="91"/>
      <c r="D28" s="91"/>
      <c r="E28" s="91"/>
    </row>
    <row r="29" spans="2:7" ht="76.5" x14ac:dyDescent="0.25">
      <c r="B29" s="91" t="s">
        <v>839</v>
      </c>
      <c r="C29" s="46">
        <f>ROUND(C24*3.3%,2)</f>
        <v>2017833.12</v>
      </c>
      <c r="D29" s="91"/>
      <c r="E29" s="44">
        <v>2.5000000000000001E-2</v>
      </c>
    </row>
    <row r="30" spans="2:7" ht="165.75" x14ac:dyDescent="0.25">
      <c r="B30" s="91" t="s">
        <v>840</v>
      </c>
      <c r="C30" s="46">
        <f>ROUND((C24+C29)*1%,2)</f>
        <v>631642.91</v>
      </c>
      <c r="D30" s="91"/>
      <c r="E30" s="44">
        <v>1.9E-2</v>
      </c>
    </row>
    <row r="31" spans="2:7" ht="38.25" x14ac:dyDescent="0.25">
      <c r="B31" s="91" t="s">
        <v>841</v>
      </c>
      <c r="C31" s="46">
        <v>589729.38</v>
      </c>
      <c r="D31" s="91"/>
      <c r="E31" s="44">
        <f t="shared" ref="E31:E38" si="2">C31/$C$40</f>
        <v>5.4642471861243566E-3</v>
      </c>
    </row>
    <row r="32" spans="2:7" ht="114.75" x14ac:dyDescent="0.25">
      <c r="B32" s="91" t="s">
        <v>842</v>
      </c>
      <c r="C32" s="46">
        <v>0</v>
      </c>
      <c r="D32" s="91"/>
      <c r="E32" s="44">
        <f t="shared" si="2"/>
        <v>0</v>
      </c>
    </row>
    <row r="33" spans="2:12" ht="114.75" x14ac:dyDescent="0.25">
      <c r="B33" s="91" t="s">
        <v>843</v>
      </c>
      <c r="C33" s="46">
        <f>ROUND(C27*0%,2)</f>
        <v>0</v>
      </c>
      <c r="D33" s="91"/>
      <c r="E33" s="44">
        <f t="shared" si="2"/>
        <v>0</v>
      </c>
    </row>
    <row r="34" spans="2:12" ht="216.75" x14ac:dyDescent="0.25">
      <c r="B34" s="91" t="s">
        <v>844</v>
      </c>
      <c r="C34" s="46">
        <v>0</v>
      </c>
      <c r="D34" s="91"/>
      <c r="E34" s="44">
        <f t="shared" si="2"/>
        <v>0</v>
      </c>
    </row>
    <row r="35" spans="2:12" ht="344.25" x14ac:dyDescent="0.25">
      <c r="B35" s="91" t="s">
        <v>845</v>
      </c>
      <c r="C35" s="46">
        <f>ROUND(C27*0%,2)</f>
        <v>0</v>
      </c>
      <c r="D35" s="91"/>
      <c r="E35" s="44">
        <f t="shared" si="2"/>
        <v>0</v>
      </c>
    </row>
    <row r="36" spans="2:12" ht="114.75" x14ac:dyDescent="0.25">
      <c r="B36" s="91" t="s">
        <v>846</v>
      </c>
      <c r="C36" s="46">
        <f>ROUND((C27+C32+C33+C34+C35+C29+C31+C30)*2.14%,2)</f>
        <v>2191056.4300000002</v>
      </c>
      <c r="D36" s="91"/>
      <c r="E36" s="44">
        <f t="shared" si="2"/>
        <v>2.030164061398328E-2</v>
      </c>
      <c r="L36" s="45"/>
    </row>
    <row r="37" spans="2:12" ht="38.25" x14ac:dyDescent="0.25">
      <c r="B37" s="91" t="s">
        <v>847</v>
      </c>
      <c r="C37" s="46">
        <f>ROUND((C27+C32+C33+C34+C35+C29+C31+C30)*0.2%,2)</f>
        <v>204771.63</v>
      </c>
      <c r="D37" s="91"/>
      <c r="E37" s="44">
        <f t="shared" si="2"/>
        <v>1.8973495996173666E-3</v>
      </c>
      <c r="L37" s="45"/>
    </row>
    <row r="38" spans="2:12" ht="127.5" x14ac:dyDescent="0.25">
      <c r="B38" s="91" t="s">
        <v>848</v>
      </c>
      <c r="C38" s="96">
        <f>C27+C32+C33+C34+C35+C29+C31+C30+C36+C37</f>
        <v>104781642.67000002</v>
      </c>
      <c r="D38" s="91"/>
      <c r="E38" s="44">
        <f t="shared" si="2"/>
        <v>0.97087378640866662</v>
      </c>
    </row>
    <row r="39" spans="2:12" ht="38.25" x14ac:dyDescent="0.25">
      <c r="B39" s="91" t="s">
        <v>849</v>
      </c>
      <c r="C39" s="96">
        <f>ROUND(C38*3%,2)</f>
        <v>3143449.28</v>
      </c>
      <c r="D39" s="91"/>
      <c r="E39" s="44">
        <f>C39/$C$38</f>
        <v>2.9999999999045627E-2</v>
      </c>
    </row>
    <row r="40" spans="2:12" x14ac:dyDescent="0.25">
      <c r="B40" s="91" t="s">
        <v>850</v>
      </c>
      <c r="C40" s="96">
        <f>C39+C38</f>
        <v>107925091.95000002</v>
      </c>
      <c r="D40" s="91"/>
      <c r="E40" s="44">
        <f>C40/$C$40</f>
        <v>1</v>
      </c>
    </row>
    <row r="41" spans="2:12" ht="63.75" x14ac:dyDescent="0.25">
      <c r="B41" s="91" t="s">
        <v>851</v>
      </c>
      <c r="C41" s="96">
        <f>C40/'Прил.5 Расчет СМР и ОБ'!E444</f>
        <v>53962545.975000009</v>
      </c>
      <c r="D41" s="91"/>
      <c r="E41" s="91"/>
      <c r="G41" s="45"/>
    </row>
    <row r="42" spans="2:12" x14ac:dyDescent="0.25">
      <c r="B42" s="98"/>
      <c r="C42" s="95"/>
      <c r="D42" s="95"/>
      <c r="E42" s="95"/>
      <c r="G42" s="45"/>
    </row>
    <row r="43" spans="2:12" x14ac:dyDescent="0.25">
      <c r="B43" s="98" t="s">
        <v>852</v>
      </c>
      <c r="C43" s="95"/>
      <c r="D43" s="95"/>
      <c r="E43" s="95"/>
      <c r="G43" s="60"/>
    </row>
    <row r="44" spans="2:12" x14ac:dyDescent="0.25">
      <c r="B44" s="98" t="s">
        <v>853</v>
      </c>
      <c r="C44" s="95"/>
      <c r="D44" s="95"/>
      <c r="E44" s="95"/>
    </row>
    <row r="45" spans="2:12" x14ac:dyDescent="0.25">
      <c r="B45" s="98"/>
      <c r="C45" s="95"/>
      <c r="D45" s="95"/>
      <c r="E45" s="95"/>
    </row>
    <row r="46" spans="2:12" x14ac:dyDescent="0.25">
      <c r="B46" s="98" t="s">
        <v>854</v>
      </c>
      <c r="C46" s="95"/>
      <c r="D46" s="95"/>
      <c r="E46" s="95"/>
    </row>
    <row r="47" spans="2:12" x14ac:dyDescent="0.25">
      <c r="B47" s="120" t="s">
        <v>855</v>
      </c>
      <c r="D47" s="95"/>
      <c r="E47" s="95"/>
    </row>
    <row r="49" spans="2:5" x14ac:dyDescent="0.25">
      <c r="B49" s="95"/>
      <c r="C49" s="95"/>
      <c r="D49" s="95"/>
      <c r="E49" s="95"/>
    </row>
    <row r="50" spans="2:5" x14ac:dyDescent="0.25">
      <c r="B50" s="95"/>
      <c r="C50" s="95"/>
      <c r="D50" s="95"/>
      <c r="E50" s="9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A1:N450"/>
  <sheetViews>
    <sheetView tabSelected="1" topLeftCell="A310" workbookViewId="0">
      <selection activeCell="B313" sqref="B313"/>
    </sheetView>
  </sheetViews>
  <sheetFormatPr defaultRowHeight="15" x14ac:dyDescent="0.25"/>
  <sheetData>
    <row r="1" spans="1:14" x14ac:dyDescent="0.25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4" ht="15.75" x14ac:dyDescent="0.25">
      <c r="A2" s="101"/>
      <c r="B2" s="101"/>
      <c r="C2" s="101"/>
      <c r="D2" s="101"/>
      <c r="E2" s="101"/>
      <c r="F2" s="101"/>
      <c r="G2" s="101"/>
      <c r="H2" s="128" t="s">
        <v>856</v>
      </c>
      <c r="K2" s="101"/>
      <c r="L2" s="101"/>
      <c r="M2" s="101"/>
      <c r="N2" s="101"/>
    </row>
    <row r="3" spans="1:14" x14ac:dyDescent="0.25">
      <c r="A3" s="101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</row>
    <row r="4" spans="1:14" x14ac:dyDescent="0.25">
      <c r="A4" s="104" t="s">
        <v>857</v>
      </c>
    </row>
    <row r="5" spans="1:14" x14ac:dyDescent="0.25">
      <c r="A5" s="104"/>
      <c r="B5" s="104"/>
      <c r="C5" s="134"/>
      <c r="D5" s="104"/>
      <c r="E5" s="104"/>
      <c r="F5" s="104"/>
      <c r="G5" s="104"/>
      <c r="H5" s="104"/>
      <c r="I5" s="104"/>
      <c r="J5" s="104"/>
    </row>
    <row r="6" spans="1:14" ht="102" x14ac:dyDescent="0.25">
      <c r="A6" s="26" t="s">
        <v>858</v>
      </c>
      <c r="B6" s="25"/>
      <c r="C6" s="25"/>
      <c r="D6" s="105" t="s">
        <v>859</v>
      </c>
    </row>
    <row r="7" spans="1:14" ht="51" x14ac:dyDescent="0.25">
      <c r="A7" s="105" t="s">
        <v>5</v>
      </c>
      <c r="I7" s="111"/>
      <c r="J7" s="111"/>
    </row>
    <row r="8" spans="1:14" x14ac:dyDescent="0.25">
      <c r="A8" s="105"/>
    </row>
    <row r="9" spans="1:14" ht="76.5" x14ac:dyDescent="0.25">
      <c r="A9" s="124" t="s">
        <v>860</v>
      </c>
      <c r="B9" s="124" t="s">
        <v>72</v>
      </c>
      <c r="C9" s="124" t="s">
        <v>817</v>
      </c>
      <c r="D9" s="124" t="s">
        <v>74</v>
      </c>
      <c r="E9" s="124" t="s">
        <v>861</v>
      </c>
      <c r="F9" s="124" t="s">
        <v>76</v>
      </c>
      <c r="G9" s="136"/>
      <c r="H9" s="124" t="s">
        <v>862</v>
      </c>
      <c r="I9" s="124" t="s">
        <v>863</v>
      </c>
      <c r="J9" s="136"/>
      <c r="K9" s="101"/>
      <c r="L9" s="101"/>
      <c r="M9" s="101"/>
      <c r="N9" s="101"/>
    </row>
    <row r="10" spans="1:14" ht="25.5" x14ac:dyDescent="0.25">
      <c r="A10" s="138"/>
      <c r="B10" s="138"/>
      <c r="C10" s="138"/>
      <c r="D10" s="138"/>
      <c r="E10" s="138"/>
      <c r="F10" s="124" t="s">
        <v>864</v>
      </c>
      <c r="G10" s="124" t="s">
        <v>78</v>
      </c>
      <c r="H10" s="138"/>
      <c r="I10" s="124" t="s">
        <v>864</v>
      </c>
      <c r="J10" s="124" t="s">
        <v>78</v>
      </c>
      <c r="K10" s="101"/>
      <c r="L10" s="101"/>
      <c r="M10" s="101"/>
      <c r="N10" s="101"/>
    </row>
    <row r="11" spans="1:14" x14ac:dyDescent="0.25">
      <c r="A11" s="124">
        <v>1</v>
      </c>
      <c r="B11" s="124">
        <v>2</v>
      </c>
      <c r="C11" s="124">
        <v>3</v>
      </c>
      <c r="D11" s="124">
        <v>4</v>
      </c>
      <c r="E11" s="124">
        <v>5</v>
      </c>
      <c r="F11" s="124">
        <v>6</v>
      </c>
      <c r="G11" s="124">
        <v>7</v>
      </c>
      <c r="H11" s="124">
        <v>8</v>
      </c>
      <c r="I11" s="122">
        <v>9</v>
      </c>
      <c r="J11" s="122">
        <v>10</v>
      </c>
      <c r="K11" s="101"/>
      <c r="L11" s="101"/>
      <c r="M11" s="101"/>
      <c r="N11" s="101"/>
    </row>
    <row r="12" spans="1:14" ht="63.75" x14ac:dyDescent="0.25">
      <c r="A12" s="124"/>
      <c r="B12" s="115" t="s">
        <v>865</v>
      </c>
      <c r="C12" s="135"/>
      <c r="D12" s="135"/>
      <c r="E12" s="135"/>
      <c r="F12" s="135"/>
      <c r="G12" s="135"/>
      <c r="H12" s="136"/>
      <c r="I12" s="18"/>
      <c r="J12" s="18"/>
    </row>
    <row r="13" spans="1:14" ht="102" x14ac:dyDescent="0.25">
      <c r="A13" s="124">
        <v>1</v>
      </c>
      <c r="B13" s="62" t="s">
        <v>81</v>
      </c>
      <c r="C13" s="123" t="s">
        <v>866</v>
      </c>
      <c r="D13" s="124" t="s">
        <v>867</v>
      </c>
      <c r="E13" s="23">
        <v>23558.709979210002</v>
      </c>
      <c r="F13" s="22">
        <v>9.6199999999999992</v>
      </c>
      <c r="G13" s="22">
        <f>Прил.3!H12</f>
        <v>226634.79</v>
      </c>
      <c r="H13" s="24">
        <f>G13/G14</f>
        <v>1</v>
      </c>
      <c r="I13" s="22">
        <f>ФОТр.тек.!E13</f>
        <v>444.39870291576284</v>
      </c>
      <c r="J13" s="22">
        <f>ROUND(I13*E13,2)</f>
        <v>10469460.16</v>
      </c>
      <c r="K13" s="94"/>
    </row>
    <row r="14" spans="1:14" ht="89.25" x14ac:dyDescent="0.25">
      <c r="A14" s="124"/>
      <c r="B14" s="124"/>
      <c r="C14" s="115" t="s">
        <v>868</v>
      </c>
      <c r="D14" s="124" t="s">
        <v>867</v>
      </c>
      <c r="E14" s="23">
        <f>SUM(E13:E13)</f>
        <v>23558.709979210002</v>
      </c>
      <c r="F14" s="22"/>
      <c r="G14" s="22">
        <f>SUM(G13:G13)</f>
        <v>226634.79</v>
      </c>
      <c r="H14" s="127">
        <v>1</v>
      </c>
      <c r="I14" s="18"/>
      <c r="J14" s="22">
        <f>SUM(J13:J13)</f>
        <v>10469460.16</v>
      </c>
    </row>
    <row r="15" spans="1:14" ht="51" x14ac:dyDescent="0.25">
      <c r="A15" s="124"/>
      <c r="B15" s="123" t="s">
        <v>84</v>
      </c>
      <c r="C15" s="135"/>
      <c r="D15" s="135"/>
      <c r="E15" s="135"/>
      <c r="F15" s="135"/>
      <c r="G15" s="135"/>
      <c r="H15" s="136"/>
      <c r="I15" s="18"/>
      <c r="J15" s="18"/>
    </row>
    <row r="16" spans="1:14" ht="51" x14ac:dyDescent="0.25">
      <c r="A16" s="124">
        <v>2</v>
      </c>
      <c r="B16" s="124">
        <v>2</v>
      </c>
      <c r="C16" s="123" t="s">
        <v>84</v>
      </c>
      <c r="D16" s="124" t="s">
        <v>867</v>
      </c>
      <c r="E16" s="23">
        <f>Прил.3!F15</f>
        <v>1055.06</v>
      </c>
      <c r="F16" s="22">
        <f>G16/E16</f>
        <v>1.0319507895285576</v>
      </c>
      <c r="G16" s="22">
        <f>Прил.3!H14</f>
        <v>1088.77</v>
      </c>
      <c r="H16" s="127">
        <v>1</v>
      </c>
      <c r="I16" s="22">
        <f>ROUND(F16*Прил.10!D11,2)</f>
        <v>48.33</v>
      </c>
      <c r="J16" s="22">
        <f>ROUND(I16*E16,2)</f>
        <v>50991.05</v>
      </c>
      <c r="K16" s="94"/>
    </row>
    <row r="17" spans="1:10" ht="51" x14ac:dyDescent="0.25">
      <c r="A17" s="124"/>
      <c r="B17" s="115" t="s">
        <v>85</v>
      </c>
      <c r="C17" s="135"/>
      <c r="D17" s="135"/>
      <c r="E17" s="135"/>
      <c r="F17" s="135"/>
      <c r="G17" s="135"/>
      <c r="H17" s="136"/>
      <c r="I17" s="18"/>
      <c r="J17" s="18"/>
    </row>
    <row r="18" spans="1:10" ht="76.5" x14ac:dyDescent="0.25">
      <c r="A18" s="124"/>
      <c r="B18" s="123" t="s">
        <v>869</v>
      </c>
      <c r="C18" s="135"/>
      <c r="D18" s="135"/>
      <c r="E18" s="135"/>
      <c r="F18" s="135"/>
      <c r="G18" s="135"/>
      <c r="H18" s="136"/>
      <c r="I18" s="18"/>
      <c r="J18" s="18"/>
    </row>
    <row r="19" spans="1:10" ht="140.25" x14ac:dyDescent="0.25">
      <c r="A19" s="124">
        <v>3</v>
      </c>
      <c r="B19" s="62" t="s">
        <v>86</v>
      </c>
      <c r="C19" s="123" t="s">
        <v>87</v>
      </c>
      <c r="D19" s="124" t="s">
        <v>88</v>
      </c>
      <c r="E19" s="23">
        <v>150.30000000000001</v>
      </c>
      <c r="F19" s="126">
        <v>1217.74</v>
      </c>
      <c r="G19" s="22">
        <f t="shared" ref="G19:G32" si="0">ROUND(E19*F19,2)</f>
        <v>183026.32</v>
      </c>
      <c r="H19" s="24">
        <f t="shared" ref="H19:H32" si="1">G19/$G$104</f>
        <v>0.40760695432467697</v>
      </c>
      <c r="I19" s="22">
        <f>ROUND(F19*Прил.10!$D$12,2)</f>
        <v>14564.17</v>
      </c>
      <c r="J19" s="22">
        <f t="shared" ref="J19:J32" si="2">ROUND(I19*E19,2)</f>
        <v>2188994.75</v>
      </c>
    </row>
    <row r="20" spans="1:10" ht="140.25" x14ac:dyDescent="0.25">
      <c r="A20" s="124">
        <v>4</v>
      </c>
      <c r="B20" s="62" t="s">
        <v>89</v>
      </c>
      <c r="C20" s="123" t="s">
        <v>90</v>
      </c>
      <c r="D20" s="124" t="s">
        <v>88</v>
      </c>
      <c r="E20" s="23">
        <v>334.01</v>
      </c>
      <c r="F20" s="126">
        <v>162.57</v>
      </c>
      <c r="G20" s="22">
        <f t="shared" si="0"/>
        <v>54300.01</v>
      </c>
      <c r="H20" s="24">
        <f t="shared" si="1"/>
        <v>0.12092829979808097</v>
      </c>
      <c r="I20" s="22">
        <f>ROUND(F20*Прил.10!$D$12,2)</f>
        <v>1944.34</v>
      </c>
      <c r="J20" s="22">
        <f t="shared" si="2"/>
        <v>649429</v>
      </c>
    </row>
    <row r="21" spans="1:10" ht="63.75" x14ac:dyDescent="0.25">
      <c r="A21" s="124">
        <v>5</v>
      </c>
      <c r="B21" s="62" t="s">
        <v>91</v>
      </c>
      <c r="C21" s="123" t="s">
        <v>92</v>
      </c>
      <c r="D21" s="124" t="s">
        <v>93</v>
      </c>
      <c r="E21" s="23">
        <v>508.59</v>
      </c>
      <c r="F21" s="126">
        <v>74.239999999999995</v>
      </c>
      <c r="G21" s="22">
        <f t="shared" si="0"/>
        <v>37757.72</v>
      </c>
      <c r="H21" s="24">
        <f t="shared" si="1"/>
        <v>8.4087956592494129E-2</v>
      </c>
      <c r="I21" s="22">
        <f>ROUND(F21*Прил.10!$D$12,2)</f>
        <v>887.91</v>
      </c>
      <c r="J21" s="22">
        <f t="shared" si="2"/>
        <v>451582.15</v>
      </c>
    </row>
    <row r="22" spans="1:10" ht="38.25" x14ac:dyDescent="0.25">
      <c r="A22" s="124">
        <v>6</v>
      </c>
      <c r="B22" s="62" t="s">
        <v>94</v>
      </c>
      <c r="C22" s="123" t="s">
        <v>95</v>
      </c>
      <c r="D22" s="124" t="s">
        <v>88</v>
      </c>
      <c r="E22" s="23">
        <v>859</v>
      </c>
      <c r="F22" s="126">
        <v>41.06</v>
      </c>
      <c r="G22" s="22">
        <f t="shared" si="0"/>
        <v>35270.54</v>
      </c>
      <c r="H22" s="24">
        <f t="shared" si="1"/>
        <v>7.8548906992101958E-2</v>
      </c>
      <c r="I22" s="22">
        <f>ROUND(F22*Прил.10!$D$12,2)</f>
        <v>491.08</v>
      </c>
      <c r="J22" s="22">
        <f t="shared" si="2"/>
        <v>421837.72</v>
      </c>
    </row>
    <row r="23" spans="1:10" ht="140.25" x14ac:dyDescent="0.25">
      <c r="A23" s="124">
        <v>7</v>
      </c>
      <c r="B23" s="62" t="s">
        <v>96</v>
      </c>
      <c r="C23" s="123" t="s">
        <v>97</v>
      </c>
      <c r="D23" s="124" t="s">
        <v>88</v>
      </c>
      <c r="E23" s="23">
        <v>411.29</v>
      </c>
      <c r="F23" s="126">
        <v>48.81</v>
      </c>
      <c r="G23" s="22">
        <f t="shared" si="0"/>
        <v>20075.060000000001</v>
      </c>
      <c r="H23" s="24">
        <f t="shared" si="1"/>
        <v>4.4707963666018903E-2</v>
      </c>
      <c r="I23" s="22">
        <f>ROUND(F23*Прил.10!$D$12,2)</f>
        <v>583.77</v>
      </c>
      <c r="J23" s="22">
        <f t="shared" si="2"/>
        <v>240098.76</v>
      </c>
    </row>
    <row r="24" spans="1:10" ht="51" x14ac:dyDescent="0.25">
      <c r="A24" s="124">
        <v>8</v>
      </c>
      <c r="B24" s="62" t="s">
        <v>98</v>
      </c>
      <c r="C24" s="123" t="s">
        <v>99</v>
      </c>
      <c r="D24" s="124" t="s">
        <v>88</v>
      </c>
      <c r="E24" s="23">
        <v>172.26</v>
      </c>
      <c r="F24" s="126">
        <v>110</v>
      </c>
      <c r="G24" s="22">
        <f t="shared" si="0"/>
        <v>18948.599999999999</v>
      </c>
      <c r="H24" s="24">
        <f t="shared" si="1"/>
        <v>4.2199292072946516E-2</v>
      </c>
      <c r="I24" s="22">
        <f>ROUND(F24*Прил.10!$D$12,2)</f>
        <v>1315.6</v>
      </c>
      <c r="J24" s="22">
        <f t="shared" si="2"/>
        <v>226625.26</v>
      </c>
    </row>
    <row r="25" spans="1:10" ht="229.5" x14ac:dyDescent="0.25">
      <c r="A25" s="124">
        <v>9</v>
      </c>
      <c r="B25" s="62" t="s">
        <v>100</v>
      </c>
      <c r="C25" s="123" t="s">
        <v>101</v>
      </c>
      <c r="D25" s="124" t="s">
        <v>93</v>
      </c>
      <c r="E25" s="23">
        <v>129.35</v>
      </c>
      <c r="F25" s="126">
        <v>90</v>
      </c>
      <c r="G25" s="22">
        <f t="shared" si="0"/>
        <v>11641.5</v>
      </c>
      <c r="H25" s="24">
        <f t="shared" si="1"/>
        <v>2.5926087345091824E-2</v>
      </c>
      <c r="I25" s="22">
        <f>ROUND(F25*Прил.10!$D$12,2)</f>
        <v>1076.4000000000001</v>
      </c>
      <c r="J25" s="22">
        <f t="shared" si="2"/>
        <v>139232.34</v>
      </c>
    </row>
    <row r="26" spans="1:10" ht="76.5" x14ac:dyDescent="0.25">
      <c r="A26" s="124">
        <v>10</v>
      </c>
      <c r="B26" s="62" t="s">
        <v>102</v>
      </c>
      <c r="C26" s="123" t="s">
        <v>103</v>
      </c>
      <c r="D26" s="124" t="s">
        <v>88</v>
      </c>
      <c r="E26" s="23">
        <v>112.73</v>
      </c>
      <c r="F26" s="126">
        <v>100.1</v>
      </c>
      <c r="G26" s="22">
        <f t="shared" si="0"/>
        <v>11284.27</v>
      </c>
      <c r="H26" s="24">
        <f t="shared" si="1"/>
        <v>2.5130521809526206E-2</v>
      </c>
      <c r="I26" s="22">
        <f>ROUND(F26*Прил.10!$D$12,2)</f>
        <v>1197.2</v>
      </c>
      <c r="J26" s="22">
        <f t="shared" si="2"/>
        <v>134960.35999999999</v>
      </c>
    </row>
    <row r="27" spans="1:10" ht="89.25" x14ac:dyDescent="0.25">
      <c r="A27" s="124">
        <v>11</v>
      </c>
      <c r="B27" s="62" t="s">
        <v>104</v>
      </c>
      <c r="C27" s="123" t="s">
        <v>105</v>
      </c>
      <c r="D27" s="124" t="s">
        <v>88</v>
      </c>
      <c r="E27" s="23">
        <v>91.18</v>
      </c>
      <c r="F27" s="126">
        <v>88.01</v>
      </c>
      <c r="G27" s="22">
        <f t="shared" si="0"/>
        <v>8024.75</v>
      </c>
      <c r="H27" s="24">
        <f t="shared" si="1"/>
        <v>1.7871440056910673E-2</v>
      </c>
      <c r="I27" s="22">
        <f>ROUND(F27*Прил.10!$D$12,2)</f>
        <v>1052.5999999999999</v>
      </c>
      <c r="J27" s="22">
        <f t="shared" si="2"/>
        <v>95976.07</v>
      </c>
    </row>
    <row r="28" spans="1:10" ht="204" x14ac:dyDescent="0.25">
      <c r="A28" s="124">
        <v>12</v>
      </c>
      <c r="B28" s="62" t="s">
        <v>106</v>
      </c>
      <c r="C28" s="123" t="s">
        <v>107</v>
      </c>
      <c r="D28" s="124" t="s">
        <v>93</v>
      </c>
      <c r="E28" s="23">
        <v>54.14</v>
      </c>
      <c r="F28" s="126">
        <v>147.4</v>
      </c>
      <c r="G28" s="22">
        <f t="shared" si="0"/>
        <v>7980.24</v>
      </c>
      <c r="H28" s="24">
        <f t="shared" si="1"/>
        <v>1.7772314501979605E-2</v>
      </c>
      <c r="I28" s="22">
        <f>ROUND(F28*Прил.10!$D$12,2)</f>
        <v>1762.9</v>
      </c>
      <c r="J28" s="22">
        <f t="shared" si="2"/>
        <v>95443.41</v>
      </c>
    </row>
    <row r="29" spans="1:10" ht="63.75" x14ac:dyDescent="0.25">
      <c r="A29" s="124">
        <v>13</v>
      </c>
      <c r="B29" s="62" t="s">
        <v>108</v>
      </c>
      <c r="C29" s="123" t="s">
        <v>109</v>
      </c>
      <c r="D29" s="124" t="s">
        <v>88</v>
      </c>
      <c r="E29" s="23">
        <v>111.22</v>
      </c>
      <c r="F29" s="126">
        <v>68.59</v>
      </c>
      <c r="G29" s="22">
        <f t="shared" si="0"/>
        <v>7628.58</v>
      </c>
      <c r="H29" s="24">
        <f t="shared" si="1"/>
        <v>1.6989153579781004E-2</v>
      </c>
      <c r="I29" s="22">
        <f>ROUND(F29*Прил.10!$D$12,2)</f>
        <v>820.34</v>
      </c>
      <c r="J29" s="22">
        <f t="shared" si="2"/>
        <v>91238.21</v>
      </c>
    </row>
    <row r="30" spans="1:10" ht="63.75" x14ac:dyDescent="0.25">
      <c r="A30" s="124"/>
      <c r="B30" s="62" t="s">
        <v>110</v>
      </c>
      <c r="C30" s="123" t="s">
        <v>111</v>
      </c>
      <c r="D30" s="124" t="s">
        <v>93</v>
      </c>
      <c r="E30" s="23">
        <v>84.78</v>
      </c>
      <c r="F30" s="126">
        <v>79.069999999999993</v>
      </c>
      <c r="G30" s="22">
        <f t="shared" si="0"/>
        <v>6703.55</v>
      </c>
      <c r="H30" s="24">
        <f t="shared" si="1"/>
        <v>1.4929074674413977E-2</v>
      </c>
      <c r="I30" s="22">
        <f>ROUND(F30*Прил.10!$D$12,2)</f>
        <v>945.68</v>
      </c>
      <c r="J30" s="22">
        <f t="shared" si="2"/>
        <v>80174.75</v>
      </c>
    </row>
    <row r="31" spans="1:10" ht="89.25" x14ac:dyDescent="0.25">
      <c r="A31" s="124">
        <v>14</v>
      </c>
      <c r="B31" s="62" t="s">
        <v>112</v>
      </c>
      <c r="C31" s="123" t="s">
        <v>113</v>
      </c>
      <c r="D31" s="124" t="s">
        <v>88</v>
      </c>
      <c r="E31" s="23">
        <v>75.89</v>
      </c>
      <c r="F31" s="126">
        <v>87.49</v>
      </c>
      <c r="G31" s="22">
        <f t="shared" si="0"/>
        <v>6639.62</v>
      </c>
      <c r="H31" s="24">
        <f t="shared" si="1"/>
        <v>1.4786700000705972E-2</v>
      </c>
      <c r="I31" s="22">
        <f>ROUND(F31*Прил.10!$D$12,2)</f>
        <v>1046.3800000000001</v>
      </c>
      <c r="J31" s="22">
        <f t="shared" si="2"/>
        <v>79409.78</v>
      </c>
    </row>
    <row r="32" spans="1:10" ht="63.75" x14ac:dyDescent="0.25">
      <c r="A32" s="124">
        <v>15</v>
      </c>
      <c r="B32" s="62" t="s">
        <v>114</v>
      </c>
      <c r="C32" s="123" t="s">
        <v>115</v>
      </c>
      <c r="D32" s="124" t="s">
        <v>93</v>
      </c>
      <c r="E32" s="23">
        <v>91.01</v>
      </c>
      <c r="F32" s="126">
        <v>59.47</v>
      </c>
      <c r="G32" s="22">
        <f t="shared" si="0"/>
        <v>5412.36</v>
      </c>
      <c r="H32" s="24">
        <f t="shared" si="1"/>
        <v>1.2053542765372261E-2</v>
      </c>
      <c r="I32" s="22">
        <f>ROUND(F32*Прил.10!$D$12,2)</f>
        <v>711.26</v>
      </c>
      <c r="J32" s="22">
        <f t="shared" si="2"/>
        <v>64731.77</v>
      </c>
    </row>
    <row r="33" spans="1:10" ht="89.25" x14ac:dyDescent="0.25">
      <c r="A33" s="124"/>
      <c r="B33" s="124"/>
      <c r="C33" s="123" t="s">
        <v>870</v>
      </c>
      <c r="D33" s="124"/>
      <c r="E33" s="23"/>
      <c r="F33" s="22"/>
      <c r="G33" s="22">
        <f>SUM(G19:G32)</f>
        <v>414693.12</v>
      </c>
      <c r="H33" s="127">
        <f>G33/G104</f>
        <v>0.92353820818010091</v>
      </c>
      <c r="I33" s="19"/>
      <c r="J33" s="22">
        <f>SUM(J19:J32)</f>
        <v>4959734.33</v>
      </c>
    </row>
    <row r="34" spans="1:10" ht="306" x14ac:dyDescent="0.25">
      <c r="A34" s="124">
        <v>16</v>
      </c>
      <c r="B34" s="62" t="s">
        <v>116</v>
      </c>
      <c r="C34" s="123" t="s">
        <v>117</v>
      </c>
      <c r="D34" s="124" t="s">
        <v>118</v>
      </c>
      <c r="E34" s="23">
        <v>550</v>
      </c>
      <c r="F34" s="126">
        <v>7.9</v>
      </c>
      <c r="G34" s="22">
        <f t="shared" ref="G34:G65" si="3">ROUND(E34*F34,2)</f>
        <v>4345</v>
      </c>
      <c r="H34" s="24">
        <f t="shared" ref="H34:H65" si="4">G34/$G$104</f>
        <v>9.6764892423161948E-3</v>
      </c>
      <c r="I34" s="22">
        <f>ROUND(F34*Прил.10!$D$12,2)</f>
        <v>94.48</v>
      </c>
      <c r="J34" s="22">
        <f t="shared" ref="J34:J65" si="5">ROUND(I34*E34,2)</f>
        <v>51964</v>
      </c>
    </row>
    <row r="35" spans="1:10" ht="178.5" x14ac:dyDescent="0.25">
      <c r="A35" s="124">
        <v>17</v>
      </c>
      <c r="B35" s="62" t="s">
        <v>119</v>
      </c>
      <c r="C35" s="123" t="s">
        <v>120</v>
      </c>
      <c r="D35" s="124" t="s">
        <v>93</v>
      </c>
      <c r="E35" s="23">
        <v>8.33</v>
      </c>
      <c r="F35" s="126">
        <v>307.24</v>
      </c>
      <c r="G35" s="22">
        <f t="shared" si="3"/>
        <v>2559.31</v>
      </c>
      <c r="H35" s="24">
        <f t="shared" si="4"/>
        <v>5.6996860029349273E-3</v>
      </c>
      <c r="I35" s="22">
        <f>ROUND(F35*Прил.10!$D$12,2)</f>
        <v>3674.59</v>
      </c>
      <c r="J35" s="22">
        <f t="shared" si="5"/>
        <v>30609.33</v>
      </c>
    </row>
    <row r="36" spans="1:10" ht="165.75" x14ac:dyDescent="0.25">
      <c r="A36" s="124">
        <v>18</v>
      </c>
      <c r="B36" s="62" t="s">
        <v>121</v>
      </c>
      <c r="C36" s="123" t="s">
        <v>122</v>
      </c>
      <c r="D36" s="124" t="s">
        <v>93</v>
      </c>
      <c r="E36" s="23">
        <v>17.71</v>
      </c>
      <c r="F36" s="126">
        <v>134</v>
      </c>
      <c r="G36" s="22">
        <f t="shared" si="3"/>
        <v>2373.14</v>
      </c>
      <c r="H36" s="24">
        <f t="shared" si="4"/>
        <v>5.2850779471830265E-3</v>
      </c>
      <c r="I36" s="22">
        <f>ROUND(F36*Прил.10!$D$12,2)</f>
        <v>1602.64</v>
      </c>
      <c r="J36" s="22">
        <f t="shared" si="5"/>
        <v>28382.75</v>
      </c>
    </row>
    <row r="37" spans="1:10" ht="102" x14ac:dyDescent="0.25">
      <c r="A37" s="124">
        <v>19</v>
      </c>
      <c r="B37" s="62" t="s">
        <v>123</v>
      </c>
      <c r="C37" s="123" t="s">
        <v>124</v>
      </c>
      <c r="D37" s="124" t="s">
        <v>93</v>
      </c>
      <c r="E37" s="23">
        <v>19.52</v>
      </c>
      <c r="F37" s="126">
        <v>119.77</v>
      </c>
      <c r="G37" s="22">
        <f t="shared" si="3"/>
        <v>2337.91</v>
      </c>
      <c r="H37" s="24">
        <f t="shared" si="4"/>
        <v>5.2066193243966519E-3</v>
      </c>
      <c r="I37" s="22">
        <f>ROUND(F37*Прил.10!$D$12,2)</f>
        <v>1432.45</v>
      </c>
      <c r="J37" s="22">
        <f t="shared" si="5"/>
        <v>27961.42</v>
      </c>
    </row>
    <row r="38" spans="1:10" ht="89.25" x14ac:dyDescent="0.25">
      <c r="A38" s="124">
        <v>20</v>
      </c>
      <c r="B38" s="62" t="s">
        <v>125</v>
      </c>
      <c r="C38" s="123" t="s">
        <v>126</v>
      </c>
      <c r="D38" s="124" t="s">
        <v>93</v>
      </c>
      <c r="E38" s="23">
        <v>32.47</v>
      </c>
      <c r="F38" s="126">
        <v>65.709999999999994</v>
      </c>
      <c r="G38" s="22">
        <f t="shared" si="3"/>
        <v>2133.6</v>
      </c>
      <c r="H38" s="24">
        <f t="shared" si="4"/>
        <v>4.7516127611981198E-3</v>
      </c>
      <c r="I38" s="22">
        <f>ROUND(F38*Прил.10!$D$12,2)</f>
        <v>785.89</v>
      </c>
      <c r="J38" s="22">
        <f t="shared" si="5"/>
        <v>25517.85</v>
      </c>
    </row>
    <row r="39" spans="1:10" ht="216.75" x14ac:dyDescent="0.25">
      <c r="A39" s="124">
        <v>21</v>
      </c>
      <c r="B39" s="62" t="s">
        <v>127</v>
      </c>
      <c r="C39" s="123" t="s">
        <v>128</v>
      </c>
      <c r="D39" s="124" t="s">
        <v>93</v>
      </c>
      <c r="E39" s="23">
        <v>49.57</v>
      </c>
      <c r="F39" s="126">
        <v>36.770000000000003</v>
      </c>
      <c r="G39" s="22">
        <f t="shared" si="3"/>
        <v>1822.69</v>
      </c>
      <c r="H39" s="24">
        <f t="shared" si="4"/>
        <v>4.0592037231478263E-3</v>
      </c>
      <c r="I39" s="22">
        <f>ROUND(F39*Прил.10!$D$12,2)</f>
        <v>439.77</v>
      </c>
      <c r="J39" s="22">
        <f t="shared" si="5"/>
        <v>21799.4</v>
      </c>
    </row>
    <row r="40" spans="1:10" ht="140.25" x14ac:dyDescent="0.25">
      <c r="A40" s="124">
        <v>22</v>
      </c>
      <c r="B40" s="62" t="s">
        <v>129</v>
      </c>
      <c r="C40" s="123" t="s">
        <v>130</v>
      </c>
      <c r="D40" s="124" t="s">
        <v>93</v>
      </c>
      <c r="E40" s="23">
        <v>37.19</v>
      </c>
      <c r="F40" s="126">
        <v>41.62</v>
      </c>
      <c r="G40" s="22">
        <f t="shared" si="3"/>
        <v>1547.85</v>
      </c>
      <c r="H40" s="24">
        <f t="shared" si="4"/>
        <v>3.4471240215694179E-3</v>
      </c>
      <c r="I40" s="22">
        <f>ROUND(F40*Прил.10!$D$12,2)</f>
        <v>497.78</v>
      </c>
      <c r="J40" s="22">
        <f t="shared" si="5"/>
        <v>18512.439999999999</v>
      </c>
    </row>
    <row r="41" spans="1:10" ht="114.75" x14ac:dyDescent="0.25">
      <c r="A41" s="124">
        <v>23</v>
      </c>
      <c r="B41" s="62" t="s">
        <v>131</v>
      </c>
      <c r="C41" s="123" t="s">
        <v>132</v>
      </c>
      <c r="D41" s="124" t="s">
        <v>93</v>
      </c>
      <c r="E41" s="23">
        <v>12.04</v>
      </c>
      <c r="F41" s="126">
        <v>102.11</v>
      </c>
      <c r="G41" s="22">
        <f t="shared" si="3"/>
        <v>1229.4000000000001</v>
      </c>
      <c r="H41" s="24">
        <f t="shared" si="4"/>
        <v>2.7379231011515604E-3</v>
      </c>
      <c r="I41" s="22">
        <f>ROUND(F41*Прил.10!$D$12,2)</f>
        <v>1221.24</v>
      </c>
      <c r="J41" s="22">
        <f t="shared" si="5"/>
        <v>14703.73</v>
      </c>
    </row>
    <row r="42" spans="1:10" ht="153" x14ac:dyDescent="0.25">
      <c r="A42" s="124">
        <v>24</v>
      </c>
      <c r="B42" s="62" t="s">
        <v>133</v>
      </c>
      <c r="C42" s="123" t="s">
        <v>134</v>
      </c>
      <c r="D42" s="124" t="s">
        <v>93</v>
      </c>
      <c r="E42" s="23">
        <v>6.53</v>
      </c>
      <c r="F42" s="126">
        <v>178.02</v>
      </c>
      <c r="G42" s="22">
        <f t="shared" si="3"/>
        <v>1162.47</v>
      </c>
      <c r="H42" s="24">
        <f t="shared" si="4"/>
        <v>2.5888673071381603E-3</v>
      </c>
      <c r="I42" s="22">
        <f>ROUND(F42*Прил.10!$D$12,2)</f>
        <v>2129.12</v>
      </c>
      <c r="J42" s="22">
        <f t="shared" si="5"/>
        <v>13903.15</v>
      </c>
    </row>
    <row r="43" spans="1:10" ht="89.25" x14ac:dyDescent="0.25">
      <c r="A43" s="124">
        <v>25</v>
      </c>
      <c r="B43" s="62" t="s">
        <v>135</v>
      </c>
      <c r="C43" s="123" t="s">
        <v>136</v>
      </c>
      <c r="D43" s="124" t="s">
        <v>93</v>
      </c>
      <c r="E43" s="23">
        <v>12.25</v>
      </c>
      <c r="F43" s="126">
        <v>84.82</v>
      </c>
      <c r="G43" s="22">
        <f t="shared" si="3"/>
        <v>1039.05</v>
      </c>
      <c r="H43" s="24">
        <f t="shared" si="4"/>
        <v>2.3140060177741406E-3</v>
      </c>
      <c r="I43" s="22">
        <f>ROUND(F43*Прил.10!$D$12,2)</f>
        <v>1014.45</v>
      </c>
      <c r="J43" s="22">
        <f t="shared" si="5"/>
        <v>12427.01</v>
      </c>
    </row>
    <row r="44" spans="1:10" ht="102" x14ac:dyDescent="0.25">
      <c r="A44" s="124">
        <v>26</v>
      </c>
      <c r="B44" s="62" t="s">
        <v>137</v>
      </c>
      <c r="C44" s="123" t="s">
        <v>138</v>
      </c>
      <c r="D44" s="124" t="s">
        <v>93</v>
      </c>
      <c r="E44" s="23">
        <v>7.2</v>
      </c>
      <c r="F44" s="126">
        <v>125.13</v>
      </c>
      <c r="G44" s="22">
        <f t="shared" si="3"/>
        <v>900.94</v>
      </c>
      <c r="H44" s="24">
        <f t="shared" si="4"/>
        <v>2.0064295093146956E-3</v>
      </c>
      <c r="I44" s="22">
        <f>ROUND(F44*Прил.10!$D$12,2)</f>
        <v>1496.55</v>
      </c>
      <c r="J44" s="22">
        <f t="shared" si="5"/>
        <v>10775.16</v>
      </c>
    </row>
    <row r="45" spans="1:10" ht="51" x14ac:dyDescent="0.25">
      <c r="A45" s="124">
        <v>27</v>
      </c>
      <c r="B45" s="62" t="s">
        <v>139</v>
      </c>
      <c r="C45" s="123" t="s">
        <v>140</v>
      </c>
      <c r="D45" s="124" t="s">
        <v>93</v>
      </c>
      <c r="E45" s="23">
        <v>380.87</v>
      </c>
      <c r="F45" s="126">
        <v>2.36</v>
      </c>
      <c r="G45" s="22">
        <f t="shared" si="3"/>
        <v>898.85</v>
      </c>
      <c r="H45" s="24">
        <f t="shared" si="4"/>
        <v>2.0017749955019357E-3</v>
      </c>
      <c r="I45" s="22">
        <f>ROUND(F45*Прил.10!$D$12,2)</f>
        <v>28.23</v>
      </c>
      <c r="J45" s="22">
        <f t="shared" si="5"/>
        <v>10751.96</v>
      </c>
    </row>
    <row r="46" spans="1:10" ht="102" x14ac:dyDescent="0.25">
      <c r="A46" s="124">
        <v>28</v>
      </c>
      <c r="B46" s="62" t="s">
        <v>141</v>
      </c>
      <c r="C46" s="123" t="s">
        <v>142</v>
      </c>
      <c r="D46" s="124" t="s">
        <v>93</v>
      </c>
      <c r="E46" s="23">
        <v>21.76</v>
      </c>
      <c r="F46" s="126">
        <v>39.51</v>
      </c>
      <c r="G46" s="22">
        <f t="shared" si="3"/>
        <v>859.74</v>
      </c>
      <c r="H46" s="24">
        <f t="shared" si="4"/>
        <v>1.914675457120581E-3</v>
      </c>
      <c r="I46" s="22">
        <f>ROUND(F46*Прил.10!$D$12,2)</f>
        <v>472.54</v>
      </c>
      <c r="J46" s="22">
        <f t="shared" si="5"/>
        <v>10282.469999999999</v>
      </c>
    </row>
    <row r="47" spans="1:10" ht="127.5" x14ac:dyDescent="0.25">
      <c r="A47" s="124">
        <v>29</v>
      </c>
      <c r="B47" s="62" t="s">
        <v>143</v>
      </c>
      <c r="C47" s="123" t="s">
        <v>144</v>
      </c>
      <c r="D47" s="124" t="s">
        <v>93</v>
      </c>
      <c r="E47" s="23">
        <v>1012.88</v>
      </c>
      <c r="F47" s="126">
        <v>0.81</v>
      </c>
      <c r="G47" s="22">
        <f t="shared" si="3"/>
        <v>820.43</v>
      </c>
      <c r="H47" s="24">
        <f t="shared" si="4"/>
        <v>1.8271305107188664E-3</v>
      </c>
      <c r="I47" s="22">
        <f>ROUND(F47*Прил.10!$D$12,2)</f>
        <v>9.69</v>
      </c>
      <c r="J47" s="22">
        <f t="shared" si="5"/>
        <v>9814.81</v>
      </c>
    </row>
    <row r="48" spans="1:10" ht="51" x14ac:dyDescent="0.25">
      <c r="A48" s="124">
        <v>30</v>
      </c>
      <c r="B48" s="62" t="s">
        <v>145</v>
      </c>
      <c r="C48" s="123" t="s">
        <v>146</v>
      </c>
      <c r="D48" s="124" t="s">
        <v>93</v>
      </c>
      <c r="E48" s="23">
        <v>16.64</v>
      </c>
      <c r="F48" s="126">
        <v>43.4</v>
      </c>
      <c r="G48" s="22">
        <f t="shared" si="3"/>
        <v>722.18</v>
      </c>
      <c r="H48" s="24">
        <f t="shared" si="4"/>
        <v>1.6083238207171252E-3</v>
      </c>
      <c r="I48" s="22">
        <f>ROUND(F48*Прил.10!$D$12,2)</f>
        <v>519.05999999999995</v>
      </c>
      <c r="J48" s="22">
        <f t="shared" si="5"/>
        <v>8637.16</v>
      </c>
    </row>
    <row r="49" spans="1:10" ht="127.5" x14ac:dyDescent="0.25">
      <c r="A49" s="124">
        <v>31</v>
      </c>
      <c r="B49" s="62" t="s">
        <v>147</v>
      </c>
      <c r="C49" s="123" t="s">
        <v>148</v>
      </c>
      <c r="D49" s="124" t="s">
        <v>93</v>
      </c>
      <c r="E49" s="23">
        <v>3.93</v>
      </c>
      <c r="F49" s="126">
        <v>177.97</v>
      </c>
      <c r="G49" s="22">
        <f t="shared" si="3"/>
        <v>699.42</v>
      </c>
      <c r="H49" s="24">
        <f t="shared" si="4"/>
        <v>1.5576363880001824E-3</v>
      </c>
      <c r="I49" s="22">
        <f>ROUND(F49*Прил.10!$D$12,2)</f>
        <v>2128.52</v>
      </c>
      <c r="J49" s="22">
        <f t="shared" si="5"/>
        <v>8365.08</v>
      </c>
    </row>
    <row r="50" spans="1:10" ht="140.25" x14ac:dyDescent="0.25">
      <c r="A50" s="124">
        <v>32</v>
      </c>
      <c r="B50" s="62" t="s">
        <v>149</v>
      </c>
      <c r="C50" s="123" t="s">
        <v>150</v>
      </c>
      <c r="D50" s="124" t="s">
        <v>93</v>
      </c>
      <c r="E50" s="23">
        <v>3.54</v>
      </c>
      <c r="F50" s="126">
        <v>191.4</v>
      </c>
      <c r="G50" s="22">
        <f t="shared" si="3"/>
        <v>677.56</v>
      </c>
      <c r="H50" s="24">
        <f t="shared" si="4"/>
        <v>1.5089532913748584E-3</v>
      </c>
      <c r="I50" s="22">
        <f>ROUND(F50*Прил.10!$D$12,2)</f>
        <v>2289.14</v>
      </c>
      <c r="J50" s="22">
        <f t="shared" si="5"/>
        <v>8103.56</v>
      </c>
    </row>
    <row r="51" spans="1:10" ht="165.75" x14ac:dyDescent="0.25">
      <c r="A51" s="124">
        <v>33</v>
      </c>
      <c r="B51" s="62" t="s">
        <v>151</v>
      </c>
      <c r="C51" s="123" t="s">
        <v>152</v>
      </c>
      <c r="D51" s="124" t="s">
        <v>93</v>
      </c>
      <c r="E51" s="23">
        <v>5.9</v>
      </c>
      <c r="F51" s="126">
        <v>106.74</v>
      </c>
      <c r="G51" s="22">
        <f t="shared" si="3"/>
        <v>629.77</v>
      </c>
      <c r="H51" s="24">
        <f t="shared" si="4"/>
        <v>1.4025230449098893E-3</v>
      </c>
      <c r="I51" s="22">
        <f>ROUND(F51*Прил.10!$D$12,2)</f>
        <v>1276.6099999999999</v>
      </c>
      <c r="J51" s="22">
        <f t="shared" si="5"/>
        <v>7532</v>
      </c>
    </row>
    <row r="52" spans="1:10" ht="127.5" x14ac:dyDescent="0.25">
      <c r="A52" s="124">
        <v>34</v>
      </c>
      <c r="B52" s="62" t="s">
        <v>153</v>
      </c>
      <c r="C52" s="123" t="s">
        <v>154</v>
      </c>
      <c r="D52" s="124" t="s">
        <v>93</v>
      </c>
      <c r="E52" s="23">
        <v>5.13</v>
      </c>
      <c r="F52" s="126">
        <v>116.89</v>
      </c>
      <c r="G52" s="22">
        <f t="shared" si="3"/>
        <v>599.65</v>
      </c>
      <c r="H52" s="24">
        <f t="shared" si="4"/>
        <v>1.3354445970437067E-3</v>
      </c>
      <c r="I52" s="22">
        <f>ROUND(F52*Прил.10!$D$12,2)</f>
        <v>1398</v>
      </c>
      <c r="J52" s="22">
        <f t="shared" si="5"/>
        <v>7171.74</v>
      </c>
    </row>
    <row r="53" spans="1:10" ht="114.75" x14ac:dyDescent="0.25">
      <c r="A53" s="124">
        <v>35</v>
      </c>
      <c r="B53" s="62" t="s">
        <v>155</v>
      </c>
      <c r="C53" s="123" t="s">
        <v>156</v>
      </c>
      <c r="D53" s="124" t="s">
        <v>93</v>
      </c>
      <c r="E53" s="23">
        <v>7.9</v>
      </c>
      <c r="F53" s="126">
        <v>73</v>
      </c>
      <c r="G53" s="22">
        <f t="shared" si="3"/>
        <v>576.70000000000005</v>
      </c>
      <c r="H53" s="24">
        <f t="shared" si="4"/>
        <v>1.2843340267074221E-3</v>
      </c>
      <c r="I53" s="22">
        <f>ROUND(F53*Прил.10!$D$12,2)</f>
        <v>873.08</v>
      </c>
      <c r="J53" s="22">
        <f t="shared" si="5"/>
        <v>6897.33</v>
      </c>
    </row>
    <row r="54" spans="1:10" ht="102" x14ac:dyDescent="0.25">
      <c r="A54" s="124">
        <v>36</v>
      </c>
      <c r="B54" s="62" t="s">
        <v>157</v>
      </c>
      <c r="C54" s="123" t="s">
        <v>158</v>
      </c>
      <c r="D54" s="124" t="s">
        <v>93</v>
      </c>
      <c r="E54" s="23">
        <v>339.74</v>
      </c>
      <c r="F54" s="126">
        <v>1.59</v>
      </c>
      <c r="G54" s="22">
        <f t="shared" si="3"/>
        <v>540.19000000000005</v>
      </c>
      <c r="H54" s="24">
        <f t="shared" si="4"/>
        <v>1.2030247925907446E-3</v>
      </c>
      <c r="I54" s="22">
        <f>ROUND(F54*Прил.10!$D$12,2)</f>
        <v>19.02</v>
      </c>
      <c r="J54" s="22">
        <f t="shared" si="5"/>
        <v>6461.85</v>
      </c>
    </row>
    <row r="55" spans="1:10" ht="102" x14ac:dyDescent="0.25">
      <c r="A55" s="124">
        <v>37</v>
      </c>
      <c r="B55" s="62" t="s">
        <v>159</v>
      </c>
      <c r="C55" s="123" t="s">
        <v>160</v>
      </c>
      <c r="D55" s="124" t="s">
        <v>93</v>
      </c>
      <c r="E55" s="23">
        <v>4</v>
      </c>
      <c r="F55" s="126">
        <v>124.6</v>
      </c>
      <c r="G55" s="22">
        <f t="shared" si="3"/>
        <v>498.4</v>
      </c>
      <c r="H55" s="24">
        <f t="shared" si="4"/>
        <v>1.1099567867365687E-3</v>
      </c>
      <c r="I55" s="22">
        <f>ROUND(F55*Прил.10!$D$12,2)</f>
        <v>1490.22</v>
      </c>
      <c r="J55" s="22">
        <f t="shared" si="5"/>
        <v>5960.88</v>
      </c>
    </row>
    <row r="56" spans="1:10" ht="63.75" x14ac:dyDescent="0.25">
      <c r="A56" s="124">
        <v>38</v>
      </c>
      <c r="B56" s="62" t="s">
        <v>161</v>
      </c>
      <c r="C56" s="123" t="s">
        <v>162</v>
      </c>
      <c r="D56" s="124" t="s">
        <v>93</v>
      </c>
      <c r="E56" s="23">
        <v>5.41</v>
      </c>
      <c r="F56" s="126">
        <v>89.99</v>
      </c>
      <c r="G56" s="22">
        <f t="shared" si="3"/>
        <v>486.85</v>
      </c>
      <c r="H56" s="24">
        <f t="shared" si="4"/>
        <v>1.0842344735607916E-3</v>
      </c>
      <c r="I56" s="22">
        <f>ROUND(F56*Прил.10!$D$12,2)</f>
        <v>1076.28</v>
      </c>
      <c r="J56" s="22">
        <f t="shared" si="5"/>
        <v>5822.67</v>
      </c>
    </row>
    <row r="57" spans="1:10" ht="114.75" x14ac:dyDescent="0.25">
      <c r="A57" s="124">
        <v>39</v>
      </c>
      <c r="B57" s="62" t="s">
        <v>163</v>
      </c>
      <c r="C57" s="123" t="s">
        <v>164</v>
      </c>
      <c r="D57" s="124" t="s">
        <v>165</v>
      </c>
      <c r="E57" s="23">
        <v>4.68</v>
      </c>
      <c r="F57" s="126">
        <v>101</v>
      </c>
      <c r="G57" s="22">
        <f t="shared" si="3"/>
        <v>472.68</v>
      </c>
      <c r="H57" s="24">
        <f t="shared" si="4"/>
        <v>1.0526773153183011E-3</v>
      </c>
      <c r="I57" s="22">
        <f>ROUND(F57*Прил.10!$D$12,2)</f>
        <v>1207.96</v>
      </c>
      <c r="J57" s="22">
        <f t="shared" si="5"/>
        <v>5653.25</v>
      </c>
    </row>
    <row r="58" spans="1:10" ht="25.5" x14ac:dyDescent="0.25">
      <c r="A58" s="124">
        <v>40</v>
      </c>
      <c r="B58" s="62" t="s">
        <v>166</v>
      </c>
      <c r="C58" s="123" t="s">
        <v>167</v>
      </c>
      <c r="D58" s="124" t="s">
        <v>93</v>
      </c>
      <c r="E58" s="23">
        <v>648.05999999999995</v>
      </c>
      <c r="F58" s="126">
        <v>0.64</v>
      </c>
      <c r="G58" s="22">
        <f t="shared" si="3"/>
        <v>414.76</v>
      </c>
      <c r="H58" s="24">
        <f t="shared" si="4"/>
        <v>9.2368715262210925E-4</v>
      </c>
      <c r="I58" s="22">
        <f>ROUND(F58*Прил.10!$D$12,2)</f>
        <v>7.65</v>
      </c>
      <c r="J58" s="22">
        <f t="shared" si="5"/>
        <v>4957.66</v>
      </c>
    </row>
    <row r="59" spans="1:10" ht="255" x14ac:dyDescent="0.25">
      <c r="A59" s="124">
        <v>41</v>
      </c>
      <c r="B59" s="62" t="s">
        <v>168</v>
      </c>
      <c r="C59" s="123" t="s">
        <v>169</v>
      </c>
      <c r="D59" s="124" t="s">
        <v>118</v>
      </c>
      <c r="E59" s="23">
        <v>4.68</v>
      </c>
      <c r="F59" s="126">
        <v>83.69</v>
      </c>
      <c r="G59" s="22">
        <f t="shared" si="3"/>
        <v>391.67</v>
      </c>
      <c r="H59" s="24">
        <f t="shared" si="4"/>
        <v>8.7226479667157277E-4</v>
      </c>
      <c r="I59" s="22">
        <f>ROUND(F59*Прил.10!$D$12,2)</f>
        <v>1000.93</v>
      </c>
      <c r="J59" s="22">
        <f t="shared" si="5"/>
        <v>4684.3500000000004</v>
      </c>
    </row>
    <row r="60" spans="1:10" ht="102" x14ac:dyDescent="0.25">
      <c r="A60" s="124">
        <v>42</v>
      </c>
      <c r="B60" s="62" t="s">
        <v>170</v>
      </c>
      <c r="C60" s="123" t="s">
        <v>171</v>
      </c>
      <c r="D60" s="124" t="s">
        <v>93</v>
      </c>
      <c r="E60" s="23">
        <v>1.41</v>
      </c>
      <c r="F60" s="126">
        <v>249.15</v>
      </c>
      <c r="G60" s="22">
        <f t="shared" si="3"/>
        <v>351.3</v>
      </c>
      <c r="H60" s="24">
        <f t="shared" si="4"/>
        <v>7.8235918776195144E-4</v>
      </c>
      <c r="I60" s="22">
        <f>ROUND(F60*Прил.10!$D$12,2)</f>
        <v>2979.83</v>
      </c>
      <c r="J60" s="22">
        <f t="shared" si="5"/>
        <v>4201.5600000000004</v>
      </c>
    </row>
    <row r="61" spans="1:10" ht="102" x14ac:dyDescent="0.25">
      <c r="A61" s="124">
        <v>43</v>
      </c>
      <c r="B61" s="62" t="s">
        <v>172</v>
      </c>
      <c r="C61" s="123" t="s">
        <v>173</v>
      </c>
      <c r="D61" s="124" t="s">
        <v>93</v>
      </c>
      <c r="E61" s="23">
        <v>5.1100000000000003</v>
      </c>
      <c r="F61" s="126">
        <v>62.97</v>
      </c>
      <c r="G61" s="22">
        <f t="shared" si="3"/>
        <v>321.77999999999997</v>
      </c>
      <c r="H61" s="24">
        <f t="shared" si="4"/>
        <v>7.1661696395684804E-4</v>
      </c>
      <c r="I61" s="22">
        <f>ROUND(F61*Прил.10!$D$12,2)</f>
        <v>753.12</v>
      </c>
      <c r="J61" s="22">
        <f t="shared" si="5"/>
        <v>3848.44</v>
      </c>
    </row>
    <row r="62" spans="1:10" ht="63.75" x14ac:dyDescent="0.25">
      <c r="A62" s="124">
        <v>44</v>
      </c>
      <c r="B62" s="62" t="s">
        <v>174</v>
      </c>
      <c r="C62" s="123" t="s">
        <v>175</v>
      </c>
      <c r="D62" s="124" t="s">
        <v>93</v>
      </c>
      <c r="E62" s="23">
        <v>549.83000000000004</v>
      </c>
      <c r="F62" s="126">
        <v>0.56000000000000005</v>
      </c>
      <c r="G62" s="22">
        <f t="shared" si="3"/>
        <v>307.89999999999998</v>
      </c>
      <c r="H62" s="24">
        <f t="shared" si="4"/>
        <v>6.8570564734387934E-4</v>
      </c>
      <c r="I62" s="22">
        <f>ROUND(F62*Прил.10!$D$12,2)</f>
        <v>6.7</v>
      </c>
      <c r="J62" s="22">
        <f t="shared" si="5"/>
        <v>3683.86</v>
      </c>
    </row>
    <row r="63" spans="1:10" ht="51" x14ac:dyDescent="0.25">
      <c r="A63" s="124">
        <v>45</v>
      </c>
      <c r="B63" s="62" t="s">
        <v>176</v>
      </c>
      <c r="C63" s="123" t="s">
        <v>177</v>
      </c>
      <c r="D63" s="124" t="s">
        <v>93</v>
      </c>
      <c r="E63" s="23">
        <v>234.34</v>
      </c>
      <c r="F63" s="126">
        <v>1.19</v>
      </c>
      <c r="G63" s="22">
        <f t="shared" si="3"/>
        <v>278.86</v>
      </c>
      <c r="H63" s="24">
        <f t="shared" si="4"/>
        <v>6.210324027876396E-4</v>
      </c>
      <c r="I63" s="22">
        <f>ROUND(F63*Прил.10!$D$12,2)</f>
        <v>14.23</v>
      </c>
      <c r="J63" s="22">
        <f t="shared" si="5"/>
        <v>3334.66</v>
      </c>
    </row>
    <row r="64" spans="1:10" ht="51" x14ac:dyDescent="0.25">
      <c r="A64" s="124">
        <v>46</v>
      </c>
      <c r="B64" s="62" t="s">
        <v>178</v>
      </c>
      <c r="C64" s="123" t="s">
        <v>179</v>
      </c>
      <c r="D64" s="124" t="s">
        <v>93</v>
      </c>
      <c r="E64" s="23">
        <v>125.95</v>
      </c>
      <c r="F64" s="126">
        <v>2.06</v>
      </c>
      <c r="G64" s="22">
        <f t="shared" si="3"/>
        <v>259.45999999999998</v>
      </c>
      <c r="H64" s="24">
        <f t="shared" si="4"/>
        <v>5.7782782481274094E-4</v>
      </c>
      <c r="I64" s="22">
        <f>ROUND(F64*Прил.10!$D$12,2)</f>
        <v>24.64</v>
      </c>
      <c r="J64" s="22">
        <f t="shared" si="5"/>
        <v>3103.41</v>
      </c>
    </row>
    <row r="65" spans="1:10" ht="280.5" x14ac:dyDescent="0.25">
      <c r="A65" s="124">
        <v>47</v>
      </c>
      <c r="B65" s="62" t="s">
        <v>129</v>
      </c>
      <c r="C65" s="123" t="s">
        <v>180</v>
      </c>
      <c r="D65" s="124" t="s">
        <v>93</v>
      </c>
      <c r="E65" s="23">
        <v>5.44</v>
      </c>
      <c r="F65" s="126">
        <v>41.62</v>
      </c>
      <c r="G65" s="22">
        <f t="shared" si="3"/>
        <v>226.41</v>
      </c>
      <c r="H65" s="24">
        <f t="shared" si="4"/>
        <v>5.0422414944828757E-4</v>
      </c>
      <c r="I65" s="22">
        <f>ROUND(F65*Прил.10!$D$12,2)</f>
        <v>497.78</v>
      </c>
      <c r="J65" s="22">
        <f t="shared" si="5"/>
        <v>2707.92</v>
      </c>
    </row>
    <row r="66" spans="1:10" ht="127.5" x14ac:dyDescent="0.25">
      <c r="A66" s="124">
        <v>48</v>
      </c>
      <c r="B66" s="62" t="s">
        <v>181</v>
      </c>
      <c r="C66" s="123" t="s">
        <v>182</v>
      </c>
      <c r="D66" s="124" t="s">
        <v>93</v>
      </c>
      <c r="E66" s="23">
        <v>1.41</v>
      </c>
      <c r="F66" s="126">
        <v>148.88999999999999</v>
      </c>
      <c r="G66" s="22">
        <f t="shared" ref="G66:G97" si="6">ROUND(E66*F66,2)</f>
        <v>209.93</v>
      </c>
      <c r="H66" s="24">
        <f t="shared" ref="H66:H97" si="7">G66/$G$104</f>
        <v>4.6752252857064179E-4</v>
      </c>
      <c r="I66" s="22">
        <f>ROUND(F66*Прил.10!$D$12,2)</f>
        <v>1780.72</v>
      </c>
      <c r="J66" s="22">
        <f t="shared" ref="J66:J97" si="8">ROUND(I66*E66,2)</f>
        <v>2510.8200000000002</v>
      </c>
    </row>
    <row r="67" spans="1:10" ht="114.75" x14ac:dyDescent="0.25">
      <c r="A67" s="124">
        <v>49</v>
      </c>
      <c r="B67" s="62" t="s">
        <v>183</v>
      </c>
      <c r="C67" s="123" t="s">
        <v>184</v>
      </c>
      <c r="D67" s="124" t="s">
        <v>93</v>
      </c>
      <c r="E67" s="23">
        <v>14.23</v>
      </c>
      <c r="F67" s="126">
        <v>13.3</v>
      </c>
      <c r="G67" s="22">
        <f t="shared" si="6"/>
        <v>189.26</v>
      </c>
      <c r="H67" s="24">
        <f t="shared" si="7"/>
        <v>4.2148960966645864E-4</v>
      </c>
      <c r="I67" s="22">
        <f>ROUND(F67*Прил.10!$D$12,2)</f>
        <v>159.07</v>
      </c>
      <c r="J67" s="22">
        <f t="shared" si="8"/>
        <v>2263.5700000000002</v>
      </c>
    </row>
    <row r="68" spans="1:10" ht="127.5" x14ac:dyDescent="0.25">
      <c r="A68" s="124">
        <v>50</v>
      </c>
      <c r="B68" s="62" t="s">
        <v>185</v>
      </c>
      <c r="C68" s="123" t="s">
        <v>186</v>
      </c>
      <c r="D68" s="124" t="s">
        <v>93</v>
      </c>
      <c r="E68" s="23">
        <v>9.8800000000000008</v>
      </c>
      <c r="F68" s="126">
        <v>13.46</v>
      </c>
      <c r="G68" s="22">
        <f t="shared" si="6"/>
        <v>132.97999999999999</v>
      </c>
      <c r="H68" s="24">
        <f t="shared" si="7"/>
        <v>2.9615179273721688E-4</v>
      </c>
      <c r="I68" s="22">
        <f>ROUND(F68*Прил.10!$D$12,2)</f>
        <v>160.97999999999999</v>
      </c>
      <c r="J68" s="22">
        <f t="shared" si="8"/>
        <v>1590.48</v>
      </c>
    </row>
    <row r="69" spans="1:10" ht="127.5" x14ac:dyDescent="0.25">
      <c r="A69" s="124">
        <v>51</v>
      </c>
      <c r="B69" s="62" t="s">
        <v>187</v>
      </c>
      <c r="C69" s="123" t="s">
        <v>188</v>
      </c>
      <c r="D69" s="124" t="s">
        <v>93</v>
      </c>
      <c r="E69" s="23">
        <v>1.41</v>
      </c>
      <c r="F69" s="126">
        <v>88.4</v>
      </c>
      <c r="G69" s="22">
        <f t="shared" si="6"/>
        <v>124.64</v>
      </c>
      <c r="H69" s="24">
        <f t="shared" si="7"/>
        <v>2.7757827828821415E-4</v>
      </c>
      <c r="I69" s="22">
        <f>ROUND(F69*Прил.10!$D$12,2)</f>
        <v>1057.26</v>
      </c>
      <c r="J69" s="22">
        <f t="shared" si="8"/>
        <v>1490.74</v>
      </c>
    </row>
    <row r="70" spans="1:10" ht="51" x14ac:dyDescent="0.25">
      <c r="A70" s="124">
        <v>52</v>
      </c>
      <c r="B70" s="62" t="s">
        <v>189</v>
      </c>
      <c r="C70" s="123" t="s">
        <v>190</v>
      </c>
      <c r="D70" s="124" t="s">
        <v>93</v>
      </c>
      <c r="E70" s="23">
        <v>37.75</v>
      </c>
      <c r="F70" s="126">
        <v>3.16</v>
      </c>
      <c r="G70" s="22">
        <f t="shared" si="6"/>
        <v>119.29</v>
      </c>
      <c r="H70" s="24">
        <f t="shared" si="7"/>
        <v>2.6566361374359004E-4</v>
      </c>
      <c r="I70" s="22">
        <f>ROUND(F70*Прил.10!$D$12,2)</f>
        <v>37.79</v>
      </c>
      <c r="J70" s="22">
        <f t="shared" si="8"/>
        <v>1426.57</v>
      </c>
    </row>
    <row r="71" spans="1:10" ht="127.5" x14ac:dyDescent="0.25">
      <c r="A71" s="124">
        <v>53</v>
      </c>
      <c r="B71" s="62" t="s">
        <v>191</v>
      </c>
      <c r="C71" s="123" t="s">
        <v>192</v>
      </c>
      <c r="D71" s="124" t="s">
        <v>93</v>
      </c>
      <c r="E71" s="23">
        <v>1.55</v>
      </c>
      <c r="F71" s="126">
        <v>76.81</v>
      </c>
      <c r="G71" s="22">
        <f t="shared" si="6"/>
        <v>119.06</v>
      </c>
      <c r="H71" s="24">
        <f t="shared" si="7"/>
        <v>2.6515139452017633E-4</v>
      </c>
      <c r="I71" s="22">
        <f>ROUND(F71*Прил.10!$D$12,2)</f>
        <v>918.65</v>
      </c>
      <c r="J71" s="22">
        <f t="shared" si="8"/>
        <v>1423.91</v>
      </c>
    </row>
    <row r="72" spans="1:10" ht="280.5" x14ac:dyDescent="0.25">
      <c r="A72" s="124">
        <v>54</v>
      </c>
      <c r="B72" s="62" t="s">
        <v>193</v>
      </c>
      <c r="C72" s="123" t="s">
        <v>194</v>
      </c>
      <c r="D72" s="124" t="s">
        <v>118</v>
      </c>
      <c r="E72" s="23">
        <v>1.78</v>
      </c>
      <c r="F72" s="126">
        <v>63.18</v>
      </c>
      <c r="G72" s="22">
        <f t="shared" si="6"/>
        <v>112.46</v>
      </c>
      <c r="H72" s="24">
        <f t="shared" si="7"/>
        <v>2.5045292984830357E-4</v>
      </c>
      <c r="I72" s="22">
        <f>ROUND(F72*Прил.10!$D$12,2)</f>
        <v>755.63</v>
      </c>
      <c r="J72" s="22">
        <f t="shared" si="8"/>
        <v>1345.02</v>
      </c>
    </row>
    <row r="73" spans="1:10" ht="102" x14ac:dyDescent="0.25">
      <c r="A73" s="124">
        <v>55</v>
      </c>
      <c r="B73" s="62" t="s">
        <v>195</v>
      </c>
      <c r="C73" s="123" t="s">
        <v>196</v>
      </c>
      <c r="D73" s="124" t="s">
        <v>93</v>
      </c>
      <c r="E73" s="23">
        <v>52.81</v>
      </c>
      <c r="F73" s="126">
        <v>2.1</v>
      </c>
      <c r="G73" s="22">
        <f t="shared" si="6"/>
        <v>110.9</v>
      </c>
      <c r="H73" s="24">
        <f t="shared" si="7"/>
        <v>2.4697874728949734E-4</v>
      </c>
      <c r="I73" s="22">
        <f>ROUND(F73*Прил.10!$D$12,2)</f>
        <v>25.12</v>
      </c>
      <c r="J73" s="22">
        <f t="shared" si="8"/>
        <v>1326.59</v>
      </c>
    </row>
    <row r="74" spans="1:10" ht="63.75" x14ac:dyDescent="0.25">
      <c r="A74" s="124">
        <v>56</v>
      </c>
      <c r="B74" s="62" t="s">
        <v>197</v>
      </c>
      <c r="C74" s="123" t="s">
        <v>198</v>
      </c>
      <c r="D74" s="124" t="s">
        <v>93</v>
      </c>
      <c r="E74" s="23">
        <v>60.01</v>
      </c>
      <c r="F74" s="126">
        <v>1.61</v>
      </c>
      <c r="G74" s="22">
        <f t="shared" si="6"/>
        <v>96.62</v>
      </c>
      <c r="H74" s="24">
        <f t="shared" si="7"/>
        <v>2.1517661463580913E-4</v>
      </c>
      <c r="I74" s="22">
        <f>ROUND(F74*Прил.10!$D$12,2)</f>
        <v>19.260000000000002</v>
      </c>
      <c r="J74" s="22">
        <f t="shared" si="8"/>
        <v>1155.79</v>
      </c>
    </row>
    <row r="75" spans="1:10" ht="165.75" x14ac:dyDescent="0.25">
      <c r="A75" s="124">
        <v>57</v>
      </c>
      <c r="B75" s="62" t="s">
        <v>199</v>
      </c>
      <c r="C75" s="123" t="s">
        <v>200</v>
      </c>
      <c r="D75" s="124" t="s">
        <v>93</v>
      </c>
      <c r="E75" s="23">
        <v>0.53</v>
      </c>
      <c r="F75" s="126">
        <v>171.26</v>
      </c>
      <c r="G75" s="22">
        <f t="shared" si="6"/>
        <v>90.77</v>
      </c>
      <c r="H75" s="24">
        <f t="shared" si="7"/>
        <v>2.0214843004028558E-4</v>
      </c>
      <c r="I75" s="22">
        <f>ROUND(F75*Прил.10!$D$12,2)</f>
        <v>2048.27</v>
      </c>
      <c r="J75" s="22">
        <f t="shared" si="8"/>
        <v>1085.58</v>
      </c>
    </row>
    <row r="76" spans="1:10" ht="153" x14ac:dyDescent="0.25">
      <c r="A76" s="124">
        <v>58</v>
      </c>
      <c r="B76" s="62" t="s">
        <v>201</v>
      </c>
      <c r="C76" s="123" t="s">
        <v>202</v>
      </c>
      <c r="D76" s="124" t="s">
        <v>93</v>
      </c>
      <c r="E76" s="23">
        <v>0.51</v>
      </c>
      <c r="F76" s="126">
        <v>176.59</v>
      </c>
      <c r="G76" s="22">
        <f t="shared" si="6"/>
        <v>90.06</v>
      </c>
      <c r="H76" s="24">
        <f t="shared" si="7"/>
        <v>2.0056723156800839E-4</v>
      </c>
      <c r="I76" s="22">
        <f>ROUND(F76*Прил.10!$D$12,2)</f>
        <v>2112.02</v>
      </c>
      <c r="J76" s="22">
        <f t="shared" si="8"/>
        <v>1077.1300000000001</v>
      </c>
    </row>
    <row r="77" spans="1:10" ht="89.25" x14ac:dyDescent="0.25">
      <c r="A77" s="124">
        <v>59</v>
      </c>
      <c r="B77" s="62" t="s">
        <v>203</v>
      </c>
      <c r="C77" s="123" t="s">
        <v>204</v>
      </c>
      <c r="D77" s="124" t="s">
        <v>93</v>
      </c>
      <c r="E77" s="23">
        <v>0.39</v>
      </c>
      <c r="F77" s="126">
        <v>198.2</v>
      </c>
      <c r="G77" s="22">
        <f t="shared" si="6"/>
        <v>77.3</v>
      </c>
      <c r="H77" s="24">
        <f t="shared" si="7"/>
        <v>1.721501998690545E-4</v>
      </c>
      <c r="I77" s="22">
        <f>ROUND(F77*Прил.10!$D$12,2)</f>
        <v>2370.4699999999998</v>
      </c>
      <c r="J77" s="22">
        <f t="shared" si="8"/>
        <v>924.48</v>
      </c>
    </row>
    <row r="78" spans="1:10" ht="76.5" x14ac:dyDescent="0.25">
      <c r="A78" s="124">
        <v>60</v>
      </c>
      <c r="B78" s="62" t="s">
        <v>205</v>
      </c>
      <c r="C78" s="123" t="s">
        <v>206</v>
      </c>
      <c r="D78" s="124" t="s">
        <v>93</v>
      </c>
      <c r="E78" s="23">
        <v>28.77</v>
      </c>
      <c r="F78" s="126">
        <v>2.58</v>
      </c>
      <c r="G78" s="22">
        <f t="shared" si="6"/>
        <v>74.23</v>
      </c>
      <c r="H78" s="24">
        <f t="shared" si="7"/>
        <v>1.6531318675653189E-4</v>
      </c>
      <c r="I78" s="22">
        <f>ROUND(F78*Прил.10!$D$12,2)</f>
        <v>30.86</v>
      </c>
      <c r="J78" s="22">
        <f t="shared" si="8"/>
        <v>887.84</v>
      </c>
    </row>
    <row r="79" spans="1:10" ht="140.25" x14ac:dyDescent="0.25">
      <c r="A79" s="124">
        <v>61</v>
      </c>
      <c r="B79" s="62" t="s">
        <v>207</v>
      </c>
      <c r="C79" s="123" t="s">
        <v>208</v>
      </c>
      <c r="D79" s="124" t="s">
        <v>93</v>
      </c>
      <c r="E79" s="23">
        <v>0.5</v>
      </c>
      <c r="F79" s="126">
        <v>97.54</v>
      </c>
      <c r="G79" s="22">
        <f t="shared" si="6"/>
        <v>48.77</v>
      </c>
      <c r="H79" s="24">
        <f t="shared" si="7"/>
        <v>1.0861274576473207E-4</v>
      </c>
      <c r="I79" s="22">
        <f>ROUND(F79*Прил.10!$D$12,2)</f>
        <v>1166.58</v>
      </c>
      <c r="J79" s="22">
        <f t="shared" si="8"/>
        <v>583.29</v>
      </c>
    </row>
    <row r="80" spans="1:10" ht="25.5" x14ac:dyDescent="0.25">
      <c r="A80" s="124">
        <v>62</v>
      </c>
      <c r="B80" s="62" t="s">
        <v>209</v>
      </c>
      <c r="C80" s="123" t="s">
        <v>210</v>
      </c>
      <c r="D80" s="124" t="s">
        <v>93</v>
      </c>
      <c r="E80" s="23">
        <v>5.17</v>
      </c>
      <c r="F80" s="126">
        <v>8.65</v>
      </c>
      <c r="G80" s="22">
        <f t="shared" si="6"/>
        <v>44.72</v>
      </c>
      <c r="H80" s="24">
        <f t="shared" si="7"/>
        <v>9.9593233352446531E-5</v>
      </c>
      <c r="I80" s="22">
        <f>ROUND(F80*Прил.10!$D$12,2)</f>
        <v>103.45</v>
      </c>
      <c r="J80" s="22">
        <f t="shared" si="8"/>
        <v>534.84</v>
      </c>
    </row>
    <row r="81" spans="1:10" ht="89.25" x14ac:dyDescent="0.25">
      <c r="A81" s="124">
        <v>63</v>
      </c>
      <c r="B81" s="62" t="s">
        <v>211</v>
      </c>
      <c r="C81" s="123" t="s">
        <v>212</v>
      </c>
      <c r="D81" s="124" t="s">
        <v>93</v>
      </c>
      <c r="E81" s="23">
        <v>0.22</v>
      </c>
      <c r="F81" s="126">
        <v>147.07</v>
      </c>
      <c r="G81" s="22">
        <f t="shared" si="6"/>
        <v>32.36</v>
      </c>
      <c r="H81" s="24">
        <f t="shared" si="7"/>
        <v>7.2067017694212211E-5</v>
      </c>
      <c r="I81" s="22">
        <f>ROUND(F81*Прил.10!$D$12,2)</f>
        <v>1758.96</v>
      </c>
      <c r="J81" s="22">
        <f t="shared" si="8"/>
        <v>386.97</v>
      </c>
    </row>
    <row r="82" spans="1:10" ht="255" x14ac:dyDescent="0.25">
      <c r="A82" s="124">
        <v>64</v>
      </c>
      <c r="B82" s="62" t="s">
        <v>213</v>
      </c>
      <c r="C82" s="123" t="s">
        <v>214</v>
      </c>
      <c r="D82" s="124" t="s">
        <v>118</v>
      </c>
      <c r="E82" s="23">
        <v>2.85</v>
      </c>
      <c r="F82" s="126">
        <v>10.4</v>
      </c>
      <c r="G82" s="22">
        <f t="shared" si="6"/>
        <v>29.64</v>
      </c>
      <c r="H82" s="24">
        <f t="shared" si="7"/>
        <v>6.6009468617319223E-5</v>
      </c>
      <c r="I82" s="22">
        <f>ROUND(F82*Прил.10!$D$12,2)</f>
        <v>124.38</v>
      </c>
      <c r="J82" s="22">
        <f t="shared" si="8"/>
        <v>354.48</v>
      </c>
    </row>
    <row r="83" spans="1:10" ht="114.75" x14ac:dyDescent="0.25">
      <c r="A83" s="124">
        <v>65</v>
      </c>
      <c r="B83" s="62" t="s">
        <v>215</v>
      </c>
      <c r="C83" s="123" t="s">
        <v>216</v>
      </c>
      <c r="D83" s="124" t="s">
        <v>93</v>
      </c>
      <c r="E83" s="23">
        <v>3.93</v>
      </c>
      <c r="F83" s="126">
        <v>6.9</v>
      </c>
      <c r="G83" s="22">
        <f t="shared" si="6"/>
        <v>27.12</v>
      </c>
      <c r="H83" s="24">
        <f t="shared" si="7"/>
        <v>6.0397327560786002E-5</v>
      </c>
      <c r="I83" s="22">
        <f>ROUND(F83*Прил.10!$D$12,2)</f>
        <v>82.52</v>
      </c>
      <c r="J83" s="22">
        <f t="shared" si="8"/>
        <v>324.3</v>
      </c>
    </row>
    <row r="84" spans="1:10" ht="178.5" x14ac:dyDescent="0.25">
      <c r="A84" s="124">
        <v>66</v>
      </c>
      <c r="B84" s="62" t="s">
        <v>217</v>
      </c>
      <c r="C84" s="123" t="s">
        <v>218</v>
      </c>
      <c r="D84" s="124" t="s">
        <v>93</v>
      </c>
      <c r="E84" s="23">
        <v>2.5499999999999998</v>
      </c>
      <c r="F84" s="126">
        <v>9.1300000000000008</v>
      </c>
      <c r="G84" s="22">
        <f t="shared" si="6"/>
        <v>23.28</v>
      </c>
      <c r="H84" s="24">
        <f t="shared" si="7"/>
        <v>5.1845493569878256E-5</v>
      </c>
      <c r="I84" s="22">
        <f>ROUND(F84*Прил.10!$D$12,2)</f>
        <v>109.19</v>
      </c>
      <c r="J84" s="22">
        <f t="shared" si="8"/>
        <v>278.43</v>
      </c>
    </row>
    <row r="85" spans="1:10" ht="216.75" x14ac:dyDescent="0.25">
      <c r="A85" s="124">
        <v>67</v>
      </c>
      <c r="B85" s="62" t="s">
        <v>219</v>
      </c>
      <c r="C85" s="123" t="s">
        <v>220</v>
      </c>
      <c r="D85" s="124" t="s">
        <v>93</v>
      </c>
      <c r="E85" s="23">
        <v>2.33</v>
      </c>
      <c r="F85" s="126">
        <v>6.39</v>
      </c>
      <c r="G85" s="22">
        <f t="shared" si="6"/>
        <v>14.89</v>
      </c>
      <c r="H85" s="24">
        <f t="shared" si="7"/>
        <v>3.3160627115785531E-5</v>
      </c>
      <c r="I85" s="22">
        <f>ROUND(F85*Прил.10!$D$12,2)</f>
        <v>76.42</v>
      </c>
      <c r="J85" s="22">
        <f t="shared" si="8"/>
        <v>178.06</v>
      </c>
    </row>
    <row r="86" spans="1:10" ht="153" x14ac:dyDescent="0.25">
      <c r="A86" s="124">
        <v>68</v>
      </c>
      <c r="B86" s="62" t="s">
        <v>221</v>
      </c>
      <c r="C86" s="123" t="s">
        <v>222</v>
      </c>
      <c r="D86" s="124" t="s">
        <v>93</v>
      </c>
      <c r="E86" s="23">
        <v>1.82</v>
      </c>
      <c r="F86" s="126">
        <v>7.01</v>
      </c>
      <c r="G86" s="22">
        <f t="shared" si="6"/>
        <v>12.76</v>
      </c>
      <c r="H86" s="24">
        <f t="shared" si="7"/>
        <v>2.8417031698953886E-5</v>
      </c>
      <c r="I86" s="22">
        <f>ROUND(F86*Прил.10!$D$12,2)</f>
        <v>83.84</v>
      </c>
      <c r="J86" s="22">
        <f t="shared" si="8"/>
        <v>152.59</v>
      </c>
    </row>
    <row r="87" spans="1:10" ht="140.25" x14ac:dyDescent="0.25">
      <c r="A87" s="124">
        <v>69</v>
      </c>
      <c r="B87" s="62" t="s">
        <v>223</v>
      </c>
      <c r="C87" s="123" t="s">
        <v>224</v>
      </c>
      <c r="D87" s="124" t="s">
        <v>93</v>
      </c>
      <c r="E87" s="23">
        <v>0.26</v>
      </c>
      <c r="F87" s="126">
        <v>35.18</v>
      </c>
      <c r="G87" s="22">
        <f t="shared" si="6"/>
        <v>9.15</v>
      </c>
      <c r="H87" s="24">
        <f t="shared" si="7"/>
        <v>2.0377416931459882E-5</v>
      </c>
      <c r="I87" s="22">
        <f>ROUND(F87*Прил.10!$D$12,2)</f>
        <v>420.75</v>
      </c>
      <c r="J87" s="22">
        <f t="shared" si="8"/>
        <v>109.4</v>
      </c>
    </row>
    <row r="88" spans="1:10" ht="127.5" x14ac:dyDescent="0.25">
      <c r="A88" s="124">
        <v>70</v>
      </c>
      <c r="B88" s="62" t="s">
        <v>225</v>
      </c>
      <c r="C88" s="123" t="s">
        <v>226</v>
      </c>
      <c r="D88" s="124" t="s">
        <v>93</v>
      </c>
      <c r="E88" s="23">
        <v>0.08</v>
      </c>
      <c r="F88" s="126">
        <v>108.75</v>
      </c>
      <c r="G88" s="22">
        <f t="shared" si="6"/>
        <v>8.6999999999999993</v>
      </c>
      <c r="H88" s="24">
        <f t="shared" si="7"/>
        <v>1.9375248885650377E-5</v>
      </c>
      <c r="I88" s="22">
        <f>ROUND(F88*Прил.10!$D$12,2)</f>
        <v>1300.6500000000001</v>
      </c>
      <c r="J88" s="22">
        <f t="shared" si="8"/>
        <v>104.05</v>
      </c>
    </row>
    <row r="89" spans="1:10" ht="114.75" x14ac:dyDescent="0.25">
      <c r="A89" s="124">
        <v>71</v>
      </c>
      <c r="B89" s="62" t="s">
        <v>227</v>
      </c>
      <c r="C89" s="123" t="s">
        <v>228</v>
      </c>
      <c r="D89" s="124" t="s">
        <v>93</v>
      </c>
      <c r="E89" s="23">
        <v>10.68</v>
      </c>
      <c r="F89" s="126">
        <v>0.8</v>
      </c>
      <c r="G89" s="22">
        <f t="shared" si="6"/>
        <v>8.5399999999999991</v>
      </c>
      <c r="H89" s="24">
        <f t="shared" si="7"/>
        <v>1.9018922469362551E-5</v>
      </c>
      <c r="I89" s="22">
        <f>ROUND(F89*Прил.10!$D$12,2)</f>
        <v>9.57</v>
      </c>
      <c r="J89" s="22">
        <f t="shared" si="8"/>
        <v>102.21</v>
      </c>
    </row>
    <row r="90" spans="1:10" ht="51" x14ac:dyDescent="0.25">
      <c r="A90" s="124">
        <v>72</v>
      </c>
      <c r="B90" s="62" t="s">
        <v>229</v>
      </c>
      <c r="C90" s="123" t="s">
        <v>230</v>
      </c>
      <c r="D90" s="124" t="s">
        <v>93</v>
      </c>
      <c r="E90" s="23">
        <v>0.68</v>
      </c>
      <c r="F90" s="126">
        <v>12.2</v>
      </c>
      <c r="G90" s="22">
        <f t="shared" si="6"/>
        <v>8.3000000000000007</v>
      </c>
      <c r="H90" s="24">
        <f t="shared" si="7"/>
        <v>1.8484432844930821E-5</v>
      </c>
      <c r="I90" s="22">
        <f>ROUND(F90*Прил.10!$D$12,2)</f>
        <v>145.91</v>
      </c>
      <c r="J90" s="22">
        <f t="shared" si="8"/>
        <v>99.22</v>
      </c>
    </row>
    <row r="91" spans="1:10" ht="114.75" x14ac:dyDescent="0.25">
      <c r="A91" s="124">
        <v>73</v>
      </c>
      <c r="B91" s="62" t="s">
        <v>231</v>
      </c>
      <c r="C91" s="123" t="s">
        <v>232</v>
      </c>
      <c r="D91" s="124" t="s">
        <v>93</v>
      </c>
      <c r="E91" s="23">
        <v>1.27</v>
      </c>
      <c r="F91" s="126">
        <v>6.22</v>
      </c>
      <c r="G91" s="22">
        <f t="shared" si="6"/>
        <v>7.9</v>
      </c>
      <c r="H91" s="24">
        <f t="shared" si="7"/>
        <v>1.7593616804211262E-5</v>
      </c>
      <c r="I91" s="22">
        <f>ROUND(F91*Прил.10!$D$12,2)</f>
        <v>74.39</v>
      </c>
      <c r="J91" s="22">
        <f t="shared" si="8"/>
        <v>94.48</v>
      </c>
    </row>
    <row r="92" spans="1:10" ht="114.75" x14ac:dyDescent="0.25">
      <c r="A92" s="124">
        <v>74</v>
      </c>
      <c r="B92" s="62" t="s">
        <v>233</v>
      </c>
      <c r="C92" s="123" t="s">
        <v>234</v>
      </c>
      <c r="D92" s="124" t="s">
        <v>93</v>
      </c>
      <c r="E92" s="23">
        <v>0.05</v>
      </c>
      <c r="F92" s="126">
        <v>123.84</v>
      </c>
      <c r="G92" s="22">
        <f t="shared" si="6"/>
        <v>6.19</v>
      </c>
      <c r="H92" s="24">
        <f t="shared" si="7"/>
        <v>1.3785378230135154E-5</v>
      </c>
      <c r="I92" s="22">
        <f>ROUND(F92*Прил.10!$D$12,2)</f>
        <v>1481.13</v>
      </c>
      <c r="J92" s="22">
        <f t="shared" si="8"/>
        <v>74.06</v>
      </c>
    </row>
    <row r="93" spans="1:10" ht="76.5" x14ac:dyDescent="0.25">
      <c r="A93" s="124">
        <v>75</v>
      </c>
      <c r="B93" s="62" t="s">
        <v>235</v>
      </c>
      <c r="C93" s="123" t="s">
        <v>236</v>
      </c>
      <c r="D93" s="124" t="s">
        <v>93</v>
      </c>
      <c r="E93" s="23">
        <v>4.51</v>
      </c>
      <c r="F93" s="126">
        <v>1.0900000000000001</v>
      </c>
      <c r="G93" s="22">
        <f t="shared" si="6"/>
        <v>4.92</v>
      </c>
      <c r="H93" s="24">
        <f t="shared" si="7"/>
        <v>1.0957037300850558E-5</v>
      </c>
      <c r="I93" s="22">
        <f>ROUND(F93*Прил.10!$D$12,2)</f>
        <v>13.04</v>
      </c>
      <c r="J93" s="22">
        <f t="shared" si="8"/>
        <v>58.81</v>
      </c>
    </row>
    <row r="94" spans="1:10" ht="114.75" x14ac:dyDescent="0.25">
      <c r="A94" s="124">
        <v>76</v>
      </c>
      <c r="B94" s="62" t="s">
        <v>237</v>
      </c>
      <c r="C94" s="123" t="s">
        <v>238</v>
      </c>
      <c r="D94" s="124" t="s">
        <v>93</v>
      </c>
      <c r="E94" s="23">
        <v>0.59</v>
      </c>
      <c r="F94" s="126">
        <v>8.0500000000000007</v>
      </c>
      <c r="G94" s="22">
        <f t="shared" si="6"/>
        <v>4.75</v>
      </c>
      <c r="H94" s="24">
        <f t="shared" si="7"/>
        <v>1.0578440483544746E-5</v>
      </c>
      <c r="I94" s="22">
        <f>ROUND(F94*Прил.10!$D$12,2)</f>
        <v>96.28</v>
      </c>
      <c r="J94" s="22">
        <f t="shared" si="8"/>
        <v>56.81</v>
      </c>
    </row>
    <row r="95" spans="1:10" ht="102" x14ac:dyDescent="0.25">
      <c r="A95" s="124">
        <v>77</v>
      </c>
      <c r="B95" s="62" t="s">
        <v>239</v>
      </c>
      <c r="C95" s="123" t="s">
        <v>240</v>
      </c>
      <c r="D95" s="124" t="s">
        <v>93</v>
      </c>
      <c r="E95" s="23">
        <v>9.17</v>
      </c>
      <c r="F95" s="126">
        <v>0.4</v>
      </c>
      <c r="G95" s="22">
        <f t="shared" si="6"/>
        <v>3.67</v>
      </c>
      <c r="H95" s="24">
        <f t="shared" si="7"/>
        <v>8.1732371736019397E-6</v>
      </c>
      <c r="I95" s="22">
        <f>ROUND(F95*Прил.10!$D$12,2)</f>
        <v>4.78</v>
      </c>
      <c r="J95" s="22">
        <f t="shared" si="8"/>
        <v>43.83</v>
      </c>
    </row>
    <row r="96" spans="1:10" ht="102" x14ac:dyDescent="0.25">
      <c r="A96" s="124">
        <v>78</v>
      </c>
      <c r="B96" s="62" t="s">
        <v>241</v>
      </c>
      <c r="C96" s="123" t="s">
        <v>242</v>
      </c>
      <c r="D96" s="124" t="s">
        <v>93</v>
      </c>
      <c r="E96" s="23">
        <v>0.14000000000000001</v>
      </c>
      <c r="F96" s="126">
        <v>14.67</v>
      </c>
      <c r="G96" s="22">
        <f t="shared" si="6"/>
        <v>2.0499999999999998</v>
      </c>
      <c r="H96" s="24">
        <f t="shared" si="7"/>
        <v>4.5654322086877318E-6</v>
      </c>
      <c r="I96" s="22">
        <f>ROUND(F96*Прил.10!$D$12,2)</f>
        <v>175.45</v>
      </c>
      <c r="J96" s="22">
        <f t="shared" si="8"/>
        <v>24.56</v>
      </c>
    </row>
    <row r="97" spans="1:14" ht="102" x14ac:dyDescent="0.25">
      <c r="A97" s="124">
        <v>79</v>
      </c>
      <c r="B97" s="62" t="s">
        <v>243</v>
      </c>
      <c r="C97" s="123" t="s">
        <v>244</v>
      </c>
      <c r="D97" s="124" t="s">
        <v>93</v>
      </c>
      <c r="E97" s="23">
        <v>1.43</v>
      </c>
      <c r="F97" s="126">
        <v>0.68</v>
      </c>
      <c r="G97" s="22">
        <f t="shared" si="6"/>
        <v>0.97</v>
      </c>
      <c r="H97" s="24">
        <f t="shared" si="7"/>
        <v>2.160228898744927E-6</v>
      </c>
      <c r="I97" s="22">
        <f>ROUND(F97*Прил.10!$D$12,2)</f>
        <v>8.1300000000000008</v>
      </c>
      <c r="J97" s="22">
        <f t="shared" si="8"/>
        <v>11.63</v>
      </c>
    </row>
    <row r="98" spans="1:14" ht="25.5" x14ac:dyDescent="0.25">
      <c r="A98" s="124">
        <v>80</v>
      </c>
      <c r="B98" s="62" t="s">
        <v>245</v>
      </c>
      <c r="C98" s="123" t="s">
        <v>246</v>
      </c>
      <c r="D98" s="124" t="s">
        <v>93</v>
      </c>
      <c r="E98" s="23">
        <v>0.11</v>
      </c>
      <c r="F98" s="126">
        <v>5.31</v>
      </c>
      <c r="G98" s="22">
        <f t="shared" ref="G98:G129" si="9">ROUND(E98*F98,2)</f>
        <v>0.57999999999999996</v>
      </c>
      <c r="H98" s="24">
        <f t="shared" ref="H98:H129" si="10">G98/$G$104</f>
        <v>1.2916832590433583E-6</v>
      </c>
      <c r="I98" s="22">
        <f>ROUND(F98*Прил.10!$D$12,2)</f>
        <v>63.51</v>
      </c>
      <c r="J98" s="22">
        <f t="shared" ref="J98:J129" si="11">ROUND(I98*E98,2)</f>
        <v>6.99</v>
      </c>
    </row>
    <row r="99" spans="1:14" ht="114.75" x14ac:dyDescent="0.25">
      <c r="A99" s="124">
        <v>81</v>
      </c>
      <c r="B99" s="62" t="s">
        <v>247</v>
      </c>
      <c r="C99" s="123" t="s">
        <v>248</v>
      </c>
      <c r="D99" s="124" t="s">
        <v>93</v>
      </c>
      <c r="E99" s="23">
        <v>0.18</v>
      </c>
      <c r="F99" s="126">
        <v>1.28</v>
      </c>
      <c r="G99" s="22">
        <f t="shared" si="9"/>
        <v>0.23</v>
      </c>
      <c r="H99" s="24">
        <f t="shared" si="10"/>
        <v>5.1221922341374563E-7</v>
      </c>
      <c r="I99" s="22">
        <f>ROUND(F99*Прил.10!$D$12,2)</f>
        <v>15.31</v>
      </c>
      <c r="J99" s="22">
        <f t="shared" si="11"/>
        <v>2.76</v>
      </c>
    </row>
    <row r="100" spans="1:14" ht="140.25" x14ac:dyDescent="0.25">
      <c r="A100" s="124">
        <v>82</v>
      </c>
      <c r="B100" s="62" t="s">
        <v>249</v>
      </c>
      <c r="C100" s="123" t="s">
        <v>250</v>
      </c>
      <c r="D100" s="124" t="s">
        <v>93</v>
      </c>
      <c r="E100" s="23">
        <v>0.26</v>
      </c>
      <c r="F100" s="126">
        <v>0.75</v>
      </c>
      <c r="G100" s="22">
        <f t="shared" si="9"/>
        <v>0.2</v>
      </c>
      <c r="H100" s="24">
        <f t="shared" si="10"/>
        <v>4.4540802035977881E-7</v>
      </c>
      <c r="I100" s="22">
        <f>ROUND(F100*Прил.10!$D$12,2)</f>
        <v>8.9700000000000006</v>
      </c>
      <c r="J100" s="22">
        <f t="shared" si="11"/>
        <v>2.33</v>
      </c>
    </row>
    <row r="101" spans="1:14" ht="102" x14ac:dyDescent="0.25">
      <c r="A101" s="124">
        <v>83</v>
      </c>
      <c r="B101" s="62" t="s">
        <v>251</v>
      </c>
      <c r="C101" s="123" t="s">
        <v>252</v>
      </c>
      <c r="D101" s="124" t="s">
        <v>93</v>
      </c>
      <c r="E101" s="23">
        <v>7.0000000000000007E-2</v>
      </c>
      <c r="F101" s="126">
        <v>2.36</v>
      </c>
      <c r="G101" s="22">
        <f t="shared" si="9"/>
        <v>0.17</v>
      </c>
      <c r="H101" s="24">
        <f t="shared" si="10"/>
        <v>3.7859681730581199E-7</v>
      </c>
      <c r="I101" s="22">
        <f>ROUND(F101*Прил.10!$D$12,2)</f>
        <v>28.23</v>
      </c>
      <c r="J101" s="22">
        <f t="shared" si="11"/>
        <v>1.98</v>
      </c>
    </row>
    <row r="102" spans="1:14" ht="63.75" x14ac:dyDescent="0.25">
      <c r="A102" s="124">
        <v>84</v>
      </c>
      <c r="B102" s="62" t="s">
        <v>253</v>
      </c>
      <c r="C102" s="123" t="s">
        <v>254</v>
      </c>
      <c r="D102" s="124" t="s">
        <v>93</v>
      </c>
      <c r="E102" s="23">
        <v>0.17</v>
      </c>
      <c r="F102" s="126">
        <v>0.53</v>
      </c>
      <c r="G102" s="22">
        <f t="shared" si="9"/>
        <v>0.09</v>
      </c>
      <c r="H102" s="24">
        <f t="shared" si="10"/>
        <v>2.0043360916190044E-7</v>
      </c>
      <c r="I102" s="22">
        <f>ROUND(F102*Прил.10!$D$12,2)</f>
        <v>6.34</v>
      </c>
      <c r="J102" s="22">
        <f t="shared" si="11"/>
        <v>1.08</v>
      </c>
    </row>
    <row r="103" spans="1:14" ht="76.5" x14ac:dyDescent="0.25">
      <c r="A103" s="124"/>
      <c r="B103" s="124"/>
      <c r="C103" s="123" t="s">
        <v>871</v>
      </c>
      <c r="D103" s="124"/>
      <c r="E103" s="125"/>
      <c r="F103" s="22"/>
      <c r="G103" s="19">
        <f>SUM(G34:G102)</f>
        <v>34333.37000000001</v>
      </c>
      <c r="H103" s="24">
        <f>G103/G104</f>
        <v>7.6461791819899108E-2</v>
      </c>
      <c r="I103" s="22"/>
      <c r="J103" s="19">
        <f>SUM(J34:J102)</f>
        <v>410628.5399999998</v>
      </c>
    </row>
    <row r="104" spans="1:14" ht="76.5" x14ac:dyDescent="0.25">
      <c r="A104" s="124"/>
      <c r="B104" s="124"/>
      <c r="C104" s="115" t="s">
        <v>872</v>
      </c>
      <c r="D104" s="124"/>
      <c r="E104" s="125"/>
      <c r="F104" s="22"/>
      <c r="G104" s="22">
        <f>G103+G33</f>
        <v>449026.49</v>
      </c>
      <c r="H104" s="16">
        <v>1</v>
      </c>
      <c r="I104" s="17"/>
      <c r="J104" s="31">
        <f>J103+J33</f>
        <v>5370362.8700000001</v>
      </c>
      <c r="K104" s="94"/>
    </row>
    <row r="105" spans="1:14" ht="25.5" x14ac:dyDescent="0.25">
      <c r="A105" s="124"/>
      <c r="B105" s="115" t="s">
        <v>45</v>
      </c>
      <c r="C105" s="135"/>
      <c r="D105" s="135"/>
      <c r="E105" s="135"/>
      <c r="F105" s="135"/>
      <c r="G105" s="135"/>
      <c r="H105" s="136"/>
      <c r="I105" s="18"/>
      <c r="J105" s="18"/>
    </row>
    <row r="106" spans="1:14" ht="51" x14ac:dyDescent="0.25">
      <c r="A106" s="124"/>
      <c r="B106" s="123" t="s">
        <v>873</v>
      </c>
      <c r="C106" s="135"/>
      <c r="D106" s="135"/>
      <c r="E106" s="135"/>
      <c r="F106" s="135"/>
      <c r="G106" s="135"/>
      <c r="H106" s="136"/>
      <c r="I106" s="18"/>
      <c r="J106" s="18"/>
      <c r="K106" s="101"/>
      <c r="L106" s="101"/>
    </row>
    <row r="107" spans="1:14" ht="140.25" x14ac:dyDescent="0.25">
      <c r="A107" s="124">
        <v>85</v>
      </c>
      <c r="B107" s="76" t="s">
        <v>874</v>
      </c>
      <c r="C107" s="77" t="s">
        <v>875</v>
      </c>
      <c r="D107" s="72" t="s">
        <v>261</v>
      </c>
      <c r="E107" s="73">
        <v>2</v>
      </c>
      <c r="F107" s="79">
        <f>ROUND(I107/Прил.10!$D$14,2)</f>
        <v>1426517.57</v>
      </c>
      <c r="G107" s="79">
        <f>ROUND(E107*F107,2)</f>
        <v>2853035.14</v>
      </c>
      <c r="H107" s="80">
        <f>G107/$G$148</f>
        <v>0.46999813108442917</v>
      </c>
      <c r="I107" s="79">
        <v>8930000</v>
      </c>
      <c r="J107" s="79">
        <f>ROUND(I107*E107,2)</f>
        <v>17860000</v>
      </c>
      <c r="K107" s="101"/>
      <c r="L107" s="101"/>
      <c r="M107" s="101"/>
      <c r="N107" s="101"/>
    </row>
    <row r="108" spans="1:14" ht="25.5" x14ac:dyDescent="0.25">
      <c r="A108" s="124">
        <v>86</v>
      </c>
      <c r="B108" s="76" t="s">
        <v>876</v>
      </c>
      <c r="C108" s="77" t="s">
        <v>877</v>
      </c>
      <c r="D108" s="72" t="s">
        <v>328</v>
      </c>
      <c r="E108" s="73">
        <v>6</v>
      </c>
      <c r="F108" s="79">
        <f>ROUND(I108/Прил.10!$D$14,2)</f>
        <v>440894.57</v>
      </c>
      <c r="G108" s="79">
        <f>ROUND(E108*F108,2)</f>
        <v>2645367.42</v>
      </c>
      <c r="H108" s="80">
        <f>G108/$G$148</f>
        <v>0.43578774267450421</v>
      </c>
      <c r="I108" s="79">
        <v>2760000</v>
      </c>
      <c r="J108" s="79">
        <f>ROUND(I108*E108,2)</f>
        <v>16560000</v>
      </c>
      <c r="K108" s="101"/>
      <c r="L108" s="101"/>
      <c r="M108" s="101"/>
      <c r="N108" s="101"/>
    </row>
    <row r="109" spans="1:14" ht="51" x14ac:dyDescent="0.25">
      <c r="A109" s="124"/>
      <c r="B109" s="72"/>
      <c r="C109" s="77" t="s">
        <v>878</v>
      </c>
      <c r="D109" s="72"/>
      <c r="E109" s="73"/>
      <c r="F109" s="78"/>
      <c r="G109" s="79">
        <f>SUM(G107:G108)</f>
        <v>5498402.5600000005</v>
      </c>
      <c r="H109" s="74">
        <f>H108+H107</f>
        <v>0.90578587375893338</v>
      </c>
      <c r="I109" s="75"/>
      <c r="J109" s="79">
        <f>SUM(J107:J108)</f>
        <v>34420000</v>
      </c>
      <c r="K109" s="101"/>
      <c r="L109" s="101"/>
    </row>
    <row r="110" spans="1:14" ht="89.25" x14ac:dyDescent="0.25">
      <c r="A110" s="124">
        <v>87</v>
      </c>
      <c r="B110" s="76" t="s">
        <v>255</v>
      </c>
      <c r="C110" s="77" t="s">
        <v>260</v>
      </c>
      <c r="D110" s="124" t="s">
        <v>261</v>
      </c>
      <c r="E110" s="73">
        <v>1</v>
      </c>
      <c r="F110" s="78">
        <v>326340.65999999997</v>
      </c>
      <c r="G110" s="79">
        <f t="shared" ref="G110:G146" si="12">ROUND(E110*F110,2)</f>
        <v>326340.65999999997</v>
      </c>
      <c r="H110" s="80">
        <f t="shared" ref="H110:H146" si="13">G110/$G$148</f>
        <v>5.3760116076544052E-2</v>
      </c>
      <c r="I110" s="79">
        <f>ROUND(F110*Прил.10!$D$14,2)</f>
        <v>2042892.53</v>
      </c>
      <c r="J110" s="79">
        <f t="shared" ref="J110:J146" si="14">ROUND(I110*E110,2)</f>
        <v>2042892.53</v>
      </c>
      <c r="K110" s="101"/>
      <c r="L110" s="101"/>
      <c r="M110" s="101"/>
      <c r="N110" s="101"/>
    </row>
    <row r="111" spans="1:14" ht="153" x14ac:dyDescent="0.25">
      <c r="A111" s="124">
        <v>88</v>
      </c>
      <c r="B111" s="76" t="s">
        <v>255</v>
      </c>
      <c r="C111" s="77" t="s">
        <v>262</v>
      </c>
      <c r="D111" s="124" t="s">
        <v>263</v>
      </c>
      <c r="E111" s="73">
        <v>6</v>
      </c>
      <c r="F111" s="78">
        <v>17466.939999999999</v>
      </c>
      <c r="G111" s="79">
        <f t="shared" si="12"/>
        <v>104801.64</v>
      </c>
      <c r="H111" s="80">
        <f t="shared" si="13"/>
        <v>1.7264622592269633E-2</v>
      </c>
      <c r="I111" s="79">
        <f>ROUND(F111*Прил.10!$D$14,2)</f>
        <v>109343.03999999999</v>
      </c>
      <c r="J111" s="79">
        <f t="shared" si="14"/>
        <v>656058.24</v>
      </c>
      <c r="K111" s="101"/>
      <c r="L111" s="101"/>
      <c r="M111" s="101"/>
      <c r="N111" s="101"/>
    </row>
    <row r="112" spans="1:14" ht="25.5" x14ac:dyDescent="0.25">
      <c r="A112" s="124">
        <v>89</v>
      </c>
      <c r="B112" s="76" t="s">
        <v>255</v>
      </c>
      <c r="C112" s="77" t="s">
        <v>264</v>
      </c>
      <c r="D112" s="124" t="s">
        <v>263</v>
      </c>
      <c r="E112" s="73">
        <v>1</v>
      </c>
      <c r="F112" s="78">
        <v>32749.54</v>
      </c>
      <c r="G112" s="79">
        <f t="shared" si="12"/>
        <v>32749.54</v>
      </c>
      <c r="H112" s="80">
        <f t="shared" si="13"/>
        <v>5.3950343541421496E-3</v>
      </c>
      <c r="I112" s="79">
        <f>ROUND(F112*Прил.10!$D$14,2)</f>
        <v>205012.12</v>
      </c>
      <c r="J112" s="79">
        <f t="shared" si="14"/>
        <v>205012.12</v>
      </c>
      <c r="K112" s="101"/>
      <c r="L112" s="101"/>
      <c r="M112" s="101"/>
      <c r="N112" s="101"/>
    </row>
    <row r="113" spans="1:14" ht="127.5" x14ac:dyDescent="0.25">
      <c r="A113" s="124">
        <v>90</v>
      </c>
      <c r="B113" s="62" t="s">
        <v>255</v>
      </c>
      <c r="C113" s="123" t="s">
        <v>265</v>
      </c>
      <c r="D113" s="124" t="s">
        <v>263</v>
      </c>
      <c r="E113" s="23">
        <v>2</v>
      </c>
      <c r="F113" s="126">
        <v>15849.63</v>
      </c>
      <c r="G113" s="22">
        <f t="shared" si="12"/>
        <v>31699.26</v>
      </c>
      <c r="H113" s="80">
        <f t="shared" si="13"/>
        <v>5.2220152313859694E-3</v>
      </c>
      <c r="I113" s="22">
        <f>ROUND(F113*Прил.10!$D$14,2)</f>
        <v>99218.68</v>
      </c>
      <c r="J113" s="22">
        <f t="shared" si="14"/>
        <v>198437.36</v>
      </c>
      <c r="K113" s="101"/>
      <c r="L113" s="101"/>
      <c r="M113" s="101"/>
      <c r="N113" s="101"/>
    </row>
    <row r="114" spans="1:14" ht="191.25" x14ac:dyDescent="0.25">
      <c r="A114" s="124">
        <v>91</v>
      </c>
      <c r="B114" s="62" t="s">
        <v>255</v>
      </c>
      <c r="C114" s="123" t="s">
        <v>266</v>
      </c>
      <c r="D114" s="124" t="s">
        <v>263</v>
      </c>
      <c r="E114" s="23">
        <v>1</v>
      </c>
      <c r="F114" s="126">
        <v>18437.330000000002</v>
      </c>
      <c r="G114" s="22">
        <f t="shared" si="12"/>
        <v>18437.330000000002</v>
      </c>
      <c r="H114" s="80">
        <f t="shared" si="13"/>
        <v>3.0372954474675272E-3</v>
      </c>
      <c r="I114" s="22">
        <f>ROUND(F114*Прил.10!$D$14,2)</f>
        <v>115417.69</v>
      </c>
      <c r="J114" s="22">
        <f t="shared" si="14"/>
        <v>115417.69</v>
      </c>
      <c r="K114" s="101"/>
      <c r="L114" s="101"/>
      <c r="M114" s="101"/>
      <c r="N114" s="101"/>
    </row>
    <row r="115" spans="1:14" ht="51" x14ac:dyDescent="0.25">
      <c r="A115" s="124">
        <v>92</v>
      </c>
      <c r="B115" s="62" t="s">
        <v>255</v>
      </c>
      <c r="C115" s="123" t="s">
        <v>267</v>
      </c>
      <c r="D115" s="124" t="s">
        <v>263</v>
      </c>
      <c r="E115" s="23">
        <v>1</v>
      </c>
      <c r="F115" s="126">
        <v>12679.7</v>
      </c>
      <c r="G115" s="22">
        <f t="shared" si="12"/>
        <v>12679.7</v>
      </c>
      <c r="H115" s="80">
        <f t="shared" si="13"/>
        <v>2.0888054336096386E-3</v>
      </c>
      <c r="I115" s="22">
        <f>ROUND(F115*Прил.10!$D$14,2)</f>
        <v>79374.92</v>
      </c>
      <c r="J115" s="22">
        <f t="shared" si="14"/>
        <v>79374.92</v>
      </c>
      <c r="K115" s="101"/>
      <c r="L115" s="101"/>
      <c r="M115" s="101"/>
      <c r="N115" s="101"/>
    </row>
    <row r="116" spans="1:14" ht="102" x14ac:dyDescent="0.25">
      <c r="A116" s="124">
        <v>93</v>
      </c>
      <c r="B116" s="62" t="s">
        <v>255</v>
      </c>
      <c r="C116" s="123" t="s">
        <v>268</v>
      </c>
      <c r="D116" s="124" t="s">
        <v>263</v>
      </c>
      <c r="E116" s="23">
        <v>5</v>
      </c>
      <c r="F116" s="126">
        <v>1882.55</v>
      </c>
      <c r="G116" s="22">
        <f t="shared" si="12"/>
        <v>9412.75</v>
      </c>
      <c r="H116" s="80">
        <f t="shared" si="13"/>
        <v>1.5506205466382585E-3</v>
      </c>
      <c r="I116" s="22">
        <f>ROUND(F116*Прил.10!$D$14,2)</f>
        <v>11784.76</v>
      </c>
      <c r="J116" s="22">
        <f t="shared" si="14"/>
        <v>58923.8</v>
      </c>
      <c r="K116" s="101"/>
      <c r="L116" s="101"/>
      <c r="M116" s="101"/>
      <c r="N116" s="101"/>
    </row>
    <row r="117" spans="1:14" ht="76.5" x14ac:dyDescent="0.25">
      <c r="A117" s="124">
        <v>94</v>
      </c>
      <c r="B117" s="62" t="s">
        <v>255</v>
      </c>
      <c r="C117" s="123" t="s">
        <v>269</v>
      </c>
      <c r="D117" s="124" t="s">
        <v>263</v>
      </c>
      <c r="E117" s="23">
        <v>1</v>
      </c>
      <c r="F117" s="126">
        <v>8189.08</v>
      </c>
      <c r="G117" s="22">
        <f t="shared" si="12"/>
        <v>8189.08</v>
      </c>
      <c r="H117" s="80">
        <f t="shared" si="13"/>
        <v>1.3490378163729443E-3</v>
      </c>
      <c r="I117" s="22">
        <f>ROUND(F117*Прил.10!$D$14,2)</f>
        <v>51263.64</v>
      </c>
      <c r="J117" s="22">
        <f t="shared" si="14"/>
        <v>51263.64</v>
      </c>
      <c r="K117" s="101"/>
      <c r="L117" s="101"/>
      <c r="M117" s="101"/>
      <c r="N117" s="101"/>
    </row>
    <row r="118" spans="1:14" ht="38.25" x14ac:dyDescent="0.25">
      <c r="A118" s="124">
        <v>95</v>
      </c>
      <c r="B118" s="62" t="s">
        <v>255</v>
      </c>
      <c r="C118" s="123" t="s">
        <v>270</v>
      </c>
      <c r="D118" s="124" t="s">
        <v>328</v>
      </c>
      <c r="E118" s="23">
        <v>1</v>
      </c>
      <c r="F118" s="126">
        <v>5459.58</v>
      </c>
      <c r="G118" s="22">
        <f t="shared" si="12"/>
        <v>5459.58</v>
      </c>
      <c r="H118" s="80">
        <f t="shared" si="13"/>
        <v>8.993903932448332E-4</v>
      </c>
      <c r="I118" s="22">
        <f>ROUND(F118*Прил.10!$D$14,2)</f>
        <v>34176.97</v>
      </c>
      <c r="J118" s="22">
        <f t="shared" si="14"/>
        <v>34176.97</v>
      </c>
      <c r="K118" s="101"/>
      <c r="L118" s="101"/>
      <c r="M118" s="101"/>
      <c r="N118" s="101"/>
    </row>
    <row r="119" spans="1:14" ht="76.5" x14ac:dyDescent="0.25">
      <c r="A119" s="124">
        <v>96</v>
      </c>
      <c r="B119" s="62" t="s">
        <v>255</v>
      </c>
      <c r="C119" s="123" t="s">
        <v>271</v>
      </c>
      <c r="D119" s="124" t="s">
        <v>263</v>
      </c>
      <c r="E119" s="23">
        <v>1</v>
      </c>
      <c r="F119" s="126">
        <v>3116.59</v>
      </c>
      <c r="G119" s="22">
        <f t="shared" si="12"/>
        <v>3116.59</v>
      </c>
      <c r="H119" s="80">
        <f t="shared" si="13"/>
        <v>5.1341515385485966E-4</v>
      </c>
      <c r="I119" s="22">
        <f>ROUND(F119*Прил.10!$D$14,2)</f>
        <v>19509.849999999999</v>
      </c>
      <c r="J119" s="22">
        <f t="shared" si="14"/>
        <v>19509.849999999999</v>
      </c>
      <c r="K119" s="101"/>
      <c r="L119" s="101"/>
      <c r="M119" s="101"/>
      <c r="N119" s="101"/>
    </row>
    <row r="120" spans="1:14" ht="76.5" x14ac:dyDescent="0.25">
      <c r="A120" s="124">
        <v>97</v>
      </c>
      <c r="B120" s="62" t="s">
        <v>255</v>
      </c>
      <c r="C120" s="123" t="s">
        <v>272</v>
      </c>
      <c r="D120" s="124" t="s">
        <v>263</v>
      </c>
      <c r="E120" s="23">
        <v>1</v>
      </c>
      <c r="F120" s="126">
        <v>2351.2399999999998</v>
      </c>
      <c r="G120" s="22">
        <f t="shared" si="12"/>
        <v>2351.2399999999998</v>
      </c>
      <c r="H120" s="80">
        <f t="shared" si="13"/>
        <v>3.8733431293487439E-4</v>
      </c>
      <c r="I120" s="22">
        <f>ROUND(F120*Прил.10!$D$14,2)</f>
        <v>14718.76</v>
      </c>
      <c r="J120" s="22">
        <f t="shared" si="14"/>
        <v>14718.76</v>
      </c>
      <c r="K120" s="101"/>
      <c r="L120" s="101"/>
      <c r="M120" s="101"/>
      <c r="N120" s="101"/>
    </row>
    <row r="121" spans="1:14" ht="38.25" x14ac:dyDescent="0.25">
      <c r="A121" s="124">
        <v>98</v>
      </c>
      <c r="B121" s="62" t="s">
        <v>255</v>
      </c>
      <c r="C121" s="123" t="s">
        <v>273</v>
      </c>
      <c r="D121" s="124" t="s">
        <v>263</v>
      </c>
      <c r="E121" s="23">
        <v>1</v>
      </c>
      <c r="F121" s="126">
        <v>2084.98</v>
      </c>
      <c r="G121" s="22">
        <f t="shared" si="12"/>
        <v>2084.98</v>
      </c>
      <c r="H121" s="80">
        <f t="shared" si="13"/>
        <v>3.4347165571483744E-4</v>
      </c>
      <c r="I121" s="22">
        <f>ROUND(F121*Прил.10!$D$14,2)</f>
        <v>13051.97</v>
      </c>
      <c r="J121" s="22">
        <f t="shared" si="14"/>
        <v>13051.97</v>
      </c>
      <c r="K121" s="101"/>
      <c r="L121" s="101"/>
      <c r="M121" s="101"/>
      <c r="N121" s="101"/>
    </row>
    <row r="122" spans="1:14" ht="76.5" x14ac:dyDescent="0.25">
      <c r="A122" s="124">
        <v>99</v>
      </c>
      <c r="B122" s="62" t="s">
        <v>255</v>
      </c>
      <c r="C122" s="123" t="s">
        <v>274</v>
      </c>
      <c r="D122" s="124" t="s">
        <v>263</v>
      </c>
      <c r="E122" s="23">
        <v>1</v>
      </c>
      <c r="F122" s="126">
        <v>1912.82</v>
      </c>
      <c r="G122" s="22">
        <f t="shared" si="12"/>
        <v>1912.82</v>
      </c>
      <c r="H122" s="80">
        <f t="shared" si="13"/>
        <v>3.1511067371603344E-4</v>
      </c>
      <c r="I122" s="22">
        <f>ROUND(F122*Прил.10!$D$14,2)</f>
        <v>11974.25</v>
      </c>
      <c r="J122" s="22">
        <f t="shared" si="14"/>
        <v>11974.25</v>
      </c>
      <c r="K122" s="101"/>
      <c r="L122" s="101"/>
      <c r="M122" s="101"/>
      <c r="N122" s="101"/>
    </row>
    <row r="123" spans="1:14" ht="140.25" x14ac:dyDescent="0.25">
      <c r="A123" s="124">
        <v>100</v>
      </c>
      <c r="B123" s="62" t="s">
        <v>255</v>
      </c>
      <c r="C123" s="123" t="s">
        <v>275</v>
      </c>
      <c r="D123" s="124" t="s">
        <v>263</v>
      </c>
      <c r="E123" s="23">
        <v>2</v>
      </c>
      <c r="F123" s="126">
        <v>882.69</v>
      </c>
      <c r="G123" s="22">
        <f t="shared" si="12"/>
        <v>1765.38</v>
      </c>
      <c r="H123" s="80">
        <f t="shared" si="13"/>
        <v>2.9082197026631421E-4</v>
      </c>
      <c r="I123" s="22">
        <f>ROUND(F123*Прил.10!$D$14,2)</f>
        <v>5525.64</v>
      </c>
      <c r="J123" s="22">
        <f t="shared" si="14"/>
        <v>11051.28</v>
      </c>
      <c r="K123" s="101"/>
      <c r="L123" s="101"/>
      <c r="M123" s="101"/>
      <c r="N123" s="101"/>
    </row>
    <row r="124" spans="1:14" ht="102" x14ac:dyDescent="0.25">
      <c r="A124" s="124">
        <v>101</v>
      </c>
      <c r="B124" s="62" t="s">
        <v>255</v>
      </c>
      <c r="C124" s="123" t="s">
        <v>276</v>
      </c>
      <c r="D124" s="124" t="s">
        <v>263</v>
      </c>
      <c r="E124" s="23">
        <v>2</v>
      </c>
      <c r="F124" s="126">
        <v>574.85</v>
      </c>
      <c r="G124" s="22">
        <f t="shared" si="12"/>
        <v>1149.7</v>
      </c>
      <c r="H124" s="80">
        <f t="shared" si="13"/>
        <v>1.8939719449363957E-4</v>
      </c>
      <c r="I124" s="22">
        <f>ROUND(F124*Прил.10!$D$14,2)</f>
        <v>3598.56</v>
      </c>
      <c r="J124" s="22">
        <f t="shared" si="14"/>
        <v>7197.12</v>
      </c>
      <c r="K124" s="101"/>
      <c r="L124" s="101"/>
      <c r="M124" s="101"/>
      <c r="N124" s="101"/>
    </row>
    <row r="125" spans="1:14" ht="89.25" x14ac:dyDescent="0.25">
      <c r="A125" s="124">
        <v>102</v>
      </c>
      <c r="B125" s="62" t="s">
        <v>255</v>
      </c>
      <c r="C125" s="123" t="s">
        <v>277</v>
      </c>
      <c r="D125" s="124" t="s">
        <v>263</v>
      </c>
      <c r="E125" s="23">
        <v>1</v>
      </c>
      <c r="F125" s="126">
        <v>908.41</v>
      </c>
      <c r="G125" s="22">
        <f t="shared" si="12"/>
        <v>908.41</v>
      </c>
      <c r="H125" s="80">
        <f t="shared" si="13"/>
        <v>1.4964799986950258E-4</v>
      </c>
      <c r="I125" s="22">
        <f>ROUND(F125*Прил.10!$D$14,2)</f>
        <v>5686.65</v>
      </c>
      <c r="J125" s="22">
        <f t="shared" si="14"/>
        <v>5686.65</v>
      </c>
      <c r="K125" s="101"/>
      <c r="L125" s="101"/>
      <c r="M125" s="101"/>
      <c r="N125" s="101"/>
    </row>
    <row r="126" spans="1:14" ht="127.5" x14ac:dyDescent="0.25">
      <c r="A126" s="124">
        <v>103</v>
      </c>
      <c r="B126" s="62" t="s">
        <v>255</v>
      </c>
      <c r="C126" s="123" t="s">
        <v>278</v>
      </c>
      <c r="D126" s="124" t="s">
        <v>263</v>
      </c>
      <c r="E126" s="23">
        <v>1</v>
      </c>
      <c r="F126" s="126">
        <v>887.9</v>
      </c>
      <c r="G126" s="22">
        <f t="shared" si="12"/>
        <v>887.9</v>
      </c>
      <c r="H126" s="80">
        <f t="shared" si="13"/>
        <v>1.4626926066878539E-4</v>
      </c>
      <c r="I126" s="22">
        <f>ROUND(F126*Прил.10!$D$14,2)</f>
        <v>5558.25</v>
      </c>
      <c r="J126" s="22">
        <f t="shared" si="14"/>
        <v>5558.25</v>
      </c>
      <c r="K126" s="101"/>
      <c r="L126" s="101"/>
      <c r="M126" s="101"/>
      <c r="N126" s="101"/>
    </row>
    <row r="127" spans="1:14" ht="140.25" x14ac:dyDescent="0.25">
      <c r="A127" s="124">
        <v>104</v>
      </c>
      <c r="B127" s="62" t="s">
        <v>255</v>
      </c>
      <c r="C127" s="123" t="s">
        <v>279</v>
      </c>
      <c r="D127" s="124" t="s">
        <v>263</v>
      </c>
      <c r="E127" s="23">
        <v>4</v>
      </c>
      <c r="F127" s="126">
        <v>219.47</v>
      </c>
      <c r="G127" s="22">
        <f t="shared" si="12"/>
        <v>877.88</v>
      </c>
      <c r="H127" s="80">
        <f t="shared" si="13"/>
        <v>1.4461860407243308E-4</v>
      </c>
      <c r="I127" s="22">
        <f>ROUND(F127*Прил.10!$D$14,2)</f>
        <v>1373.88</v>
      </c>
      <c r="J127" s="22">
        <f t="shared" si="14"/>
        <v>5495.52</v>
      </c>
      <c r="K127" s="101"/>
      <c r="L127" s="101"/>
      <c r="M127" s="101"/>
      <c r="N127" s="101"/>
    </row>
    <row r="128" spans="1:14" ht="89.25" x14ac:dyDescent="0.25">
      <c r="A128" s="124">
        <v>105</v>
      </c>
      <c r="B128" s="62" t="s">
        <v>255</v>
      </c>
      <c r="C128" s="123" t="s">
        <v>280</v>
      </c>
      <c r="D128" s="124" t="s">
        <v>263</v>
      </c>
      <c r="E128" s="23">
        <v>1</v>
      </c>
      <c r="F128" s="126">
        <v>844.29</v>
      </c>
      <c r="G128" s="22">
        <f t="shared" si="12"/>
        <v>844.29</v>
      </c>
      <c r="H128" s="80">
        <f t="shared" si="13"/>
        <v>1.3908511554234579E-4</v>
      </c>
      <c r="I128" s="22">
        <f>ROUND(F128*Прил.10!$D$14,2)</f>
        <v>5285.26</v>
      </c>
      <c r="J128" s="22">
        <f t="shared" si="14"/>
        <v>5285.26</v>
      </c>
      <c r="K128" s="101"/>
      <c r="L128" s="101"/>
      <c r="M128" s="101"/>
      <c r="N128" s="101"/>
    </row>
    <row r="129" spans="1:14" ht="89.25" x14ac:dyDescent="0.25">
      <c r="A129" s="124">
        <v>106</v>
      </c>
      <c r="B129" s="62" t="s">
        <v>255</v>
      </c>
      <c r="C129" s="123" t="s">
        <v>281</v>
      </c>
      <c r="D129" s="124" t="s">
        <v>263</v>
      </c>
      <c r="E129" s="23">
        <v>1</v>
      </c>
      <c r="F129" s="126">
        <v>797.01</v>
      </c>
      <c r="G129" s="22">
        <f t="shared" si="12"/>
        <v>797.01</v>
      </c>
      <c r="H129" s="80">
        <f t="shared" si="13"/>
        <v>1.3129638860865937E-4</v>
      </c>
      <c r="I129" s="22">
        <f>ROUND(F129*Прил.10!$D$14,2)</f>
        <v>4989.28</v>
      </c>
      <c r="J129" s="22">
        <f t="shared" si="14"/>
        <v>4989.28</v>
      </c>
      <c r="K129" s="101"/>
      <c r="L129" s="101"/>
      <c r="M129" s="101"/>
      <c r="N129" s="101"/>
    </row>
    <row r="130" spans="1:14" ht="89.25" x14ac:dyDescent="0.25">
      <c r="A130" s="124">
        <v>107</v>
      </c>
      <c r="B130" s="62" t="s">
        <v>255</v>
      </c>
      <c r="C130" s="123" t="s">
        <v>280</v>
      </c>
      <c r="D130" s="124" t="s">
        <v>263</v>
      </c>
      <c r="E130" s="23">
        <v>1</v>
      </c>
      <c r="F130" s="126">
        <v>794.7</v>
      </c>
      <c r="G130" s="22">
        <f t="shared" si="12"/>
        <v>794.7</v>
      </c>
      <c r="H130" s="80">
        <f t="shared" si="13"/>
        <v>1.3091584801608712E-4</v>
      </c>
      <c r="I130" s="22">
        <f>ROUND(F130*Прил.10!$D$14,2)</f>
        <v>4974.82</v>
      </c>
      <c r="J130" s="22">
        <f t="shared" si="14"/>
        <v>4974.82</v>
      </c>
      <c r="K130" s="101"/>
      <c r="L130" s="101"/>
      <c r="M130" s="101"/>
      <c r="N130" s="101"/>
    </row>
    <row r="131" spans="1:14" ht="63.75" x14ac:dyDescent="0.25">
      <c r="A131" s="124">
        <v>108</v>
      </c>
      <c r="B131" s="62" t="s">
        <v>255</v>
      </c>
      <c r="C131" s="123" t="s">
        <v>282</v>
      </c>
      <c r="D131" s="124" t="s">
        <v>263</v>
      </c>
      <c r="E131" s="23">
        <v>4</v>
      </c>
      <c r="F131" s="126">
        <v>181.14</v>
      </c>
      <c r="G131" s="22">
        <f t="shared" si="12"/>
        <v>724.56</v>
      </c>
      <c r="H131" s="80">
        <f t="shared" si="13"/>
        <v>1.1936125184162084E-4</v>
      </c>
      <c r="I131" s="22">
        <f>ROUND(F131*Прил.10!$D$14,2)</f>
        <v>1133.94</v>
      </c>
      <c r="J131" s="22">
        <f t="shared" si="14"/>
        <v>4535.76</v>
      </c>
      <c r="K131" s="101"/>
      <c r="L131" s="101"/>
      <c r="M131" s="101"/>
      <c r="N131" s="101"/>
    </row>
    <row r="132" spans="1:14" ht="127.5" x14ac:dyDescent="0.25">
      <c r="A132" s="124">
        <v>109</v>
      </c>
      <c r="B132" s="62" t="s">
        <v>255</v>
      </c>
      <c r="C132" s="123" t="s">
        <v>283</v>
      </c>
      <c r="D132" s="124" t="s">
        <v>263</v>
      </c>
      <c r="E132" s="23">
        <v>1</v>
      </c>
      <c r="F132" s="126">
        <v>628.64</v>
      </c>
      <c r="G132" s="22">
        <f t="shared" si="12"/>
        <v>628.64</v>
      </c>
      <c r="H132" s="80">
        <f t="shared" si="13"/>
        <v>1.0355975675957344E-4</v>
      </c>
      <c r="I132" s="22">
        <f>ROUND(F132*Прил.10!$D$14,2)</f>
        <v>3935.29</v>
      </c>
      <c r="J132" s="22">
        <f t="shared" si="14"/>
        <v>3935.29</v>
      </c>
      <c r="K132" s="101"/>
      <c r="L132" s="101"/>
      <c r="M132" s="101"/>
      <c r="N132" s="101"/>
    </row>
    <row r="133" spans="1:14" ht="102" x14ac:dyDescent="0.25">
      <c r="A133" s="124">
        <v>110</v>
      </c>
      <c r="B133" s="62" t="s">
        <v>255</v>
      </c>
      <c r="C133" s="123" t="s">
        <v>276</v>
      </c>
      <c r="D133" s="124" t="s">
        <v>263</v>
      </c>
      <c r="E133" s="23">
        <v>1</v>
      </c>
      <c r="F133" s="126">
        <v>574.84</v>
      </c>
      <c r="G133" s="22">
        <f t="shared" si="12"/>
        <v>574.84</v>
      </c>
      <c r="H133" s="80">
        <f t="shared" si="13"/>
        <v>9.4696949884947177E-5</v>
      </c>
      <c r="I133" s="22">
        <f>ROUND(F133*Прил.10!$D$14,2)</f>
        <v>3598.5</v>
      </c>
      <c r="J133" s="22">
        <f t="shared" si="14"/>
        <v>3598.5</v>
      </c>
      <c r="K133" s="101"/>
      <c r="L133" s="101"/>
      <c r="M133" s="101"/>
      <c r="N133" s="101"/>
    </row>
    <row r="134" spans="1:14" ht="89.25" x14ac:dyDescent="0.25">
      <c r="A134" s="124">
        <v>111</v>
      </c>
      <c r="B134" s="62" t="s">
        <v>255</v>
      </c>
      <c r="C134" s="123" t="s">
        <v>284</v>
      </c>
      <c r="D134" s="124" t="s">
        <v>263</v>
      </c>
      <c r="E134" s="23">
        <v>6</v>
      </c>
      <c r="F134" s="126">
        <v>95.42</v>
      </c>
      <c r="G134" s="22">
        <f t="shared" si="12"/>
        <v>572.52</v>
      </c>
      <c r="H134" s="80">
        <f t="shared" si="13"/>
        <v>9.4314761930502325E-5</v>
      </c>
      <c r="I134" s="22">
        <f>ROUND(F134*Прил.10!$D$14,2)</f>
        <v>597.33000000000004</v>
      </c>
      <c r="J134" s="22">
        <f t="shared" si="14"/>
        <v>3583.98</v>
      </c>
      <c r="K134" s="101"/>
      <c r="L134" s="101"/>
      <c r="M134" s="101"/>
      <c r="N134" s="101"/>
    </row>
    <row r="135" spans="1:14" ht="76.5" x14ac:dyDescent="0.25">
      <c r="A135" s="124">
        <v>112</v>
      </c>
      <c r="B135" s="62" t="s">
        <v>255</v>
      </c>
      <c r="C135" s="123" t="s">
        <v>285</v>
      </c>
      <c r="D135" s="124" t="s">
        <v>261</v>
      </c>
      <c r="E135" s="23">
        <v>1</v>
      </c>
      <c r="F135" s="126">
        <v>354.59</v>
      </c>
      <c r="G135" s="22">
        <f t="shared" si="12"/>
        <v>354.59</v>
      </c>
      <c r="H135" s="80">
        <f t="shared" si="13"/>
        <v>5.841380464077555E-5</v>
      </c>
      <c r="I135" s="22">
        <f>ROUND(F135*Прил.10!$D$14,2)</f>
        <v>2219.73</v>
      </c>
      <c r="J135" s="22">
        <f t="shared" si="14"/>
        <v>2219.73</v>
      </c>
      <c r="K135" s="101"/>
      <c r="L135" s="101"/>
      <c r="M135" s="101"/>
      <c r="N135" s="101"/>
    </row>
    <row r="136" spans="1:14" ht="89.25" x14ac:dyDescent="0.25">
      <c r="A136" s="124">
        <v>113</v>
      </c>
      <c r="B136" s="62" t="s">
        <v>255</v>
      </c>
      <c r="C136" s="123" t="s">
        <v>286</v>
      </c>
      <c r="D136" s="124" t="s">
        <v>263</v>
      </c>
      <c r="E136" s="23">
        <v>3</v>
      </c>
      <c r="F136" s="126">
        <v>111.9</v>
      </c>
      <c r="G136" s="22">
        <f t="shared" si="12"/>
        <v>335.7</v>
      </c>
      <c r="H136" s="80">
        <f t="shared" si="13"/>
        <v>5.5301938063420722E-5</v>
      </c>
      <c r="I136" s="22">
        <f>ROUND(F136*Прил.10!$D$14,2)</f>
        <v>700.49</v>
      </c>
      <c r="J136" s="22">
        <f t="shared" si="14"/>
        <v>2101.4699999999998</v>
      </c>
      <c r="K136" s="101"/>
      <c r="L136" s="101"/>
      <c r="M136" s="101"/>
      <c r="N136" s="101"/>
    </row>
    <row r="137" spans="1:14" ht="76.5" x14ac:dyDescent="0.25">
      <c r="A137" s="124">
        <v>114</v>
      </c>
      <c r="B137" s="62" t="s">
        <v>255</v>
      </c>
      <c r="C137" s="123" t="s">
        <v>287</v>
      </c>
      <c r="D137" s="124" t="s">
        <v>263</v>
      </c>
      <c r="E137" s="23">
        <v>3</v>
      </c>
      <c r="F137" s="126">
        <v>82.81</v>
      </c>
      <c r="G137" s="22">
        <f t="shared" si="12"/>
        <v>248.43</v>
      </c>
      <c r="H137" s="80">
        <f t="shared" si="13"/>
        <v>4.0925411001178463E-5</v>
      </c>
      <c r="I137" s="22">
        <f>ROUND(F137*Прил.10!$D$14,2)</f>
        <v>518.39</v>
      </c>
      <c r="J137" s="22">
        <f t="shared" si="14"/>
        <v>1555.17</v>
      </c>
      <c r="K137" s="101"/>
      <c r="L137" s="101"/>
      <c r="M137" s="101"/>
      <c r="N137" s="101"/>
    </row>
    <row r="138" spans="1:14" ht="114.75" x14ac:dyDescent="0.25">
      <c r="A138" s="124">
        <v>115</v>
      </c>
      <c r="B138" s="62" t="s">
        <v>255</v>
      </c>
      <c r="C138" s="123" t="s">
        <v>288</v>
      </c>
      <c r="D138" s="124" t="s">
        <v>263</v>
      </c>
      <c r="E138" s="23">
        <v>3</v>
      </c>
      <c r="F138" s="126">
        <v>77.319999999999993</v>
      </c>
      <c r="G138" s="22">
        <f t="shared" si="12"/>
        <v>231.96</v>
      </c>
      <c r="H138" s="80">
        <f t="shared" si="13"/>
        <v>3.8212205996994554E-5</v>
      </c>
      <c r="I138" s="22">
        <f>ROUND(F138*Прил.10!$D$14,2)</f>
        <v>484.02</v>
      </c>
      <c r="J138" s="22">
        <f t="shared" si="14"/>
        <v>1452.06</v>
      </c>
      <c r="K138" s="101"/>
      <c r="L138" s="101"/>
      <c r="M138" s="101"/>
      <c r="N138" s="101"/>
    </row>
    <row r="139" spans="1:14" ht="38.25" x14ac:dyDescent="0.25">
      <c r="A139" s="124">
        <v>116</v>
      </c>
      <c r="B139" s="62" t="s">
        <v>255</v>
      </c>
      <c r="C139" s="123" t="s">
        <v>289</v>
      </c>
      <c r="D139" s="124" t="s">
        <v>263</v>
      </c>
      <c r="E139" s="23">
        <v>2</v>
      </c>
      <c r="F139" s="126">
        <v>106.74</v>
      </c>
      <c r="G139" s="22">
        <f t="shared" si="12"/>
        <v>213.48</v>
      </c>
      <c r="H139" s="80">
        <f t="shared" si="13"/>
        <v>3.5167881256416606E-5</v>
      </c>
      <c r="I139" s="22">
        <f>ROUND(F139*Прил.10!$D$14,2)</f>
        <v>668.19</v>
      </c>
      <c r="J139" s="22">
        <f t="shared" si="14"/>
        <v>1336.38</v>
      </c>
      <c r="K139" s="101"/>
      <c r="L139" s="101"/>
      <c r="M139" s="101"/>
      <c r="N139" s="101"/>
    </row>
    <row r="140" spans="1:14" ht="89.25" x14ac:dyDescent="0.25">
      <c r="A140" s="124">
        <v>117</v>
      </c>
      <c r="B140" s="62" t="s">
        <v>255</v>
      </c>
      <c r="C140" s="123" t="s">
        <v>290</v>
      </c>
      <c r="D140" s="124" t="s">
        <v>263</v>
      </c>
      <c r="E140" s="23">
        <v>1</v>
      </c>
      <c r="F140" s="126">
        <v>190.84</v>
      </c>
      <c r="G140" s="22">
        <f t="shared" si="12"/>
        <v>190.84</v>
      </c>
      <c r="H140" s="80">
        <f t="shared" si="13"/>
        <v>3.1438253976834111E-5</v>
      </c>
      <c r="I140" s="22">
        <f>ROUND(F140*Прил.10!$D$14,2)</f>
        <v>1194.6600000000001</v>
      </c>
      <c r="J140" s="22">
        <f t="shared" si="14"/>
        <v>1194.6600000000001</v>
      </c>
      <c r="K140" s="101"/>
      <c r="L140" s="101"/>
      <c r="M140" s="101"/>
      <c r="N140" s="101"/>
    </row>
    <row r="141" spans="1:14" ht="51" x14ac:dyDescent="0.25">
      <c r="A141" s="124">
        <v>118</v>
      </c>
      <c r="B141" s="62" t="s">
        <v>255</v>
      </c>
      <c r="C141" s="123" t="s">
        <v>291</v>
      </c>
      <c r="D141" s="124" t="s">
        <v>263</v>
      </c>
      <c r="E141" s="23">
        <v>3</v>
      </c>
      <c r="F141" s="126">
        <v>63.08</v>
      </c>
      <c r="G141" s="22">
        <f t="shared" si="12"/>
        <v>189.24</v>
      </c>
      <c r="H141" s="80">
        <f t="shared" si="13"/>
        <v>3.1174676077216973E-5</v>
      </c>
      <c r="I141" s="22">
        <f>ROUND(F141*Прил.10!$D$14,2)</f>
        <v>394.88</v>
      </c>
      <c r="J141" s="22">
        <f t="shared" si="14"/>
        <v>1184.6400000000001</v>
      </c>
      <c r="K141" s="101"/>
      <c r="L141" s="101"/>
      <c r="M141" s="101"/>
      <c r="N141" s="101"/>
    </row>
    <row r="142" spans="1:14" ht="76.5" x14ac:dyDescent="0.25">
      <c r="A142" s="124">
        <v>119</v>
      </c>
      <c r="B142" s="62" t="s">
        <v>255</v>
      </c>
      <c r="C142" s="123" t="s">
        <v>292</v>
      </c>
      <c r="D142" s="124" t="s">
        <v>263</v>
      </c>
      <c r="E142" s="23">
        <v>1</v>
      </c>
      <c r="F142" s="126">
        <v>117.74</v>
      </c>
      <c r="G142" s="22">
        <f t="shared" si="12"/>
        <v>117.74</v>
      </c>
      <c r="H142" s="80">
        <f t="shared" si="13"/>
        <v>1.9396038688076125E-5</v>
      </c>
      <c r="I142" s="22">
        <f>ROUND(F142*Прил.10!$D$14,2)</f>
        <v>737.05</v>
      </c>
      <c r="J142" s="22">
        <f t="shared" si="14"/>
        <v>737.05</v>
      </c>
      <c r="K142" s="101"/>
      <c r="L142" s="101"/>
      <c r="M142" s="101"/>
      <c r="N142" s="101"/>
    </row>
    <row r="143" spans="1:14" ht="114.75" x14ac:dyDescent="0.25">
      <c r="A143" s="124">
        <v>120</v>
      </c>
      <c r="B143" s="62" t="s">
        <v>255</v>
      </c>
      <c r="C143" s="123" t="s">
        <v>293</v>
      </c>
      <c r="D143" s="124" t="s">
        <v>263</v>
      </c>
      <c r="E143" s="23">
        <v>3</v>
      </c>
      <c r="F143" s="126">
        <v>25.88</v>
      </c>
      <c r="G143" s="22">
        <f t="shared" si="12"/>
        <v>77.64</v>
      </c>
      <c r="H143" s="80">
        <f t="shared" si="13"/>
        <v>1.2790117578921611E-5</v>
      </c>
      <c r="I143" s="22">
        <f>ROUND(F143*Прил.10!$D$14,2)</f>
        <v>162.01</v>
      </c>
      <c r="J143" s="22">
        <f t="shared" si="14"/>
        <v>486.03</v>
      </c>
      <c r="K143" s="101"/>
      <c r="L143" s="101"/>
      <c r="M143" s="101"/>
      <c r="N143" s="101"/>
    </row>
    <row r="144" spans="1:14" ht="63.75" x14ac:dyDescent="0.25">
      <c r="A144" s="124">
        <v>121</v>
      </c>
      <c r="B144" s="62" t="s">
        <v>255</v>
      </c>
      <c r="C144" s="123" t="s">
        <v>294</v>
      </c>
      <c r="D144" s="124" t="s">
        <v>263</v>
      </c>
      <c r="E144" s="23">
        <v>5</v>
      </c>
      <c r="F144" s="126">
        <v>15.2</v>
      </c>
      <c r="G144" s="22">
        <f t="shared" si="12"/>
        <v>76</v>
      </c>
      <c r="H144" s="80">
        <f t="shared" si="13"/>
        <v>1.2519950231814044E-5</v>
      </c>
      <c r="I144" s="22">
        <f>ROUND(F144*Прил.10!$D$14,2)</f>
        <v>95.15</v>
      </c>
      <c r="J144" s="22">
        <f t="shared" si="14"/>
        <v>475.75</v>
      </c>
      <c r="K144" s="101"/>
      <c r="L144" s="101"/>
      <c r="M144" s="101"/>
      <c r="N144" s="101"/>
    </row>
    <row r="145" spans="1:14" ht="25.5" x14ac:dyDescent="0.25">
      <c r="A145" s="124">
        <v>122</v>
      </c>
      <c r="B145" s="62" t="s">
        <v>255</v>
      </c>
      <c r="C145" s="123" t="s">
        <v>295</v>
      </c>
      <c r="D145" s="124" t="s">
        <v>263</v>
      </c>
      <c r="E145" s="23">
        <v>1</v>
      </c>
      <c r="F145" s="126">
        <v>64.37</v>
      </c>
      <c r="G145" s="22">
        <f t="shared" si="12"/>
        <v>64.37</v>
      </c>
      <c r="H145" s="80">
        <f t="shared" si="13"/>
        <v>1.0604068373971975E-5</v>
      </c>
      <c r="I145" s="22">
        <f>ROUND(F145*Прил.10!$D$14,2)</f>
        <v>402.96</v>
      </c>
      <c r="J145" s="22">
        <f t="shared" si="14"/>
        <v>402.96</v>
      </c>
      <c r="K145" s="101"/>
      <c r="L145" s="101"/>
      <c r="M145" s="101"/>
      <c r="N145" s="101"/>
    </row>
    <row r="146" spans="1:14" ht="102" x14ac:dyDescent="0.25">
      <c r="A146" s="124">
        <v>123</v>
      </c>
      <c r="B146" s="62" t="s">
        <v>255</v>
      </c>
      <c r="C146" s="123" t="s">
        <v>296</v>
      </c>
      <c r="D146" s="124" t="s">
        <v>263</v>
      </c>
      <c r="E146" s="23">
        <v>4</v>
      </c>
      <c r="F146" s="126">
        <v>12.03</v>
      </c>
      <c r="G146" s="22">
        <f t="shared" si="12"/>
        <v>48.12</v>
      </c>
      <c r="H146" s="80">
        <f t="shared" si="13"/>
        <v>7.9271053309854182E-6</v>
      </c>
      <c r="I146" s="22">
        <f>ROUND(F146*Прил.10!$D$14,2)</f>
        <v>75.31</v>
      </c>
      <c r="J146" s="22">
        <f t="shared" si="14"/>
        <v>301.24</v>
      </c>
      <c r="K146" s="101"/>
      <c r="L146" s="101"/>
      <c r="M146" s="101"/>
      <c r="N146" s="101"/>
    </row>
    <row r="147" spans="1:14" ht="51" x14ac:dyDescent="0.25">
      <c r="A147" s="124"/>
      <c r="B147" s="124"/>
      <c r="C147" s="123" t="s">
        <v>879</v>
      </c>
      <c r="D147" s="124"/>
      <c r="E147" s="23"/>
      <c r="F147" s="126"/>
      <c r="G147" s="22">
        <f>SUM(G110:G146)</f>
        <v>571909.10999999975</v>
      </c>
      <c r="H147" s="127">
        <f>SUM(H110:H146)</f>
        <v>9.4214126241066648E-2</v>
      </c>
      <c r="I147" s="19"/>
      <c r="J147" s="22">
        <f>SUM(J110:J146)</f>
        <v>3580150.9499999993</v>
      </c>
      <c r="K147" s="101"/>
      <c r="L147" s="101"/>
    </row>
    <row r="148" spans="1:14" ht="51" x14ac:dyDescent="0.25">
      <c r="A148" s="124"/>
      <c r="B148" s="124"/>
      <c r="C148" s="115" t="s">
        <v>880</v>
      </c>
      <c r="D148" s="124"/>
      <c r="E148" s="125"/>
      <c r="F148" s="126"/>
      <c r="G148" s="22">
        <f>G147+G109</f>
        <v>6070311.6699999999</v>
      </c>
      <c r="H148" s="127">
        <f>H147+H109</f>
        <v>1</v>
      </c>
      <c r="I148" s="19"/>
      <c r="J148" s="22">
        <f>J147+J109</f>
        <v>38000150.950000003</v>
      </c>
      <c r="K148" s="94"/>
      <c r="L148" s="101"/>
    </row>
    <row r="149" spans="1:14" ht="76.5" x14ac:dyDescent="0.25">
      <c r="A149" s="124"/>
      <c r="B149" s="124"/>
      <c r="C149" s="123" t="s">
        <v>881</v>
      </c>
      <c r="D149" s="124"/>
      <c r="E149" s="20"/>
      <c r="F149" s="126"/>
      <c r="G149" s="22">
        <f>'Прил.6 Расчет ОБ'!G51</f>
        <v>5671948.2599999998</v>
      </c>
      <c r="H149" s="127"/>
      <c r="I149" s="19"/>
      <c r="J149" s="22">
        <f>G149*Прил.10!D14</f>
        <v>35506396.107599996</v>
      </c>
      <c r="K149" s="101"/>
      <c r="L149" s="69"/>
    </row>
    <row r="150" spans="1:14" ht="25.5" x14ac:dyDescent="0.25">
      <c r="A150" s="124"/>
      <c r="B150" s="115" t="s">
        <v>297</v>
      </c>
      <c r="C150" s="135"/>
      <c r="D150" s="135"/>
      <c r="E150" s="135"/>
      <c r="F150" s="135"/>
      <c r="G150" s="135"/>
      <c r="H150" s="136"/>
      <c r="I150" s="18"/>
      <c r="J150" s="18"/>
    </row>
    <row r="151" spans="1:14" ht="51" x14ac:dyDescent="0.25">
      <c r="A151" s="124"/>
      <c r="B151" s="121" t="s">
        <v>882</v>
      </c>
      <c r="C151" s="139"/>
      <c r="D151" s="139"/>
      <c r="E151" s="139"/>
      <c r="F151" s="139"/>
      <c r="G151" s="139"/>
      <c r="H151" s="140"/>
      <c r="I151" s="27"/>
      <c r="J151" s="27"/>
    </row>
    <row r="152" spans="1:14" ht="191.25" x14ac:dyDescent="0.25">
      <c r="A152" s="124">
        <v>124</v>
      </c>
      <c r="B152" s="62" t="s">
        <v>298</v>
      </c>
      <c r="C152" s="123" t="s">
        <v>299</v>
      </c>
      <c r="D152" s="124" t="s">
        <v>300</v>
      </c>
      <c r="E152" s="23">
        <v>454.00022000000001</v>
      </c>
      <c r="F152" s="126">
        <v>708.21</v>
      </c>
      <c r="G152" s="22">
        <f t="shared" ref="G152:G183" si="15">ROUND(E152*F152,2)</f>
        <v>321527.5</v>
      </c>
      <c r="H152" s="24">
        <f t="shared" ref="H152:H215" si="16">G152/$G$438</f>
        <v>0.14413030301927296</v>
      </c>
      <c r="I152" s="22">
        <f>ROUND(F152*Прил.10!$D$13,2)</f>
        <v>6968.79</v>
      </c>
      <c r="J152" s="22">
        <f t="shared" ref="J152:J183" si="17">ROUND(I152*E152,2)</f>
        <v>3163832.19</v>
      </c>
    </row>
    <row r="153" spans="1:14" ht="38.25" x14ac:dyDescent="0.25">
      <c r="A153" s="124">
        <v>125</v>
      </c>
      <c r="B153" s="62" t="s">
        <v>301</v>
      </c>
      <c r="C153" s="123" t="s">
        <v>302</v>
      </c>
      <c r="D153" s="124" t="s">
        <v>303</v>
      </c>
      <c r="E153" s="23">
        <v>15.140134</v>
      </c>
      <c r="F153" s="126">
        <v>8200</v>
      </c>
      <c r="G153" s="22">
        <f t="shared" si="15"/>
        <v>124149.1</v>
      </c>
      <c r="H153" s="24">
        <f t="shared" si="16"/>
        <v>5.565199680453467E-2</v>
      </c>
      <c r="I153" s="22">
        <f>ROUND(F153*Прил.10!$D$13,2)</f>
        <v>80688</v>
      </c>
      <c r="J153" s="22">
        <f t="shared" si="17"/>
        <v>1221627.1299999999</v>
      </c>
    </row>
    <row r="154" spans="1:14" ht="114.75" x14ac:dyDescent="0.25">
      <c r="A154" s="124">
        <v>126</v>
      </c>
      <c r="B154" s="62" t="s">
        <v>304</v>
      </c>
      <c r="C154" s="123" t="s">
        <v>305</v>
      </c>
      <c r="D154" s="124" t="s">
        <v>303</v>
      </c>
      <c r="E154" s="23">
        <v>6.36</v>
      </c>
      <c r="F154" s="126">
        <v>13234.17</v>
      </c>
      <c r="G154" s="22">
        <f t="shared" si="15"/>
        <v>84169.32</v>
      </c>
      <c r="H154" s="24">
        <f t="shared" si="16"/>
        <v>3.7730363954953001E-2</v>
      </c>
      <c r="I154" s="22">
        <f>ROUND(F154*Прил.10!$D$13,2)</f>
        <v>130224.23</v>
      </c>
      <c r="J154" s="22">
        <f t="shared" si="17"/>
        <v>828226.1</v>
      </c>
    </row>
    <row r="155" spans="1:14" ht="242.25" x14ac:dyDescent="0.25">
      <c r="A155" s="124">
        <v>127</v>
      </c>
      <c r="B155" s="62" t="s">
        <v>306</v>
      </c>
      <c r="C155" s="123" t="s">
        <v>307</v>
      </c>
      <c r="D155" s="124" t="s">
        <v>308</v>
      </c>
      <c r="E155" s="23">
        <v>1339.8140000000001</v>
      </c>
      <c r="F155" s="126">
        <v>60.56</v>
      </c>
      <c r="G155" s="22">
        <f t="shared" si="15"/>
        <v>81139.14</v>
      </c>
      <c r="H155" s="24">
        <f t="shared" si="16"/>
        <v>3.6372032982943017E-2</v>
      </c>
      <c r="I155" s="22">
        <f>ROUND(F155*Прил.10!$D$13,2)</f>
        <v>595.91</v>
      </c>
      <c r="J155" s="22">
        <f t="shared" si="17"/>
        <v>798408.56</v>
      </c>
    </row>
    <row r="156" spans="1:14" ht="76.5" x14ac:dyDescent="0.25">
      <c r="A156" s="124">
        <v>128</v>
      </c>
      <c r="B156" s="62" t="s">
        <v>309</v>
      </c>
      <c r="C156" s="123" t="s">
        <v>310</v>
      </c>
      <c r="D156" s="124" t="s">
        <v>300</v>
      </c>
      <c r="E156" s="23">
        <v>105.929688</v>
      </c>
      <c r="F156" s="126">
        <v>600</v>
      </c>
      <c r="G156" s="22">
        <f t="shared" si="15"/>
        <v>63557.81</v>
      </c>
      <c r="H156" s="24">
        <f t="shared" si="16"/>
        <v>2.8490895536280338E-2</v>
      </c>
      <c r="I156" s="22">
        <f>ROUND(F156*Прил.10!$D$13,2)</f>
        <v>5904</v>
      </c>
      <c r="J156" s="22">
        <f t="shared" si="17"/>
        <v>625408.88</v>
      </c>
    </row>
    <row r="157" spans="1:14" ht="408" x14ac:dyDescent="0.25">
      <c r="A157" s="124">
        <v>129</v>
      </c>
      <c r="B157" s="62" t="s">
        <v>311</v>
      </c>
      <c r="C157" s="123" t="s">
        <v>312</v>
      </c>
      <c r="D157" s="124" t="s">
        <v>308</v>
      </c>
      <c r="E157" s="23">
        <v>1152.8916300000001</v>
      </c>
      <c r="F157" s="126">
        <v>53.31</v>
      </c>
      <c r="G157" s="22">
        <f t="shared" si="15"/>
        <v>61460.65</v>
      </c>
      <c r="H157" s="24">
        <f t="shared" si="16"/>
        <v>2.755080703287115E-2</v>
      </c>
      <c r="I157" s="22">
        <f>ROUND(F157*Прил.10!$D$13,2)</f>
        <v>524.57000000000005</v>
      </c>
      <c r="J157" s="22">
        <f t="shared" si="17"/>
        <v>604772.36</v>
      </c>
    </row>
    <row r="158" spans="1:14" ht="102" x14ac:dyDescent="0.25">
      <c r="A158" s="124">
        <v>130</v>
      </c>
      <c r="B158" s="62" t="s">
        <v>313</v>
      </c>
      <c r="C158" s="123" t="s">
        <v>314</v>
      </c>
      <c r="D158" s="124" t="s">
        <v>300</v>
      </c>
      <c r="E158" s="23">
        <v>198.8</v>
      </c>
      <c r="F158" s="126">
        <v>297.47000000000003</v>
      </c>
      <c r="G158" s="22">
        <f t="shared" si="15"/>
        <v>59137.04</v>
      </c>
      <c r="H158" s="24">
        <f t="shared" si="16"/>
        <v>2.6509208372107722E-2</v>
      </c>
      <c r="I158" s="22">
        <f>ROUND(F158*Прил.10!$D$13,2)</f>
        <v>2927.1</v>
      </c>
      <c r="J158" s="22">
        <f t="shared" si="17"/>
        <v>581907.48</v>
      </c>
    </row>
    <row r="159" spans="1:14" ht="140.25" x14ac:dyDescent="0.25">
      <c r="A159" s="124">
        <v>131</v>
      </c>
      <c r="B159" s="62" t="s">
        <v>315</v>
      </c>
      <c r="C159" s="123" t="s">
        <v>316</v>
      </c>
      <c r="D159" s="124" t="s">
        <v>303</v>
      </c>
      <c r="E159" s="23">
        <v>1.909</v>
      </c>
      <c r="F159" s="126">
        <v>30386.19</v>
      </c>
      <c r="G159" s="22">
        <f t="shared" si="15"/>
        <v>58007.24</v>
      </c>
      <c r="H159" s="24">
        <f t="shared" si="16"/>
        <v>2.6002755840516565E-2</v>
      </c>
      <c r="I159" s="22">
        <f>ROUND(F159*Прил.10!$D$13,2)</f>
        <v>299000.11</v>
      </c>
      <c r="J159" s="22">
        <f t="shared" si="17"/>
        <v>570791.21</v>
      </c>
    </row>
    <row r="160" spans="1:14" ht="63.75" x14ac:dyDescent="0.25">
      <c r="A160" s="124">
        <v>132</v>
      </c>
      <c r="B160" s="62" t="s">
        <v>317</v>
      </c>
      <c r="C160" s="123" t="s">
        <v>318</v>
      </c>
      <c r="D160" s="124" t="s">
        <v>300</v>
      </c>
      <c r="E160" s="23">
        <v>5.6140559999999997</v>
      </c>
      <c r="F160" s="126">
        <v>9691.2099999999991</v>
      </c>
      <c r="G160" s="22">
        <f t="shared" si="15"/>
        <v>54407</v>
      </c>
      <c r="H160" s="24">
        <f t="shared" si="16"/>
        <v>2.4388885542821634E-2</v>
      </c>
      <c r="I160" s="22">
        <f>ROUND(F160*Прил.10!$D$13,2)</f>
        <v>95361.51</v>
      </c>
      <c r="J160" s="22">
        <f t="shared" si="17"/>
        <v>535364.86</v>
      </c>
    </row>
    <row r="161" spans="1:10" ht="63.75" x14ac:dyDescent="0.25">
      <c r="A161" s="124">
        <v>133</v>
      </c>
      <c r="B161" s="62" t="s">
        <v>319</v>
      </c>
      <c r="C161" s="123" t="s">
        <v>320</v>
      </c>
      <c r="D161" s="124" t="s">
        <v>303</v>
      </c>
      <c r="E161" s="23">
        <v>101.10599999999999</v>
      </c>
      <c r="F161" s="126">
        <v>534.37</v>
      </c>
      <c r="G161" s="22">
        <f t="shared" si="15"/>
        <v>54028.01</v>
      </c>
      <c r="H161" s="24">
        <f t="shared" si="16"/>
        <v>2.4218996673156447E-2</v>
      </c>
      <c r="I161" s="22">
        <f>ROUND(F161*Прил.10!$D$13,2)</f>
        <v>5258.2</v>
      </c>
      <c r="J161" s="22">
        <f t="shared" si="17"/>
        <v>531635.56999999995</v>
      </c>
    </row>
    <row r="162" spans="1:10" ht="153" x14ac:dyDescent="0.25">
      <c r="A162" s="124">
        <v>134</v>
      </c>
      <c r="B162" s="62" t="s">
        <v>321</v>
      </c>
      <c r="C162" s="123" t="s">
        <v>322</v>
      </c>
      <c r="D162" s="124" t="s">
        <v>303</v>
      </c>
      <c r="E162" s="23">
        <v>10.84</v>
      </c>
      <c r="F162" s="126">
        <v>4852.47</v>
      </c>
      <c r="G162" s="22">
        <f t="shared" si="15"/>
        <v>52600.77</v>
      </c>
      <c r="H162" s="24">
        <f t="shared" si="16"/>
        <v>2.35792114800354E-2</v>
      </c>
      <c r="I162" s="22">
        <f>ROUND(F162*Прил.10!$D$13,2)</f>
        <v>47748.3</v>
      </c>
      <c r="J162" s="22">
        <f t="shared" si="17"/>
        <v>517591.57</v>
      </c>
    </row>
    <row r="163" spans="1:10" ht="306" x14ac:dyDescent="0.25">
      <c r="A163" s="124">
        <v>135</v>
      </c>
      <c r="B163" s="62" t="s">
        <v>323</v>
      </c>
      <c r="C163" s="123" t="s">
        <v>324</v>
      </c>
      <c r="D163" s="124" t="s">
        <v>325</v>
      </c>
      <c r="E163" s="23">
        <v>196.3</v>
      </c>
      <c r="F163" s="126">
        <v>263.74</v>
      </c>
      <c r="G163" s="22">
        <f t="shared" si="15"/>
        <v>51772.160000000003</v>
      </c>
      <c r="H163" s="24">
        <f t="shared" si="16"/>
        <v>2.3207772612800718E-2</v>
      </c>
      <c r="I163" s="22">
        <f>ROUND(F163*Прил.10!$D$13,2)</f>
        <v>2595.1999999999998</v>
      </c>
      <c r="J163" s="22">
        <f t="shared" si="17"/>
        <v>509437.76</v>
      </c>
    </row>
    <row r="164" spans="1:10" ht="191.25" x14ac:dyDescent="0.25">
      <c r="A164" s="124">
        <v>136</v>
      </c>
      <c r="B164" s="62" t="s">
        <v>326</v>
      </c>
      <c r="C164" s="123" t="s">
        <v>327</v>
      </c>
      <c r="D164" s="124" t="s">
        <v>328</v>
      </c>
      <c r="E164" s="23">
        <v>4115</v>
      </c>
      <c r="F164" s="126">
        <v>11.18</v>
      </c>
      <c r="G164" s="22">
        <f t="shared" si="15"/>
        <v>46005.7</v>
      </c>
      <c r="H164" s="24">
        <f t="shared" si="16"/>
        <v>2.0622856463642349E-2</v>
      </c>
      <c r="I164" s="22">
        <f>ROUND(F164*Прил.10!$D$13,2)</f>
        <v>110.01</v>
      </c>
      <c r="J164" s="22">
        <f t="shared" si="17"/>
        <v>452691.15</v>
      </c>
    </row>
    <row r="165" spans="1:10" ht="63.75" x14ac:dyDescent="0.25">
      <c r="A165" s="124">
        <v>137</v>
      </c>
      <c r="B165" s="62" t="s">
        <v>329</v>
      </c>
      <c r="C165" s="123" t="s">
        <v>330</v>
      </c>
      <c r="D165" s="124" t="s">
        <v>308</v>
      </c>
      <c r="E165" s="23">
        <v>376</v>
      </c>
      <c r="F165" s="126">
        <v>110.99</v>
      </c>
      <c r="G165" s="22">
        <f t="shared" si="15"/>
        <v>41732.239999999998</v>
      </c>
      <c r="H165" s="24">
        <f t="shared" si="16"/>
        <v>1.8707203573171884E-2</v>
      </c>
      <c r="I165" s="22">
        <f>ROUND(F165*Прил.10!$D$13,2)</f>
        <v>1092.1400000000001</v>
      </c>
      <c r="J165" s="22">
        <f t="shared" si="17"/>
        <v>410644.64</v>
      </c>
    </row>
    <row r="166" spans="1:10" ht="25.5" x14ac:dyDescent="0.25">
      <c r="A166" s="124">
        <v>138</v>
      </c>
      <c r="B166" s="62" t="s">
        <v>331</v>
      </c>
      <c r="C166" s="123" t="s">
        <v>332</v>
      </c>
      <c r="D166" s="124" t="s">
        <v>303</v>
      </c>
      <c r="E166" s="23">
        <v>4.1342400000000001</v>
      </c>
      <c r="F166" s="126">
        <v>9600</v>
      </c>
      <c r="G166" s="22">
        <f t="shared" si="15"/>
        <v>39688.699999999997</v>
      </c>
      <c r="H166" s="24">
        <f t="shared" si="16"/>
        <v>1.7791151168845644E-2</v>
      </c>
      <c r="I166" s="22">
        <f>ROUND(F166*Прил.10!$D$13,2)</f>
        <v>94464</v>
      </c>
      <c r="J166" s="22">
        <f t="shared" si="17"/>
        <v>390536.85</v>
      </c>
    </row>
    <row r="167" spans="1:10" ht="191.25" x14ac:dyDescent="0.25">
      <c r="A167" s="124">
        <v>139</v>
      </c>
      <c r="B167" s="62" t="s">
        <v>333</v>
      </c>
      <c r="C167" s="123" t="s">
        <v>334</v>
      </c>
      <c r="D167" s="124" t="s">
        <v>300</v>
      </c>
      <c r="E167" s="23">
        <v>54.712800000000001</v>
      </c>
      <c r="F167" s="126">
        <v>711.12</v>
      </c>
      <c r="G167" s="22">
        <f t="shared" si="15"/>
        <v>38907.370000000003</v>
      </c>
      <c r="H167" s="24">
        <f t="shared" si="16"/>
        <v>1.7440906385248447E-2</v>
      </c>
      <c r="I167" s="22">
        <f>ROUND(F167*Прил.10!$D$13,2)</f>
        <v>6997.42</v>
      </c>
      <c r="J167" s="22">
        <f t="shared" si="17"/>
        <v>382848.44</v>
      </c>
    </row>
    <row r="168" spans="1:10" ht="165.75" x14ac:dyDescent="0.25">
      <c r="A168" s="124">
        <v>140</v>
      </c>
      <c r="B168" s="62" t="s">
        <v>335</v>
      </c>
      <c r="C168" s="123" t="s">
        <v>336</v>
      </c>
      <c r="D168" s="124" t="s">
        <v>325</v>
      </c>
      <c r="E168" s="23">
        <v>1714</v>
      </c>
      <c r="F168" s="126">
        <v>22.58</v>
      </c>
      <c r="G168" s="22">
        <f t="shared" si="15"/>
        <v>38702.120000000003</v>
      </c>
      <c r="H168" s="24">
        <f t="shared" si="16"/>
        <v>1.7348899497207127E-2</v>
      </c>
      <c r="I168" s="22">
        <f>ROUND(F168*Прил.10!$D$13,2)</f>
        <v>222.19</v>
      </c>
      <c r="J168" s="22">
        <f t="shared" si="17"/>
        <v>380833.66</v>
      </c>
    </row>
    <row r="169" spans="1:10" ht="114.75" x14ac:dyDescent="0.25">
      <c r="A169" s="124">
        <v>141</v>
      </c>
      <c r="B169" s="62" t="s">
        <v>337</v>
      </c>
      <c r="C169" s="123" t="s">
        <v>338</v>
      </c>
      <c r="D169" s="124" t="s">
        <v>339</v>
      </c>
      <c r="E169" s="23">
        <v>35446.537700000001</v>
      </c>
      <c r="F169" s="126">
        <v>1</v>
      </c>
      <c r="G169" s="22">
        <f t="shared" si="15"/>
        <v>35446.54</v>
      </c>
      <c r="H169" s="24">
        <f t="shared" si="16"/>
        <v>1.5889529048634346E-2</v>
      </c>
      <c r="I169" s="22">
        <f>ROUND(F169*Прил.10!$D$13,2)</f>
        <v>9.84</v>
      </c>
      <c r="J169" s="22">
        <f t="shared" si="17"/>
        <v>348793.93</v>
      </c>
    </row>
    <row r="170" spans="1:10" ht="89.25" x14ac:dyDescent="0.25">
      <c r="A170" s="124">
        <v>142</v>
      </c>
      <c r="B170" s="62" t="s">
        <v>340</v>
      </c>
      <c r="C170" s="123" t="s">
        <v>341</v>
      </c>
      <c r="D170" s="124" t="s">
        <v>325</v>
      </c>
      <c r="E170" s="23">
        <v>1166</v>
      </c>
      <c r="F170" s="126">
        <v>28.48</v>
      </c>
      <c r="G170" s="22">
        <f t="shared" si="15"/>
        <v>33207.68</v>
      </c>
      <c r="H170" s="24">
        <f t="shared" si="16"/>
        <v>1.4885921051751561E-2</v>
      </c>
      <c r="I170" s="22">
        <f>ROUND(F170*Прил.10!$D$13,2)</f>
        <v>280.24</v>
      </c>
      <c r="J170" s="22">
        <f t="shared" si="17"/>
        <v>326759.84000000003</v>
      </c>
    </row>
    <row r="171" spans="1:10" ht="229.5" x14ac:dyDescent="0.25">
      <c r="A171" s="124">
        <v>143</v>
      </c>
      <c r="B171" s="62" t="s">
        <v>342</v>
      </c>
      <c r="C171" s="123" t="s">
        <v>343</v>
      </c>
      <c r="D171" s="124" t="s">
        <v>344</v>
      </c>
      <c r="E171" s="23">
        <v>414</v>
      </c>
      <c r="F171" s="126">
        <v>77.760000000000005</v>
      </c>
      <c r="G171" s="22">
        <f t="shared" si="15"/>
        <v>32192.639999999999</v>
      </c>
      <c r="H171" s="24">
        <f t="shared" si="16"/>
        <v>1.4430911689327872E-2</v>
      </c>
      <c r="I171" s="22">
        <f>ROUND(F171*Прил.10!$D$13,2)</f>
        <v>765.16</v>
      </c>
      <c r="J171" s="22">
        <f t="shared" si="17"/>
        <v>316776.24</v>
      </c>
    </row>
    <row r="172" spans="1:10" ht="76.5" x14ac:dyDescent="0.25">
      <c r="A172" s="124">
        <v>144</v>
      </c>
      <c r="B172" s="62" t="s">
        <v>345</v>
      </c>
      <c r="C172" s="123" t="s">
        <v>346</v>
      </c>
      <c r="D172" s="124" t="s">
        <v>344</v>
      </c>
      <c r="E172" s="23">
        <v>945.70896000000005</v>
      </c>
      <c r="F172" s="126">
        <v>32.64</v>
      </c>
      <c r="G172" s="22">
        <f t="shared" si="15"/>
        <v>30867.94</v>
      </c>
      <c r="H172" s="24">
        <f t="shared" si="16"/>
        <v>1.383709183749675E-2</v>
      </c>
      <c r="I172" s="22">
        <f>ROUND(F172*Прил.10!$D$13,2)</f>
        <v>321.18</v>
      </c>
      <c r="J172" s="22">
        <f t="shared" si="17"/>
        <v>303742.8</v>
      </c>
    </row>
    <row r="173" spans="1:10" ht="76.5" x14ac:dyDescent="0.25">
      <c r="A173" s="124">
        <v>145</v>
      </c>
      <c r="B173" s="62" t="s">
        <v>347</v>
      </c>
      <c r="C173" s="123" t="s">
        <v>348</v>
      </c>
      <c r="D173" s="124" t="s">
        <v>349</v>
      </c>
      <c r="E173" s="23">
        <v>274.3</v>
      </c>
      <c r="F173" s="126">
        <v>101.1</v>
      </c>
      <c r="G173" s="22">
        <f t="shared" si="15"/>
        <v>27731.73</v>
      </c>
      <c r="H173" s="24">
        <f t="shared" si="16"/>
        <v>1.2431231070899572E-2</v>
      </c>
      <c r="I173" s="22">
        <f>ROUND(F173*Прил.10!$D$13,2)</f>
        <v>994.82</v>
      </c>
      <c r="J173" s="22">
        <f t="shared" si="17"/>
        <v>272879.13</v>
      </c>
    </row>
    <row r="174" spans="1:10" ht="204" x14ac:dyDescent="0.25">
      <c r="A174" s="124">
        <v>146</v>
      </c>
      <c r="B174" s="62" t="s">
        <v>350</v>
      </c>
      <c r="C174" s="123" t="s">
        <v>351</v>
      </c>
      <c r="D174" s="124" t="s">
        <v>300</v>
      </c>
      <c r="E174" s="23">
        <v>38.382599999999996</v>
      </c>
      <c r="F174" s="126">
        <v>704.89</v>
      </c>
      <c r="G174" s="22">
        <f t="shared" si="15"/>
        <v>27055.51</v>
      </c>
      <c r="H174" s="24">
        <f t="shared" si="16"/>
        <v>1.2128103675862778E-2</v>
      </c>
      <c r="I174" s="22">
        <f>ROUND(F174*Прил.10!$D$13,2)</f>
        <v>6936.12</v>
      </c>
      <c r="J174" s="22">
        <f t="shared" si="17"/>
        <v>266226.32</v>
      </c>
    </row>
    <row r="175" spans="1:10" ht="178.5" x14ac:dyDescent="0.25">
      <c r="A175" s="124">
        <v>147</v>
      </c>
      <c r="B175" s="62" t="s">
        <v>352</v>
      </c>
      <c r="C175" s="123" t="s">
        <v>353</v>
      </c>
      <c r="D175" s="124" t="s">
        <v>325</v>
      </c>
      <c r="E175" s="23">
        <v>525.79999999999995</v>
      </c>
      <c r="F175" s="126">
        <v>50.72</v>
      </c>
      <c r="G175" s="22">
        <f t="shared" si="15"/>
        <v>26668.58</v>
      </c>
      <c r="H175" s="24">
        <f t="shared" si="16"/>
        <v>1.1954655562879451E-2</v>
      </c>
      <c r="I175" s="22">
        <f>ROUND(F175*Прил.10!$D$13,2)</f>
        <v>499.08</v>
      </c>
      <c r="J175" s="22">
        <f t="shared" si="17"/>
        <v>262416.26</v>
      </c>
    </row>
    <row r="176" spans="1:10" ht="114.75" x14ac:dyDescent="0.25">
      <c r="A176" s="124">
        <v>148</v>
      </c>
      <c r="B176" s="62" t="s">
        <v>354</v>
      </c>
      <c r="C176" s="123" t="s">
        <v>355</v>
      </c>
      <c r="D176" s="124" t="s">
        <v>328</v>
      </c>
      <c r="E176" s="23">
        <v>14</v>
      </c>
      <c r="F176" s="126">
        <v>1865.55</v>
      </c>
      <c r="G176" s="22">
        <f t="shared" si="15"/>
        <v>26117.7</v>
      </c>
      <c r="H176" s="24">
        <f t="shared" si="16"/>
        <v>1.1707714006318169E-2</v>
      </c>
      <c r="I176" s="22">
        <f>ROUND(F176*Прил.10!$D$13,2)</f>
        <v>18357.009999999998</v>
      </c>
      <c r="J176" s="22">
        <f t="shared" si="17"/>
        <v>256998.14</v>
      </c>
    </row>
    <row r="177" spans="1:10" ht="114.75" x14ac:dyDescent="0.25">
      <c r="A177" s="124">
        <v>149</v>
      </c>
      <c r="B177" s="62" t="s">
        <v>356</v>
      </c>
      <c r="C177" s="123" t="s">
        <v>357</v>
      </c>
      <c r="D177" s="124" t="s">
        <v>303</v>
      </c>
      <c r="E177" s="23">
        <v>0.81699690000000003</v>
      </c>
      <c r="F177" s="126">
        <v>30090</v>
      </c>
      <c r="G177" s="22">
        <f t="shared" si="15"/>
        <v>24583.439999999999</v>
      </c>
      <c r="H177" s="24">
        <f t="shared" si="16"/>
        <v>1.1019955233863715E-2</v>
      </c>
      <c r="I177" s="22">
        <f>ROUND(F177*Прил.10!$D$13,2)</f>
        <v>296085.59999999998</v>
      </c>
      <c r="J177" s="22">
        <f t="shared" si="17"/>
        <v>241901.02</v>
      </c>
    </row>
    <row r="178" spans="1:10" ht="76.5" x14ac:dyDescent="0.25">
      <c r="A178" s="124">
        <v>150</v>
      </c>
      <c r="B178" s="62" t="s">
        <v>358</v>
      </c>
      <c r="C178" s="123" t="s">
        <v>359</v>
      </c>
      <c r="D178" s="124" t="s">
        <v>300</v>
      </c>
      <c r="E178" s="23">
        <v>163.13999999999999</v>
      </c>
      <c r="F178" s="126">
        <v>145.80000000000001</v>
      </c>
      <c r="G178" s="22">
        <f t="shared" si="15"/>
        <v>23785.81</v>
      </c>
      <c r="H178" s="24">
        <f t="shared" si="16"/>
        <v>1.066240369131366E-2</v>
      </c>
      <c r="I178" s="22">
        <f>ROUND(F178*Прил.10!$D$13,2)</f>
        <v>1434.67</v>
      </c>
      <c r="J178" s="22">
        <f t="shared" si="17"/>
        <v>234052.06</v>
      </c>
    </row>
    <row r="179" spans="1:10" ht="127.5" x14ac:dyDescent="0.25">
      <c r="A179" s="124">
        <v>151</v>
      </c>
      <c r="B179" s="62" t="s">
        <v>360</v>
      </c>
      <c r="C179" s="123" t="s">
        <v>361</v>
      </c>
      <c r="D179" s="124" t="s">
        <v>325</v>
      </c>
      <c r="E179" s="23">
        <v>23.6374</v>
      </c>
      <c r="F179" s="126">
        <v>965.15</v>
      </c>
      <c r="G179" s="22">
        <f t="shared" si="15"/>
        <v>22813.64</v>
      </c>
      <c r="H179" s="24">
        <f t="shared" si="16"/>
        <v>1.02266115532034E-2</v>
      </c>
      <c r="I179" s="22">
        <f>ROUND(F179*Прил.10!$D$13,2)</f>
        <v>9497.08</v>
      </c>
      <c r="J179" s="22">
        <f t="shared" si="17"/>
        <v>224486.28</v>
      </c>
    </row>
    <row r="180" spans="1:10" ht="165.75" x14ac:dyDescent="0.25">
      <c r="A180" s="124">
        <v>152</v>
      </c>
      <c r="B180" s="62" t="s">
        <v>362</v>
      </c>
      <c r="C180" s="123" t="s">
        <v>363</v>
      </c>
      <c r="D180" s="124" t="s">
        <v>303</v>
      </c>
      <c r="E180" s="23">
        <v>2</v>
      </c>
      <c r="F180" s="126">
        <v>10442.59</v>
      </c>
      <c r="G180" s="22">
        <f t="shared" si="15"/>
        <v>20885.18</v>
      </c>
      <c r="H180" s="24">
        <f t="shared" si="16"/>
        <v>9.362145763619158E-3</v>
      </c>
      <c r="I180" s="22">
        <f>ROUND(F180*Прил.10!$D$13,2)</f>
        <v>102755.09</v>
      </c>
      <c r="J180" s="22">
        <f t="shared" si="17"/>
        <v>205510.18</v>
      </c>
    </row>
    <row r="181" spans="1:10" ht="76.5" x14ac:dyDescent="0.25">
      <c r="A181" s="124">
        <v>153</v>
      </c>
      <c r="B181" s="62" t="s">
        <v>364</v>
      </c>
      <c r="C181" s="123" t="s">
        <v>365</v>
      </c>
      <c r="D181" s="124" t="s">
        <v>303</v>
      </c>
      <c r="E181" s="23">
        <v>2.19</v>
      </c>
      <c r="F181" s="126">
        <v>9111.02</v>
      </c>
      <c r="G181" s="22">
        <f t="shared" si="15"/>
        <v>19953.13</v>
      </c>
      <c r="H181" s="24">
        <f t="shared" si="16"/>
        <v>8.9443381144161723E-3</v>
      </c>
      <c r="I181" s="22">
        <f>ROUND(F181*Прил.10!$D$13,2)</f>
        <v>89652.44</v>
      </c>
      <c r="J181" s="22">
        <f t="shared" si="17"/>
        <v>196338.84</v>
      </c>
    </row>
    <row r="182" spans="1:10" ht="165.75" x14ac:dyDescent="0.25">
      <c r="A182" s="124">
        <v>154</v>
      </c>
      <c r="B182" s="62" t="s">
        <v>366</v>
      </c>
      <c r="C182" s="123" t="s">
        <v>367</v>
      </c>
      <c r="D182" s="124" t="s">
        <v>328</v>
      </c>
      <c r="E182" s="23">
        <v>14</v>
      </c>
      <c r="F182" s="126">
        <v>1348.26</v>
      </c>
      <c r="G182" s="22">
        <f t="shared" si="15"/>
        <v>18875.64</v>
      </c>
      <c r="H182" s="24">
        <f t="shared" si="16"/>
        <v>8.4613344515872182E-3</v>
      </c>
      <c r="I182" s="22">
        <f>ROUND(F182*Прил.10!$D$13,2)</f>
        <v>13266.88</v>
      </c>
      <c r="J182" s="22">
        <f t="shared" si="17"/>
        <v>185736.32000000001</v>
      </c>
    </row>
    <row r="183" spans="1:10" ht="76.5" x14ac:dyDescent="0.25">
      <c r="A183" s="124">
        <v>155</v>
      </c>
      <c r="B183" s="62" t="s">
        <v>368</v>
      </c>
      <c r="C183" s="123" t="s">
        <v>369</v>
      </c>
      <c r="D183" s="124" t="s">
        <v>328</v>
      </c>
      <c r="E183" s="23">
        <v>1</v>
      </c>
      <c r="F183" s="126">
        <v>18513.91</v>
      </c>
      <c r="G183" s="22">
        <f t="shared" si="15"/>
        <v>18513.91</v>
      </c>
      <c r="H183" s="24">
        <f t="shared" si="16"/>
        <v>8.2991826775984882E-3</v>
      </c>
      <c r="I183" s="22">
        <f>ROUND(F183*Прил.10!$D$13,2)</f>
        <v>182176.87</v>
      </c>
      <c r="J183" s="22">
        <f t="shared" si="17"/>
        <v>182176.87</v>
      </c>
    </row>
    <row r="184" spans="1:10" ht="267.75" x14ac:dyDescent="0.25">
      <c r="A184" s="124">
        <v>156</v>
      </c>
      <c r="B184" s="62" t="s">
        <v>370</v>
      </c>
      <c r="C184" s="123" t="s">
        <v>371</v>
      </c>
      <c r="D184" s="124" t="s">
        <v>303</v>
      </c>
      <c r="E184" s="23">
        <v>3.0033599999999998</v>
      </c>
      <c r="F184" s="126">
        <v>5804</v>
      </c>
      <c r="G184" s="22">
        <f t="shared" ref="G184:G215" si="18">ROUND(E184*F184,2)</f>
        <v>17431.5</v>
      </c>
      <c r="H184" s="24">
        <f t="shared" si="16"/>
        <v>7.813973539061065E-3</v>
      </c>
      <c r="I184" s="22">
        <f>ROUND(F184*Прил.10!$D$13,2)</f>
        <v>57111.360000000001</v>
      </c>
      <c r="J184" s="22">
        <f t="shared" ref="J184:J215" si="19">ROUND(I184*E184,2)</f>
        <v>171525.97</v>
      </c>
    </row>
    <row r="185" spans="1:10" ht="114.75" x14ac:dyDescent="0.25">
      <c r="A185" s="124">
        <v>157</v>
      </c>
      <c r="B185" s="62" t="s">
        <v>372</v>
      </c>
      <c r="C185" s="123" t="s">
        <v>373</v>
      </c>
      <c r="D185" s="124" t="s">
        <v>328</v>
      </c>
      <c r="E185" s="23">
        <v>14</v>
      </c>
      <c r="F185" s="126">
        <v>1155.3900000000001</v>
      </c>
      <c r="G185" s="22">
        <f t="shared" si="18"/>
        <v>16175.46</v>
      </c>
      <c r="H185" s="24">
        <f t="shared" si="16"/>
        <v>7.250931728316019E-3</v>
      </c>
      <c r="I185" s="22">
        <f>ROUND(F185*Прил.10!$D$13,2)</f>
        <v>11369.04</v>
      </c>
      <c r="J185" s="22">
        <f t="shared" si="19"/>
        <v>159166.56</v>
      </c>
    </row>
    <row r="186" spans="1:10" ht="114.75" x14ac:dyDescent="0.25">
      <c r="A186" s="124">
        <v>158</v>
      </c>
      <c r="B186" s="62" t="s">
        <v>374</v>
      </c>
      <c r="C186" s="123" t="s">
        <v>375</v>
      </c>
      <c r="D186" s="124" t="s">
        <v>303</v>
      </c>
      <c r="E186" s="23">
        <v>0.90215999999999996</v>
      </c>
      <c r="F186" s="126">
        <v>17565</v>
      </c>
      <c r="G186" s="22">
        <f t="shared" si="18"/>
        <v>15846.44</v>
      </c>
      <c r="H186" s="24">
        <f t="shared" si="16"/>
        <v>7.1034427816492451E-3</v>
      </c>
      <c r="I186" s="22">
        <f>ROUND(F186*Прил.10!$D$13,2)</f>
        <v>172839.6</v>
      </c>
      <c r="J186" s="22">
        <f t="shared" si="19"/>
        <v>155928.97</v>
      </c>
    </row>
    <row r="187" spans="1:10" ht="140.25" x14ac:dyDescent="0.25">
      <c r="A187" s="124">
        <v>159</v>
      </c>
      <c r="B187" s="62" t="s">
        <v>376</v>
      </c>
      <c r="C187" s="123" t="s">
        <v>377</v>
      </c>
      <c r="D187" s="124" t="s">
        <v>378</v>
      </c>
      <c r="E187" s="23">
        <v>108.6</v>
      </c>
      <c r="F187" s="126">
        <v>136</v>
      </c>
      <c r="G187" s="22">
        <f t="shared" si="18"/>
        <v>14769.6</v>
      </c>
      <c r="H187" s="24">
        <f t="shared" si="16"/>
        <v>6.6207304926435648E-3</v>
      </c>
      <c r="I187" s="22">
        <f>ROUND(F187*Прил.10!$D$13,2)</f>
        <v>1338.24</v>
      </c>
      <c r="J187" s="22">
        <f t="shared" si="19"/>
        <v>145332.85999999999</v>
      </c>
    </row>
    <row r="188" spans="1:10" ht="89.25" x14ac:dyDescent="0.25">
      <c r="A188" s="124">
        <v>160</v>
      </c>
      <c r="B188" s="62" t="s">
        <v>379</v>
      </c>
      <c r="C188" s="123" t="s">
        <v>380</v>
      </c>
      <c r="D188" s="124" t="s">
        <v>328</v>
      </c>
      <c r="E188" s="23">
        <v>12</v>
      </c>
      <c r="F188" s="126">
        <v>1190.0899999999999</v>
      </c>
      <c r="G188" s="22">
        <f t="shared" si="18"/>
        <v>14281.08</v>
      </c>
      <c r="H188" s="24">
        <f t="shared" si="16"/>
        <v>6.4017428924197104E-3</v>
      </c>
      <c r="I188" s="22">
        <f>ROUND(F188*Прил.10!$D$13,2)</f>
        <v>11710.49</v>
      </c>
      <c r="J188" s="22">
        <f t="shared" si="19"/>
        <v>140525.88</v>
      </c>
    </row>
    <row r="189" spans="1:10" ht="89.25" x14ac:dyDescent="0.25">
      <c r="A189" s="124">
        <v>161</v>
      </c>
      <c r="B189" s="62" t="s">
        <v>381</v>
      </c>
      <c r="C189" s="123" t="s">
        <v>382</v>
      </c>
      <c r="D189" s="124" t="s">
        <v>344</v>
      </c>
      <c r="E189" s="23">
        <v>255.5</v>
      </c>
      <c r="F189" s="126">
        <v>54.99</v>
      </c>
      <c r="G189" s="22">
        <f t="shared" si="18"/>
        <v>14049.95</v>
      </c>
      <c r="H189" s="24">
        <f t="shared" si="16"/>
        <v>6.2981348435379057E-3</v>
      </c>
      <c r="I189" s="22">
        <f>ROUND(F189*Прил.10!$D$13,2)</f>
        <v>541.1</v>
      </c>
      <c r="J189" s="22">
        <f t="shared" si="19"/>
        <v>138251.04999999999</v>
      </c>
    </row>
    <row r="190" spans="1:10" ht="382.5" x14ac:dyDescent="0.25">
      <c r="A190" s="124">
        <v>162</v>
      </c>
      <c r="B190" s="62" t="s">
        <v>383</v>
      </c>
      <c r="C190" s="123" t="s">
        <v>384</v>
      </c>
      <c r="D190" s="124" t="s">
        <v>303</v>
      </c>
      <c r="E190" s="23">
        <v>1.24</v>
      </c>
      <c r="F190" s="126">
        <v>11255</v>
      </c>
      <c r="G190" s="22">
        <f t="shared" si="18"/>
        <v>13956.2</v>
      </c>
      <c r="H190" s="24">
        <f t="shared" si="16"/>
        <v>6.256109772873478E-3</v>
      </c>
      <c r="I190" s="22">
        <f>ROUND(F190*Прил.10!$D$13,2)</f>
        <v>110749.2</v>
      </c>
      <c r="J190" s="22">
        <f t="shared" si="19"/>
        <v>137329.01</v>
      </c>
    </row>
    <row r="191" spans="1:10" ht="89.25" x14ac:dyDescent="0.25">
      <c r="A191" s="124">
        <v>163</v>
      </c>
      <c r="B191" s="62" t="s">
        <v>385</v>
      </c>
      <c r="C191" s="123" t="s">
        <v>386</v>
      </c>
      <c r="D191" s="124" t="s">
        <v>303</v>
      </c>
      <c r="E191" s="23">
        <v>1.8867339999999999</v>
      </c>
      <c r="F191" s="126">
        <v>7325.47</v>
      </c>
      <c r="G191" s="22">
        <f t="shared" si="18"/>
        <v>13821.21</v>
      </c>
      <c r="H191" s="24">
        <f t="shared" si="16"/>
        <v>6.1955981537909054E-3</v>
      </c>
      <c r="I191" s="22">
        <f>ROUND(F191*Прил.10!$D$13,2)</f>
        <v>72082.62</v>
      </c>
      <c r="J191" s="22">
        <f t="shared" si="19"/>
        <v>136000.73000000001</v>
      </c>
    </row>
    <row r="192" spans="1:10" ht="76.5" x14ac:dyDescent="0.25">
      <c r="A192" s="124">
        <v>164</v>
      </c>
      <c r="B192" s="62" t="s">
        <v>387</v>
      </c>
      <c r="C192" s="123" t="s">
        <v>388</v>
      </c>
      <c r="D192" s="124" t="s">
        <v>300</v>
      </c>
      <c r="E192" s="23">
        <v>107.3</v>
      </c>
      <c r="F192" s="126">
        <v>128.51</v>
      </c>
      <c r="G192" s="22">
        <f t="shared" si="18"/>
        <v>13789.12</v>
      </c>
      <c r="H192" s="24">
        <f t="shared" si="16"/>
        <v>6.1812132522696102E-3</v>
      </c>
      <c r="I192" s="22">
        <f>ROUND(F192*Прил.10!$D$13,2)</f>
        <v>1264.54</v>
      </c>
      <c r="J192" s="22">
        <f t="shared" si="19"/>
        <v>135685.14000000001</v>
      </c>
    </row>
    <row r="193" spans="1:10" ht="114.75" x14ac:dyDescent="0.25">
      <c r="A193" s="124">
        <v>165</v>
      </c>
      <c r="B193" s="62" t="s">
        <v>389</v>
      </c>
      <c r="C193" s="123" t="s">
        <v>390</v>
      </c>
      <c r="D193" s="124" t="s">
        <v>378</v>
      </c>
      <c r="E193" s="23">
        <v>41.15</v>
      </c>
      <c r="F193" s="126">
        <v>311.27</v>
      </c>
      <c r="G193" s="22">
        <f t="shared" si="18"/>
        <v>12808.76</v>
      </c>
      <c r="H193" s="24">
        <f t="shared" si="16"/>
        <v>5.741749803986106E-3</v>
      </c>
      <c r="I193" s="22">
        <f>ROUND(F193*Прил.10!$D$13,2)</f>
        <v>3062.9</v>
      </c>
      <c r="J193" s="22">
        <f t="shared" si="19"/>
        <v>126038.34</v>
      </c>
    </row>
    <row r="194" spans="1:10" ht="102" x14ac:dyDescent="0.25">
      <c r="A194" s="124">
        <v>166</v>
      </c>
      <c r="B194" s="62" t="s">
        <v>391</v>
      </c>
      <c r="C194" s="123" t="s">
        <v>392</v>
      </c>
      <c r="D194" s="124" t="s">
        <v>393</v>
      </c>
      <c r="E194" s="23">
        <v>25.608000000000001</v>
      </c>
      <c r="F194" s="126">
        <v>491.01</v>
      </c>
      <c r="G194" s="22">
        <f t="shared" si="18"/>
        <v>12573.78</v>
      </c>
      <c r="H194" s="24">
        <f t="shared" si="16"/>
        <v>5.6364159255356816E-3</v>
      </c>
      <c r="I194" s="22">
        <f>ROUND(F194*Прил.10!$D$13,2)</f>
        <v>4831.54</v>
      </c>
      <c r="J194" s="22">
        <f t="shared" si="19"/>
        <v>123726.08</v>
      </c>
    </row>
    <row r="195" spans="1:10" ht="191.25" x14ac:dyDescent="0.25">
      <c r="A195" s="124">
        <v>167</v>
      </c>
      <c r="B195" s="62" t="s">
        <v>394</v>
      </c>
      <c r="C195" s="123" t="s">
        <v>395</v>
      </c>
      <c r="D195" s="124" t="s">
        <v>259</v>
      </c>
      <c r="E195" s="23">
        <v>14</v>
      </c>
      <c r="F195" s="126">
        <v>787.71</v>
      </c>
      <c r="G195" s="22">
        <f t="shared" si="18"/>
        <v>11027.94</v>
      </c>
      <c r="H195" s="24">
        <f t="shared" si="16"/>
        <v>4.9434662163527565E-3</v>
      </c>
      <c r="I195" s="22">
        <f>ROUND(F195*Прил.10!$D$13,2)</f>
        <v>7751.07</v>
      </c>
      <c r="J195" s="22">
        <f t="shared" si="19"/>
        <v>108514.98</v>
      </c>
    </row>
    <row r="196" spans="1:10" ht="229.5" x14ac:dyDescent="0.25">
      <c r="A196" s="124">
        <v>168</v>
      </c>
      <c r="B196" s="62" t="s">
        <v>396</v>
      </c>
      <c r="C196" s="123" t="s">
        <v>397</v>
      </c>
      <c r="D196" s="124" t="s">
        <v>325</v>
      </c>
      <c r="E196" s="23">
        <v>120</v>
      </c>
      <c r="F196" s="126">
        <v>87.45</v>
      </c>
      <c r="G196" s="22">
        <f t="shared" si="18"/>
        <v>10494</v>
      </c>
      <c r="H196" s="24">
        <f t="shared" si="16"/>
        <v>4.7041183098934002E-3</v>
      </c>
      <c r="I196" s="22">
        <f>ROUND(F196*Прил.10!$D$13,2)</f>
        <v>860.51</v>
      </c>
      <c r="J196" s="22">
        <f t="shared" si="19"/>
        <v>103261.2</v>
      </c>
    </row>
    <row r="197" spans="1:10" ht="229.5" x14ac:dyDescent="0.25">
      <c r="A197" s="124">
        <v>169</v>
      </c>
      <c r="B197" s="62" t="s">
        <v>398</v>
      </c>
      <c r="C197" s="123" t="s">
        <v>399</v>
      </c>
      <c r="D197" s="124" t="s">
        <v>344</v>
      </c>
      <c r="E197" s="23">
        <v>111.2</v>
      </c>
      <c r="F197" s="126">
        <v>93.95</v>
      </c>
      <c r="G197" s="22">
        <f t="shared" si="18"/>
        <v>10447.24</v>
      </c>
      <c r="H197" s="24">
        <f t="shared" si="16"/>
        <v>4.6831573253145352E-3</v>
      </c>
      <c r="I197" s="22">
        <f>ROUND(F197*Прил.10!$D$13,2)</f>
        <v>924.47</v>
      </c>
      <c r="J197" s="22">
        <f t="shared" si="19"/>
        <v>102801.06</v>
      </c>
    </row>
    <row r="198" spans="1:10" ht="63.75" x14ac:dyDescent="0.25">
      <c r="A198" s="124">
        <v>170</v>
      </c>
      <c r="B198" s="62" t="s">
        <v>400</v>
      </c>
      <c r="C198" s="123" t="s">
        <v>401</v>
      </c>
      <c r="D198" s="124" t="s">
        <v>303</v>
      </c>
      <c r="E198" s="23">
        <v>0.14364199999999999</v>
      </c>
      <c r="F198" s="126">
        <v>67116.960000000006</v>
      </c>
      <c r="G198" s="22">
        <f t="shared" si="18"/>
        <v>9640.81</v>
      </c>
      <c r="H198" s="24">
        <f t="shared" si="16"/>
        <v>4.3216610294647788E-3</v>
      </c>
      <c r="I198" s="22">
        <f>ROUND(F198*Прил.10!$D$13,2)</f>
        <v>660430.89</v>
      </c>
      <c r="J198" s="22">
        <f t="shared" si="19"/>
        <v>94865.61</v>
      </c>
    </row>
    <row r="199" spans="1:10" ht="191.25" x14ac:dyDescent="0.25">
      <c r="A199" s="124">
        <v>171</v>
      </c>
      <c r="B199" s="62" t="s">
        <v>402</v>
      </c>
      <c r="C199" s="123" t="s">
        <v>403</v>
      </c>
      <c r="D199" s="124" t="s">
        <v>404</v>
      </c>
      <c r="E199" s="23">
        <v>0.19</v>
      </c>
      <c r="F199" s="126">
        <v>50692.71</v>
      </c>
      <c r="G199" s="22">
        <f t="shared" si="18"/>
        <v>9631.61</v>
      </c>
      <c r="H199" s="24">
        <f t="shared" si="16"/>
        <v>4.3175369691969105E-3</v>
      </c>
      <c r="I199" s="22">
        <f>ROUND(F199*Прил.10!$D$13,2)</f>
        <v>498816.27</v>
      </c>
      <c r="J199" s="22">
        <f t="shared" si="19"/>
        <v>94775.09</v>
      </c>
    </row>
    <row r="200" spans="1:10" ht="204" x14ac:dyDescent="0.25">
      <c r="A200" s="124">
        <v>172</v>
      </c>
      <c r="B200" s="62" t="s">
        <v>350</v>
      </c>
      <c r="C200" s="123" t="s">
        <v>351</v>
      </c>
      <c r="D200" s="124" t="s">
        <v>405</v>
      </c>
      <c r="E200" s="23">
        <v>11.96204</v>
      </c>
      <c r="F200" s="126">
        <v>704.89</v>
      </c>
      <c r="G200" s="22">
        <f t="shared" si="18"/>
        <v>8431.92</v>
      </c>
      <c r="H200" s="24">
        <f t="shared" si="16"/>
        <v>3.7797550275925637E-3</v>
      </c>
      <c r="I200" s="22">
        <f>ROUND(F200*Прил.10!$D$13,2)</f>
        <v>6936.12</v>
      </c>
      <c r="J200" s="22">
        <f t="shared" si="19"/>
        <v>82970.14</v>
      </c>
    </row>
    <row r="201" spans="1:10" ht="140.25" x14ac:dyDescent="0.25">
      <c r="A201" s="124">
        <v>173</v>
      </c>
      <c r="B201" s="62" t="s">
        <v>406</v>
      </c>
      <c r="C201" s="123" t="s">
        <v>407</v>
      </c>
      <c r="D201" s="124" t="s">
        <v>408</v>
      </c>
      <c r="E201" s="23">
        <v>134.9</v>
      </c>
      <c r="F201" s="126">
        <v>62.28</v>
      </c>
      <c r="G201" s="22">
        <f t="shared" si="18"/>
        <v>8401.57</v>
      </c>
      <c r="H201" s="24">
        <f t="shared" si="16"/>
        <v>3.7661501113827995E-3</v>
      </c>
      <c r="I201" s="22">
        <f>ROUND(F201*Прил.10!$D$13,2)</f>
        <v>612.84</v>
      </c>
      <c r="J201" s="22">
        <f t="shared" si="19"/>
        <v>82672.12</v>
      </c>
    </row>
    <row r="202" spans="1:10" ht="293.25" x14ac:dyDescent="0.25">
      <c r="A202" s="124">
        <v>174</v>
      </c>
      <c r="B202" s="62" t="s">
        <v>409</v>
      </c>
      <c r="C202" s="123" t="s">
        <v>410</v>
      </c>
      <c r="D202" s="124" t="s">
        <v>303</v>
      </c>
      <c r="E202" s="23">
        <v>6.8735999999999997</v>
      </c>
      <c r="F202" s="126">
        <v>1108.57</v>
      </c>
      <c r="G202" s="22">
        <f t="shared" si="18"/>
        <v>7619.87</v>
      </c>
      <c r="H202" s="24">
        <f t="shared" si="16"/>
        <v>3.4157394688400441E-3</v>
      </c>
      <c r="I202" s="22">
        <f>ROUND(F202*Прил.10!$D$13,2)</f>
        <v>10908.33</v>
      </c>
      <c r="J202" s="22">
        <f t="shared" si="19"/>
        <v>74979.5</v>
      </c>
    </row>
    <row r="203" spans="1:10" ht="178.5" x14ac:dyDescent="0.25">
      <c r="A203" s="124">
        <v>175</v>
      </c>
      <c r="B203" s="62" t="s">
        <v>411</v>
      </c>
      <c r="C203" s="123" t="s">
        <v>412</v>
      </c>
      <c r="D203" s="124" t="s">
        <v>405</v>
      </c>
      <c r="E203" s="23">
        <v>14.586</v>
      </c>
      <c r="F203" s="126">
        <v>517.14</v>
      </c>
      <c r="G203" s="22">
        <f t="shared" si="18"/>
        <v>7543</v>
      </c>
      <c r="H203" s="24">
        <f t="shared" si="16"/>
        <v>3.3812811522323156E-3</v>
      </c>
      <c r="I203" s="22">
        <f>ROUND(F203*Прил.10!$D$13,2)</f>
        <v>5088.66</v>
      </c>
      <c r="J203" s="22">
        <f t="shared" si="19"/>
        <v>74223.19</v>
      </c>
    </row>
    <row r="204" spans="1:10" ht="63.75" x14ac:dyDescent="0.25">
      <c r="A204" s="124">
        <v>176</v>
      </c>
      <c r="B204" s="28"/>
      <c r="C204" s="29" t="s">
        <v>883</v>
      </c>
      <c r="D204" s="129"/>
      <c r="E204" s="30"/>
      <c r="F204" s="31"/>
      <c r="G204" s="31">
        <f>SUM(G152:G203)</f>
        <v>1902431.9999999998</v>
      </c>
      <c r="H204" s="24">
        <f t="shared" si="16"/>
        <v>0.85279828516553469</v>
      </c>
      <c r="I204" s="22"/>
      <c r="J204" s="31">
        <f>SUM(J152:J203)</f>
        <v>18719926.120000001</v>
      </c>
    </row>
    <row r="205" spans="1:10" ht="25.5" x14ac:dyDescent="0.25">
      <c r="A205" s="124">
        <v>177</v>
      </c>
      <c r="B205" s="62" t="s">
        <v>413</v>
      </c>
      <c r="C205" s="123" t="s">
        <v>414</v>
      </c>
      <c r="D205" s="124" t="s">
        <v>393</v>
      </c>
      <c r="E205" s="23">
        <v>0.99680000000000002</v>
      </c>
      <c r="F205" s="126">
        <v>7102.06</v>
      </c>
      <c r="G205" s="22">
        <f t="shared" ref="G205:G268" si="20">ROUND(E205*F205,2)</f>
        <v>7079.33</v>
      </c>
      <c r="H205" s="24">
        <f t="shared" si="16"/>
        <v>3.1734329974059125E-3</v>
      </c>
      <c r="I205" s="22">
        <f>ROUND(F205*Прил.10!$D$13,2)</f>
        <v>69884.27</v>
      </c>
      <c r="J205" s="22">
        <f t="shared" ref="J205:J268" si="21">ROUND(I205*E205,2)</f>
        <v>69660.639999999999</v>
      </c>
    </row>
    <row r="206" spans="1:10" ht="89.25" x14ac:dyDescent="0.25">
      <c r="A206" s="124">
        <v>178</v>
      </c>
      <c r="B206" s="62" t="s">
        <v>415</v>
      </c>
      <c r="C206" s="123" t="s">
        <v>416</v>
      </c>
      <c r="D206" s="124" t="s">
        <v>408</v>
      </c>
      <c r="E206" s="23">
        <v>108.6</v>
      </c>
      <c r="F206" s="126">
        <v>64.260000000000005</v>
      </c>
      <c r="G206" s="22">
        <f t="shared" si="20"/>
        <v>6978.64</v>
      </c>
      <c r="H206" s="24">
        <f t="shared" si="16"/>
        <v>3.1282969508437662E-3</v>
      </c>
      <c r="I206" s="22">
        <f>ROUND(F206*Прил.10!$D$13,2)</f>
        <v>632.32000000000005</v>
      </c>
      <c r="J206" s="22">
        <f t="shared" si="21"/>
        <v>68669.95</v>
      </c>
    </row>
    <row r="207" spans="1:10" ht="25.5" x14ac:dyDescent="0.25">
      <c r="A207" s="124">
        <v>179</v>
      </c>
      <c r="B207" s="62" t="s">
        <v>255</v>
      </c>
      <c r="C207" s="123" t="s">
        <v>417</v>
      </c>
      <c r="D207" s="124" t="s">
        <v>259</v>
      </c>
      <c r="E207" s="23">
        <v>12</v>
      </c>
      <c r="F207" s="126">
        <v>576.44000000000005</v>
      </c>
      <c r="G207" s="22">
        <f t="shared" si="20"/>
        <v>6917.28</v>
      </c>
      <c r="H207" s="24">
        <f t="shared" si="16"/>
        <v>3.1007912619267601E-3</v>
      </c>
      <c r="I207" s="22">
        <f>ROUND(F207*Прил.10!$D$13,2)</f>
        <v>5672.17</v>
      </c>
      <c r="J207" s="22">
        <f t="shared" si="21"/>
        <v>68066.039999999994</v>
      </c>
    </row>
    <row r="208" spans="1:10" ht="267.75" x14ac:dyDescent="0.25">
      <c r="A208" s="124">
        <v>180</v>
      </c>
      <c r="B208" s="62" t="s">
        <v>418</v>
      </c>
      <c r="C208" s="123" t="s">
        <v>419</v>
      </c>
      <c r="D208" s="124" t="s">
        <v>420</v>
      </c>
      <c r="E208" s="23">
        <v>23</v>
      </c>
      <c r="F208" s="126">
        <v>299.5</v>
      </c>
      <c r="G208" s="22">
        <f t="shared" si="20"/>
        <v>6888.5</v>
      </c>
      <c r="H208" s="24">
        <f t="shared" si="16"/>
        <v>3.0878901255670566E-3</v>
      </c>
      <c r="I208" s="22">
        <f>ROUND(F208*Прил.10!$D$13,2)</f>
        <v>2947.08</v>
      </c>
      <c r="J208" s="22">
        <f t="shared" si="21"/>
        <v>67782.84</v>
      </c>
    </row>
    <row r="209" spans="1:10" ht="191.25" x14ac:dyDescent="0.25">
      <c r="A209" s="124">
        <v>181</v>
      </c>
      <c r="B209" s="62" t="s">
        <v>421</v>
      </c>
      <c r="C209" s="123" t="s">
        <v>422</v>
      </c>
      <c r="D209" s="124" t="s">
        <v>405</v>
      </c>
      <c r="E209" s="23">
        <v>31.28</v>
      </c>
      <c r="F209" s="126">
        <v>214.13</v>
      </c>
      <c r="G209" s="22">
        <f t="shared" si="20"/>
        <v>6697.99</v>
      </c>
      <c r="H209" s="24">
        <f t="shared" si="16"/>
        <v>3.0024906993027347E-3</v>
      </c>
      <c r="I209" s="22">
        <f>ROUND(F209*Прил.10!$D$13,2)</f>
        <v>2107.04</v>
      </c>
      <c r="J209" s="22">
        <f t="shared" si="21"/>
        <v>65908.210000000006</v>
      </c>
    </row>
    <row r="210" spans="1:10" ht="229.5" x14ac:dyDescent="0.25">
      <c r="A210" s="124">
        <v>182</v>
      </c>
      <c r="B210" s="62" t="s">
        <v>423</v>
      </c>
      <c r="C210" s="123" t="s">
        <v>424</v>
      </c>
      <c r="D210" s="124" t="s">
        <v>393</v>
      </c>
      <c r="E210" s="23">
        <v>0.44590000000000002</v>
      </c>
      <c r="F210" s="126">
        <v>15016.32</v>
      </c>
      <c r="G210" s="22">
        <f t="shared" si="20"/>
        <v>6695.78</v>
      </c>
      <c r="H210" s="24">
        <f t="shared" si="16"/>
        <v>3.0015000283036049E-3</v>
      </c>
      <c r="I210" s="22">
        <f>ROUND(F210*Прил.10!$D$13,2)</f>
        <v>147760.59</v>
      </c>
      <c r="J210" s="22">
        <f t="shared" si="21"/>
        <v>65886.45</v>
      </c>
    </row>
    <row r="211" spans="1:10" ht="216.75" x14ac:dyDescent="0.25">
      <c r="A211" s="124">
        <v>183</v>
      </c>
      <c r="B211" s="62" t="s">
        <v>425</v>
      </c>
      <c r="C211" s="123" t="s">
        <v>426</v>
      </c>
      <c r="D211" s="124" t="s">
        <v>427</v>
      </c>
      <c r="E211" s="23">
        <v>480</v>
      </c>
      <c r="F211" s="126">
        <v>13.87</v>
      </c>
      <c r="G211" s="22">
        <f t="shared" si="20"/>
        <v>6657.6</v>
      </c>
      <c r="H211" s="24">
        <f t="shared" si="16"/>
        <v>2.9843851781919482E-3</v>
      </c>
      <c r="I211" s="22">
        <f>ROUND(F211*Прил.10!$D$13,2)</f>
        <v>136.47999999999999</v>
      </c>
      <c r="J211" s="22">
        <f t="shared" si="21"/>
        <v>65510.400000000001</v>
      </c>
    </row>
    <row r="212" spans="1:10" ht="191.25" x14ac:dyDescent="0.25">
      <c r="A212" s="124">
        <v>184</v>
      </c>
      <c r="B212" s="62" t="s">
        <v>428</v>
      </c>
      <c r="C212" s="123" t="s">
        <v>429</v>
      </c>
      <c r="D212" s="124" t="s">
        <v>325</v>
      </c>
      <c r="E212" s="23">
        <v>765.8</v>
      </c>
      <c r="F212" s="126">
        <v>8.66</v>
      </c>
      <c r="G212" s="22">
        <f t="shared" si="20"/>
        <v>6631.83</v>
      </c>
      <c r="H212" s="24">
        <f t="shared" si="16"/>
        <v>2.9728333267677099E-3</v>
      </c>
      <c r="I212" s="22">
        <f>ROUND(F212*Прил.10!$D$13,2)</f>
        <v>85.21</v>
      </c>
      <c r="J212" s="22">
        <f t="shared" si="21"/>
        <v>65253.82</v>
      </c>
    </row>
    <row r="213" spans="1:10" ht="242.25" x14ac:dyDescent="0.25">
      <c r="A213" s="124">
        <v>185</v>
      </c>
      <c r="B213" s="62" t="s">
        <v>430</v>
      </c>
      <c r="C213" s="123" t="s">
        <v>431</v>
      </c>
      <c r="D213" s="124" t="s">
        <v>393</v>
      </c>
      <c r="E213" s="23">
        <v>0.9758</v>
      </c>
      <c r="F213" s="126">
        <v>6733.53</v>
      </c>
      <c r="G213" s="22">
        <f t="shared" si="20"/>
        <v>6570.58</v>
      </c>
      <c r="H213" s="24">
        <f t="shared" si="16"/>
        <v>2.9453769472669506E-3</v>
      </c>
      <c r="I213" s="22">
        <f>ROUND(F213*Прил.10!$D$13,2)</f>
        <v>66257.94</v>
      </c>
      <c r="J213" s="22">
        <f t="shared" si="21"/>
        <v>64654.5</v>
      </c>
    </row>
    <row r="214" spans="1:10" ht="191.25" x14ac:dyDescent="0.25">
      <c r="A214" s="124">
        <v>186</v>
      </c>
      <c r="B214" s="62" t="s">
        <v>432</v>
      </c>
      <c r="C214" s="123" t="s">
        <v>433</v>
      </c>
      <c r="D214" s="124" t="s">
        <v>434</v>
      </c>
      <c r="E214" s="23">
        <v>32</v>
      </c>
      <c r="F214" s="126">
        <v>203.76</v>
      </c>
      <c r="G214" s="22">
        <f t="shared" si="20"/>
        <v>6520.32</v>
      </c>
      <c r="H214" s="24">
        <f t="shared" si="16"/>
        <v>2.922847026716613E-3</v>
      </c>
      <c r="I214" s="22">
        <f>ROUND(F214*Прил.10!$D$13,2)</f>
        <v>2005</v>
      </c>
      <c r="J214" s="22">
        <f t="shared" si="21"/>
        <v>64160</v>
      </c>
    </row>
    <row r="215" spans="1:10" ht="280.5" x14ac:dyDescent="0.25">
      <c r="A215" s="124">
        <v>187</v>
      </c>
      <c r="B215" s="62" t="s">
        <v>435</v>
      </c>
      <c r="C215" s="123" t="s">
        <v>436</v>
      </c>
      <c r="D215" s="124" t="s">
        <v>393</v>
      </c>
      <c r="E215" s="23">
        <v>1.0181290000000001</v>
      </c>
      <c r="F215" s="126">
        <v>6340.75</v>
      </c>
      <c r="G215" s="22">
        <f t="shared" si="20"/>
        <v>6455.7</v>
      </c>
      <c r="H215" s="24">
        <f t="shared" si="16"/>
        <v>2.8938799860090359E-3</v>
      </c>
      <c r="I215" s="22">
        <f>ROUND(F215*Прил.10!$D$13,2)</f>
        <v>62392.98</v>
      </c>
      <c r="J215" s="22">
        <f t="shared" si="21"/>
        <v>63524.1</v>
      </c>
    </row>
    <row r="216" spans="1:10" ht="409.5" x14ac:dyDescent="0.25">
      <c r="A216" s="124">
        <v>188</v>
      </c>
      <c r="B216" s="62" t="s">
        <v>437</v>
      </c>
      <c r="C216" s="123" t="s">
        <v>438</v>
      </c>
      <c r="D216" s="124" t="s">
        <v>439</v>
      </c>
      <c r="E216" s="23">
        <v>0.5</v>
      </c>
      <c r="F216" s="126">
        <v>12798.46</v>
      </c>
      <c r="G216" s="22">
        <f t="shared" si="20"/>
        <v>6399.23</v>
      </c>
      <c r="H216" s="24">
        <f t="shared" ref="H216:H279" si="22">G216/$G$438</f>
        <v>2.8685663247778868E-3</v>
      </c>
      <c r="I216" s="22">
        <f>ROUND(F216*Прил.10!$D$13,2)</f>
        <v>125936.85</v>
      </c>
      <c r="J216" s="22">
        <f t="shared" si="21"/>
        <v>62968.43</v>
      </c>
    </row>
    <row r="217" spans="1:10" ht="178.5" x14ac:dyDescent="0.25">
      <c r="A217" s="124">
        <v>189</v>
      </c>
      <c r="B217" s="62" t="s">
        <v>440</v>
      </c>
      <c r="C217" s="123" t="s">
        <v>441</v>
      </c>
      <c r="D217" s="124" t="s">
        <v>434</v>
      </c>
      <c r="E217" s="23">
        <v>15913.9</v>
      </c>
      <c r="F217" s="126">
        <v>0.4</v>
      </c>
      <c r="G217" s="22">
        <f t="shared" si="20"/>
        <v>6365.56</v>
      </c>
      <c r="H217" s="24">
        <f t="shared" si="22"/>
        <v>2.8534731607323268E-3</v>
      </c>
      <c r="I217" s="22">
        <f>ROUND(F217*Прил.10!$D$13,2)</f>
        <v>3.94</v>
      </c>
      <c r="J217" s="22">
        <f t="shared" si="21"/>
        <v>62700.77</v>
      </c>
    </row>
    <row r="218" spans="1:10" ht="178.5" x14ac:dyDescent="0.25">
      <c r="A218" s="124">
        <v>190</v>
      </c>
      <c r="B218" s="62" t="s">
        <v>442</v>
      </c>
      <c r="C218" s="123" t="s">
        <v>443</v>
      </c>
      <c r="D218" s="124" t="s">
        <v>405</v>
      </c>
      <c r="E218" s="23">
        <v>4.4211</v>
      </c>
      <c r="F218" s="126">
        <v>1320</v>
      </c>
      <c r="G218" s="22">
        <f t="shared" si="20"/>
        <v>5835.85</v>
      </c>
      <c r="H218" s="24">
        <f t="shared" si="22"/>
        <v>2.6160214254613498E-3</v>
      </c>
      <c r="I218" s="22">
        <f>ROUND(F218*Прил.10!$D$13,2)</f>
        <v>12988.8</v>
      </c>
      <c r="J218" s="22">
        <f t="shared" si="21"/>
        <v>57424.78</v>
      </c>
    </row>
    <row r="219" spans="1:10" ht="25.5" x14ac:dyDescent="0.25">
      <c r="A219" s="124">
        <v>191</v>
      </c>
      <c r="B219" s="62" t="s">
        <v>255</v>
      </c>
      <c r="C219" s="123" t="s">
        <v>444</v>
      </c>
      <c r="D219" s="124" t="s">
        <v>259</v>
      </c>
      <c r="E219" s="23">
        <v>1</v>
      </c>
      <c r="F219" s="126">
        <v>5646.59</v>
      </c>
      <c r="G219" s="22">
        <f t="shared" si="20"/>
        <v>5646.59</v>
      </c>
      <c r="H219" s="24">
        <f t="shared" si="22"/>
        <v>2.5311823334725537E-3</v>
      </c>
      <c r="I219" s="22">
        <f>ROUND(F219*Прил.10!$D$13,2)</f>
        <v>55562.45</v>
      </c>
      <c r="J219" s="22">
        <f t="shared" si="21"/>
        <v>55562.45</v>
      </c>
    </row>
    <row r="220" spans="1:10" ht="76.5" x14ac:dyDescent="0.25">
      <c r="A220" s="124">
        <v>192</v>
      </c>
      <c r="B220" s="62" t="s">
        <v>255</v>
      </c>
      <c r="C220" s="123" t="s">
        <v>445</v>
      </c>
      <c r="D220" s="124" t="s">
        <v>259</v>
      </c>
      <c r="E220" s="23">
        <v>1</v>
      </c>
      <c r="F220" s="126">
        <v>5612.75</v>
      </c>
      <c r="G220" s="22">
        <f t="shared" si="20"/>
        <v>5612.75</v>
      </c>
      <c r="H220" s="24">
        <f t="shared" si="22"/>
        <v>2.5160129639655218E-3</v>
      </c>
      <c r="I220" s="22">
        <f>ROUND(F220*Прил.10!$D$13,2)</f>
        <v>55229.46</v>
      </c>
      <c r="J220" s="22">
        <f t="shared" si="21"/>
        <v>55229.46</v>
      </c>
    </row>
    <row r="221" spans="1:10" ht="165.75" x14ac:dyDescent="0.25">
      <c r="A221" s="124">
        <v>193</v>
      </c>
      <c r="B221" s="62" t="s">
        <v>446</v>
      </c>
      <c r="C221" s="123" t="s">
        <v>447</v>
      </c>
      <c r="D221" s="124" t="s">
        <v>393</v>
      </c>
      <c r="E221" s="23">
        <v>0.48264000000000001</v>
      </c>
      <c r="F221" s="126">
        <v>11626.84</v>
      </c>
      <c r="G221" s="22">
        <f t="shared" si="20"/>
        <v>5611.58</v>
      </c>
      <c r="H221" s="24">
        <f t="shared" si="22"/>
        <v>2.5154884910836297E-3</v>
      </c>
      <c r="I221" s="22">
        <f>ROUND(F221*Прил.10!$D$13,2)</f>
        <v>114408.11</v>
      </c>
      <c r="J221" s="22">
        <f t="shared" si="21"/>
        <v>55217.93</v>
      </c>
    </row>
    <row r="222" spans="1:10" ht="63.75" x14ac:dyDescent="0.25">
      <c r="A222" s="124">
        <v>194</v>
      </c>
      <c r="B222" s="62" t="s">
        <v>255</v>
      </c>
      <c r="C222" s="123" t="s">
        <v>448</v>
      </c>
      <c r="D222" s="124" t="s">
        <v>259</v>
      </c>
      <c r="E222" s="23">
        <v>50</v>
      </c>
      <c r="F222" s="126">
        <v>109.43</v>
      </c>
      <c r="G222" s="22">
        <f t="shared" si="20"/>
        <v>5471.5</v>
      </c>
      <c r="H222" s="24">
        <f t="shared" si="22"/>
        <v>2.4526951908311169E-3</v>
      </c>
      <c r="I222" s="22">
        <f>ROUND(F222*Прил.10!$D$13,2)</f>
        <v>1076.79</v>
      </c>
      <c r="J222" s="22">
        <f t="shared" si="21"/>
        <v>53839.5</v>
      </c>
    </row>
    <row r="223" spans="1:10" ht="204" x14ac:dyDescent="0.25">
      <c r="A223" s="124">
        <v>195</v>
      </c>
      <c r="B223" s="62" t="s">
        <v>449</v>
      </c>
      <c r="C223" s="123" t="s">
        <v>450</v>
      </c>
      <c r="D223" s="124" t="s">
        <v>405</v>
      </c>
      <c r="E223" s="23">
        <v>7.2950400000000002</v>
      </c>
      <c r="F223" s="126">
        <v>741.62</v>
      </c>
      <c r="G223" s="22">
        <f t="shared" si="20"/>
        <v>5410.15</v>
      </c>
      <c r="H223" s="24">
        <f t="shared" si="22"/>
        <v>2.4251939845883154E-3</v>
      </c>
      <c r="I223" s="22">
        <f>ROUND(F223*Прил.10!$D$13,2)</f>
        <v>7297.54</v>
      </c>
      <c r="J223" s="22">
        <f t="shared" si="21"/>
        <v>53235.85</v>
      </c>
    </row>
    <row r="224" spans="1:10" ht="165.75" x14ac:dyDescent="0.25">
      <c r="A224" s="124">
        <v>196</v>
      </c>
      <c r="B224" s="62" t="s">
        <v>451</v>
      </c>
      <c r="C224" s="123" t="s">
        <v>452</v>
      </c>
      <c r="D224" s="124" t="s">
        <v>393</v>
      </c>
      <c r="E224" s="23">
        <v>0.151</v>
      </c>
      <c r="F224" s="126">
        <v>34457.589999999997</v>
      </c>
      <c r="G224" s="22">
        <f t="shared" si="20"/>
        <v>5203.1000000000004</v>
      </c>
      <c r="H224" s="24">
        <f t="shared" si="22"/>
        <v>2.3323802151902378E-3</v>
      </c>
      <c r="I224" s="22">
        <f>ROUND(F224*Прил.10!$D$13,2)</f>
        <v>339062.69</v>
      </c>
      <c r="J224" s="22">
        <f t="shared" si="21"/>
        <v>51198.47</v>
      </c>
    </row>
    <row r="225" spans="1:10" ht="191.25" x14ac:dyDescent="0.25">
      <c r="A225" s="124">
        <v>197</v>
      </c>
      <c r="B225" s="62" t="s">
        <v>453</v>
      </c>
      <c r="C225" s="123" t="s">
        <v>454</v>
      </c>
      <c r="D225" s="124" t="s">
        <v>393</v>
      </c>
      <c r="E225" s="23">
        <v>0.337725</v>
      </c>
      <c r="F225" s="126">
        <v>15328.48</v>
      </c>
      <c r="G225" s="22">
        <f t="shared" si="20"/>
        <v>5176.8100000000004</v>
      </c>
      <c r="H225" s="24">
        <f t="shared" si="22"/>
        <v>2.320595264707381E-3</v>
      </c>
      <c r="I225" s="22">
        <f>ROUND(F225*Прил.10!$D$13,2)</f>
        <v>150832.24</v>
      </c>
      <c r="J225" s="22">
        <f t="shared" si="21"/>
        <v>50939.82</v>
      </c>
    </row>
    <row r="226" spans="1:10" ht="25.5" x14ac:dyDescent="0.25">
      <c r="A226" s="124">
        <v>198</v>
      </c>
      <c r="B226" s="62" t="s">
        <v>455</v>
      </c>
      <c r="C226" s="123" t="s">
        <v>456</v>
      </c>
      <c r="D226" s="124" t="s">
        <v>427</v>
      </c>
      <c r="E226" s="23">
        <v>671.97320000000002</v>
      </c>
      <c r="F226" s="126">
        <v>7.39</v>
      </c>
      <c r="G226" s="22">
        <f t="shared" si="20"/>
        <v>4965.88</v>
      </c>
      <c r="H226" s="24">
        <f t="shared" si="22"/>
        <v>2.2260422177180711E-3</v>
      </c>
      <c r="I226" s="22">
        <f>ROUND(F226*Прил.10!$D$13,2)</f>
        <v>72.72</v>
      </c>
      <c r="J226" s="22">
        <f t="shared" si="21"/>
        <v>48865.89</v>
      </c>
    </row>
    <row r="227" spans="1:10" ht="76.5" x14ac:dyDescent="0.25">
      <c r="A227" s="124">
        <v>199</v>
      </c>
      <c r="B227" s="62" t="s">
        <v>457</v>
      </c>
      <c r="C227" s="123" t="s">
        <v>458</v>
      </c>
      <c r="D227" s="124" t="s">
        <v>405</v>
      </c>
      <c r="E227" s="23">
        <v>10.479520000000001</v>
      </c>
      <c r="F227" s="126">
        <v>451.14</v>
      </c>
      <c r="G227" s="22">
        <f t="shared" si="20"/>
        <v>4727.7299999999996</v>
      </c>
      <c r="H227" s="24">
        <f t="shared" si="22"/>
        <v>2.1192873315449136E-3</v>
      </c>
      <c r="I227" s="22">
        <f>ROUND(F227*Прил.10!$D$13,2)</f>
        <v>4439.22</v>
      </c>
      <c r="J227" s="22">
        <f t="shared" si="21"/>
        <v>46520.89</v>
      </c>
    </row>
    <row r="228" spans="1:10" ht="51" x14ac:dyDescent="0.25">
      <c r="A228" s="124">
        <v>200</v>
      </c>
      <c r="B228" s="62" t="s">
        <v>255</v>
      </c>
      <c r="C228" s="123" t="s">
        <v>459</v>
      </c>
      <c r="D228" s="124" t="s">
        <v>259</v>
      </c>
      <c r="E228" s="23">
        <v>32</v>
      </c>
      <c r="F228" s="126">
        <v>143.38</v>
      </c>
      <c r="G228" s="22">
        <f t="shared" si="20"/>
        <v>4588.16</v>
      </c>
      <c r="H228" s="24">
        <f t="shared" si="22"/>
        <v>2.0567226476768158E-3</v>
      </c>
      <c r="I228" s="22">
        <f>ROUND(F228*Прил.10!$D$13,2)</f>
        <v>1410.86</v>
      </c>
      <c r="J228" s="22">
        <f t="shared" si="21"/>
        <v>45147.519999999997</v>
      </c>
    </row>
    <row r="229" spans="1:10" ht="306" x14ac:dyDescent="0.25">
      <c r="A229" s="124">
        <v>201</v>
      </c>
      <c r="B229" s="62" t="s">
        <v>460</v>
      </c>
      <c r="C229" s="123" t="s">
        <v>461</v>
      </c>
      <c r="D229" s="124" t="s">
        <v>420</v>
      </c>
      <c r="E229" s="23">
        <v>140</v>
      </c>
      <c r="F229" s="126">
        <v>32.229999999999997</v>
      </c>
      <c r="G229" s="22">
        <f t="shared" si="20"/>
        <v>4512.2</v>
      </c>
      <c r="H229" s="24">
        <f t="shared" si="22"/>
        <v>2.0226722544216696E-3</v>
      </c>
      <c r="I229" s="22">
        <f>ROUND(F229*Прил.10!$D$13,2)</f>
        <v>317.14</v>
      </c>
      <c r="J229" s="22">
        <f t="shared" si="21"/>
        <v>44399.6</v>
      </c>
    </row>
    <row r="230" spans="1:10" ht="229.5" x14ac:dyDescent="0.25">
      <c r="A230" s="124">
        <v>202</v>
      </c>
      <c r="B230" s="62" t="s">
        <v>462</v>
      </c>
      <c r="C230" s="123" t="s">
        <v>463</v>
      </c>
      <c r="D230" s="124" t="s">
        <v>393</v>
      </c>
      <c r="E230" s="23">
        <v>0.45700000000000002</v>
      </c>
      <c r="F230" s="126">
        <v>9853.14</v>
      </c>
      <c r="G230" s="22">
        <f t="shared" si="20"/>
        <v>4502.88</v>
      </c>
      <c r="H230" s="24">
        <f t="shared" si="22"/>
        <v>2.0184944020633501E-3</v>
      </c>
      <c r="I230" s="22">
        <f>ROUND(F230*Прил.10!$D$13,2)</f>
        <v>96954.9</v>
      </c>
      <c r="J230" s="22">
        <f t="shared" si="21"/>
        <v>44308.39</v>
      </c>
    </row>
    <row r="231" spans="1:10" ht="102" x14ac:dyDescent="0.25">
      <c r="A231" s="124">
        <v>203</v>
      </c>
      <c r="B231" s="62" t="s">
        <v>464</v>
      </c>
      <c r="C231" s="123" t="s">
        <v>465</v>
      </c>
      <c r="D231" s="124" t="s">
        <v>405</v>
      </c>
      <c r="E231" s="23">
        <v>2.4940000000000002</v>
      </c>
      <c r="F231" s="126">
        <v>1765.62</v>
      </c>
      <c r="G231" s="22">
        <f t="shared" si="20"/>
        <v>4403.46</v>
      </c>
      <c r="H231" s="24">
        <f t="shared" si="22"/>
        <v>1.9739276551251376E-3</v>
      </c>
      <c r="I231" s="22">
        <f>ROUND(F231*Прил.10!$D$13,2)</f>
        <v>17373.7</v>
      </c>
      <c r="J231" s="22">
        <f t="shared" si="21"/>
        <v>43330.01</v>
      </c>
    </row>
    <row r="232" spans="1:10" ht="140.25" x14ac:dyDescent="0.25">
      <c r="A232" s="124">
        <v>204</v>
      </c>
      <c r="B232" s="62" t="s">
        <v>466</v>
      </c>
      <c r="C232" s="123" t="s">
        <v>467</v>
      </c>
      <c r="D232" s="124" t="s">
        <v>393</v>
      </c>
      <c r="E232" s="23">
        <v>0.28210000000000002</v>
      </c>
      <c r="F232" s="126">
        <v>14881.46</v>
      </c>
      <c r="G232" s="22">
        <f t="shared" si="20"/>
        <v>4198.0600000000004</v>
      </c>
      <c r="H232" s="24">
        <f t="shared" si="22"/>
        <v>1.8818535269707539E-3</v>
      </c>
      <c r="I232" s="22">
        <f>ROUND(F232*Прил.10!$D$13,2)</f>
        <v>146433.57</v>
      </c>
      <c r="J232" s="22">
        <f t="shared" si="21"/>
        <v>41308.910000000003</v>
      </c>
    </row>
    <row r="233" spans="1:10" ht="89.25" x14ac:dyDescent="0.25">
      <c r="A233" s="124">
        <v>205</v>
      </c>
      <c r="B233" s="62" t="s">
        <v>468</v>
      </c>
      <c r="C233" s="123" t="s">
        <v>469</v>
      </c>
      <c r="D233" s="124" t="s">
        <v>470</v>
      </c>
      <c r="E233" s="23">
        <v>41.15</v>
      </c>
      <c r="F233" s="126">
        <v>99.47</v>
      </c>
      <c r="G233" s="22">
        <f t="shared" si="20"/>
        <v>4093.19</v>
      </c>
      <c r="H233" s="24">
        <f t="shared" si="22"/>
        <v>1.8348437225912491E-3</v>
      </c>
      <c r="I233" s="22">
        <f>ROUND(F233*Прил.10!$D$13,2)</f>
        <v>978.78</v>
      </c>
      <c r="J233" s="22">
        <f t="shared" si="21"/>
        <v>40276.800000000003</v>
      </c>
    </row>
    <row r="234" spans="1:10" ht="63.75" x14ac:dyDescent="0.25">
      <c r="A234" s="124">
        <v>206</v>
      </c>
      <c r="B234" s="62" t="s">
        <v>255</v>
      </c>
      <c r="C234" s="123" t="s">
        <v>471</v>
      </c>
      <c r="D234" s="124" t="s">
        <v>259</v>
      </c>
      <c r="E234" s="23">
        <v>6</v>
      </c>
      <c r="F234" s="126">
        <v>645.83000000000004</v>
      </c>
      <c r="G234" s="22">
        <f t="shared" si="20"/>
        <v>3874.98</v>
      </c>
      <c r="H234" s="24">
        <f t="shared" si="22"/>
        <v>1.7370272887812779E-3</v>
      </c>
      <c r="I234" s="22">
        <f>ROUND(F234*Прил.10!$D$13,2)</f>
        <v>6354.97</v>
      </c>
      <c r="J234" s="22">
        <f t="shared" si="21"/>
        <v>38129.82</v>
      </c>
    </row>
    <row r="235" spans="1:10" ht="191.25" x14ac:dyDescent="0.25">
      <c r="A235" s="124">
        <v>207</v>
      </c>
      <c r="B235" s="62" t="s">
        <v>472</v>
      </c>
      <c r="C235" s="123" t="s">
        <v>473</v>
      </c>
      <c r="D235" s="124" t="s">
        <v>405</v>
      </c>
      <c r="E235" s="23">
        <v>19.309999999999999</v>
      </c>
      <c r="F235" s="126">
        <v>197.51</v>
      </c>
      <c r="G235" s="22">
        <f t="shared" si="20"/>
        <v>3813.92</v>
      </c>
      <c r="H235" s="24">
        <f t="shared" si="22"/>
        <v>1.7096560800903982E-3</v>
      </c>
      <c r="I235" s="22">
        <f>ROUND(F235*Прил.10!$D$13,2)</f>
        <v>1943.5</v>
      </c>
      <c r="J235" s="22">
        <f t="shared" si="21"/>
        <v>37528.99</v>
      </c>
    </row>
    <row r="236" spans="1:10" ht="89.25" x14ac:dyDescent="0.25">
      <c r="A236" s="124">
        <v>208</v>
      </c>
      <c r="B236" s="62" t="s">
        <v>255</v>
      </c>
      <c r="C236" s="123" t="s">
        <v>474</v>
      </c>
      <c r="D236" s="124" t="s">
        <v>259</v>
      </c>
      <c r="E236" s="23">
        <v>13</v>
      </c>
      <c r="F236" s="126">
        <v>282.56</v>
      </c>
      <c r="G236" s="22">
        <f t="shared" si="20"/>
        <v>3673.28</v>
      </c>
      <c r="H236" s="24">
        <f t="shared" si="22"/>
        <v>1.64661175008245E-3</v>
      </c>
      <c r="I236" s="22">
        <f>ROUND(F236*Прил.10!$D$13,2)</f>
        <v>2780.39</v>
      </c>
      <c r="J236" s="22">
        <f t="shared" si="21"/>
        <v>36145.07</v>
      </c>
    </row>
    <row r="237" spans="1:10" ht="114.75" x14ac:dyDescent="0.25">
      <c r="A237" s="124">
        <v>209</v>
      </c>
      <c r="B237" s="62" t="s">
        <v>475</v>
      </c>
      <c r="C237" s="123" t="s">
        <v>476</v>
      </c>
      <c r="D237" s="124" t="s">
        <v>477</v>
      </c>
      <c r="E237" s="23">
        <v>198.8</v>
      </c>
      <c r="F237" s="126">
        <v>17.72</v>
      </c>
      <c r="G237" s="22">
        <f t="shared" si="20"/>
        <v>3522.74</v>
      </c>
      <c r="H237" s="24">
        <f t="shared" si="22"/>
        <v>1.5791295726123383E-3</v>
      </c>
      <c r="I237" s="22">
        <f>ROUND(F237*Прил.10!$D$13,2)</f>
        <v>174.36</v>
      </c>
      <c r="J237" s="22">
        <f t="shared" si="21"/>
        <v>34662.769999999997</v>
      </c>
    </row>
    <row r="238" spans="1:10" ht="409.5" x14ac:dyDescent="0.25">
      <c r="A238" s="124">
        <v>210</v>
      </c>
      <c r="B238" s="62" t="s">
        <v>478</v>
      </c>
      <c r="C238" s="123" t="s">
        <v>479</v>
      </c>
      <c r="D238" s="124" t="s">
        <v>439</v>
      </c>
      <c r="E238" s="23">
        <v>0.37</v>
      </c>
      <c r="F238" s="126">
        <v>8849.42</v>
      </c>
      <c r="G238" s="22">
        <f t="shared" si="20"/>
        <v>3274.29</v>
      </c>
      <c r="H238" s="24">
        <f t="shared" si="22"/>
        <v>1.4677575320088492E-3</v>
      </c>
      <c r="I238" s="22">
        <f>ROUND(F238*Прил.10!$D$13,2)</f>
        <v>87078.29</v>
      </c>
      <c r="J238" s="22">
        <f t="shared" si="21"/>
        <v>32218.97</v>
      </c>
    </row>
    <row r="239" spans="1:10" ht="204" x14ac:dyDescent="0.25">
      <c r="A239" s="124">
        <v>211</v>
      </c>
      <c r="B239" s="62" t="s">
        <v>480</v>
      </c>
      <c r="C239" s="123" t="s">
        <v>481</v>
      </c>
      <c r="D239" s="124" t="s">
        <v>405</v>
      </c>
      <c r="E239" s="23">
        <v>13.09524</v>
      </c>
      <c r="F239" s="126">
        <v>247.82</v>
      </c>
      <c r="G239" s="22">
        <f t="shared" si="20"/>
        <v>3245.26</v>
      </c>
      <c r="H239" s="24">
        <f t="shared" si="22"/>
        <v>1.4547443287940402E-3</v>
      </c>
      <c r="I239" s="22">
        <f>ROUND(F239*Прил.10!$D$13,2)</f>
        <v>2438.5500000000002</v>
      </c>
      <c r="J239" s="22">
        <f t="shared" si="21"/>
        <v>31933.4</v>
      </c>
    </row>
    <row r="240" spans="1:10" ht="153" x14ac:dyDescent="0.25">
      <c r="A240" s="124">
        <v>212</v>
      </c>
      <c r="B240" s="62" t="s">
        <v>482</v>
      </c>
      <c r="C240" s="123" t="s">
        <v>483</v>
      </c>
      <c r="D240" s="124" t="s">
        <v>405</v>
      </c>
      <c r="E240" s="23">
        <v>1.7696000000000001</v>
      </c>
      <c r="F240" s="126">
        <v>1828.56</v>
      </c>
      <c r="G240" s="22">
        <f t="shared" si="20"/>
        <v>3235.82</v>
      </c>
      <c r="H240" s="24">
        <f t="shared" si="22"/>
        <v>1.4505126843452701E-3</v>
      </c>
      <c r="I240" s="22">
        <f>ROUND(F240*Прил.10!$D$13,2)</f>
        <v>17993.03</v>
      </c>
      <c r="J240" s="22">
        <f t="shared" si="21"/>
        <v>31840.47</v>
      </c>
    </row>
    <row r="241" spans="1:10" ht="242.25" x14ac:dyDescent="0.25">
      <c r="A241" s="124">
        <v>213</v>
      </c>
      <c r="B241" s="62" t="s">
        <v>484</v>
      </c>
      <c r="C241" s="123" t="s">
        <v>485</v>
      </c>
      <c r="D241" s="124" t="s">
        <v>408</v>
      </c>
      <c r="E241" s="23">
        <v>34.520000000000003</v>
      </c>
      <c r="F241" s="126">
        <v>89.96</v>
      </c>
      <c r="G241" s="22">
        <f t="shared" si="20"/>
        <v>3105.42</v>
      </c>
      <c r="H241" s="24">
        <f t="shared" si="22"/>
        <v>1.3920586127224284E-3</v>
      </c>
      <c r="I241" s="22">
        <f>ROUND(F241*Прил.10!$D$13,2)</f>
        <v>885.21</v>
      </c>
      <c r="J241" s="22">
        <f t="shared" si="21"/>
        <v>30557.45</v>
      </c>
    </row>
    <row r="242" spans="1:10" ht="76.5" x14ac:dyDescent="0.25">
      <c r="A242" s="124">
        <v>214</v>
      </c>
      <c r="B242" s="62" t="s">
        <v>486</v>
      </c>
      <c r="C242" s="123" t="s">
        <v>487</v>
      </c>
      <c r="D242" s="124" t="s">
        <v>434</v>
      </c>
      <c r="E242" s="23">
        <v>2</v>
      </c>
      <c r="F242" s="126">
        <v>1542.93</v>
      </c>
      <c r="G242" s="22">
        <f t="shared" si="20"/>
        <v>3085.86</v>
      </c>
      <c r="H242" s="24">
        <f t="shared" si="22"/>
        <v>1.3832905019790023E-3</v>
      </c>
      <c r="I242" s="22">
        <f>ROUND(F242*Прил.10!$D$13,2)</f>
        <v>15182.43</v>
      </c>
      <c r="J242" s="22">
        <f t="shared" si="21"/>
        <v>30364.86</v>
      </c>
    </row>
    <row r="243" spans="1:10" ht="102" x14ac:dyDescent="0.25">
      <c r="A243" s="124">
        <v>215</v>
      </c>
      <c r="B243" s="62" t="s">
        <v>255</v>
      </c>
      <c r="C243" s="123" t="s">
        <v>488</v>
      </c>
      <c r="D243" s="124" t="s">
        <v>259</v>
      </c>
      <c r="E243" s="23">
        <v>1</v>
      </c>
      <c r="F243" s="126">
        <v>3065.32</v>
      </c>
      <c r="G243" s="22">
        <f t="shared" si="20"/>
        <v>3065.32</v>
      </c>
      <c r="H243" s="24">
        <f t="shared" si="22"/>
        <v>1.3740830891635638E-3</v>
      </c>
      <c r="I243" s="22">
        <f>ROUND(F243*Прил.10!$D$13,2)</f>
        <v>30162.75</v>
      </c>
      <c r="J243" s="22">
        <f t="shared" si="21"/>
        <v>30162.75</v>
      </c>
    </row>
    <row r="244" spans="1:10" ht="409.5" x14ac:dyDescent="0.25">
      <c r="A244" s="124">
        <v>216</v>
      </c>
      <c r="B244" s="62" t="s">
        <v>489</v>
      </c>
      <c r="C244" s="123" t="s">
        <v>490</v>
      </c>
      <c r="D244" s="124" t="s">
        <v>393</v>
      </c>
      <c r="E244" s="23">
        <v>13.03</v>
      </c>
      <c r="F244" s="126">
        <v>234</v>
      </c>
      <c r="G244" s="22">
        <f t="shared" si="20"/>
        <v>3049.02</v>
      </c>
      <c r="H244" s="24">
        <f t="shared" si="22"/>
        <v>1.3667763302107087E-3</v>
      </c>
      <c r="I244" s="22">
        <f>ROUND(F244*Прил.10!$D$13,2)</f>
        <v>2302.56</v>
      </c>
      <c r="J244" s="22">
        <f t="shared" si="21"/>
        <v>30002.36</v>
      </c>
    </row>
    <row r="245" spans="1:10" ht="165.75" x14ac:dyDescent="0.25">
      <c r="A245" s="124">
        <v>217</v>
      </c>
      <c r="B245" s="62" t="s">
        <v>491</v>
      </c>
      <c r="C245" s="123" t="s">
        <v>492</v>
      </c>
      <c r="D245" s="124" t="s">
        <v>434</v>
      </c>
      <c r="E245" s="23">
        <v>28</v>
      </c>
      <c r="F245" s="126">
        <v>107.01</v>
      </c>
      <c r="G245" s="22">
        <f t="shared" si="20"/>
        <v>2996.28</v>
      </c>
      <c r="H245" s="24">
        <f t="shared" si="22"/>
        <v>1.3431347064577282E-3</v>
      </c>
      <c r="I245" s="22">
        <f>ROUND(F245*Прил.10!$D$13,2)</f>
        <v>1052.98</v>
      </c>
      <c r="J245" s="22">
        <f t="shared" si="21"/>
        <v>29483.439999999999</v>
      </c>
    </row>
    <row r="246" spans="1:10" ht="63.75" x14ac:dyDescent="0.25">
      <c r="A246" s="124">
        <v>218</v>
      </c>
      <c r="B246" s="62" t="s">
        <v>255</v>
      </c>
      <c r="C246" s="123" t="s">
        <v>493</v>
      </c>
      <c r="D246" s="124" t="s">
        <v>259</v>
      </c>
      <c r="E246" s="23">
        <v>26</v>
      </c>
      <c r="F246" s="126">
        <v>114.57</v>
      </c>
      <c r="G246" s="22">
        <f t="shared" si="20"/>
        <v>2978.82</v>
      </c>
      <c r="H246" s="24">
        <f t="shared" si="22"/>
        <v>1.3353079572971851E-3</v>
      </c>
      <c r="I246" s="22">
        <f>ROUND(F246*Прил.10!$D$13,2)</f>
        <v>1127.3699999999999</v>
      </c>
      <c r="J246" s="22">
        <f t="shared" si="21"/>
        <v>29311.62</v>
      </c>
    </row>
    <row r="247" spans="1:10" ht="25.5" x14ac:dyDescent="0.25">
      <c r="A247" s="124">
        <v>219</v>
      </c>
      <c r="B247" s="62" t="s">
        <v>494</v>
      </c>
      <c r="C247" s="123" t="s">
        <v>495</v>
      </c>
      <c r="D247" s="124" t="s">
        <v>434</v>
      </c>
      <c r="E247" s="23">
        <v>3856.66</v>
      </c>
      <c r="F247" s="126">
        <v>0.75</v>
      </c>
      <c r="G247" s="22">
        <f t="shared" si="20"/>
        <v>2892.5</v>
      </c>
      <c r="H247" s="24">
        <f t="shared" si="22"/>
        <v>1.2966135135664819E-3</v>
      </c>
      <c r="I247" s="22">
        <f>ROUND(F247*Прил.10!$D$13,2)</f>
        <v>7.38</v>
      </c>
      <c r="J247" s="22">
        <f t="shared" si="21"/>
        <v>28462.15</v>
      </c>
    </row>
    <row r="248" spans="1:10" ht="102" x14ac:dyDescent="0.25">
      <c r="A248" s="124">
        <v>220</v>
      </c>
      <c r="B248" s="62" t="s">
        <v>496</v>
      </c>
      <c r="C248" s="123" t="s">
        <v>497</v>
      </c>
      <c r="D248" s="124" t="s">
        <v>393</v>
      </c>
      <c r="E248" s="23">
        <v>1</v>
      </c>
      <c r="F248" s="126">
        <v>2888.4</v>
      </c>
      <c r="G248" s="22">
        <f t="shared" si="20"/>
        <v>2888.4</v>
      </c>
      <c r="H248" s="24">
        <f t="shared" si="22"/>
        <v>1.2947756171427576E-3</v>
      </c>
      <c r="I248" s="22">
        <f>ROUND(F248*Прил.10!$D$13,2)</f>
        <v>28421.86</v>
      </c>
      <c r="J248" s="22">
        <f t="shared" si="21"/>
        <v>28421.86</v>
      </c>
    </row>
    <row r="249" spans="1:10" ht="216.75" x14ac:dyDescent="0.25">
      <c r="A249" s="124">
        <v>221</v>
      </c>
      <c r="B249" s="62" t="s">
        <v>498</v>
      </c>
      <c r="C249" s="123" t="s">
        <v>499</v>
      </c>
      <c r="D249" s="124" t="s">
        <v>393</v>
      </c>
      <c r="E249" s="23">
        <v>0.151</v>
      </c>
      <c r="F249" s="126">
        <v>18910.8</v>
      </c>
      <c r="G249" s="22">
        <f t="shared" si="20"/>
        <v>2855.53</v>
      </c>
      <c r="H249" s="24">
        <f t="shared" si="22"/>
        <v>1.2800410670335337E-3</v>
      </c>
      <c r="I249" s="22">
        <f>ROUND(F249*Прил.10!$D$13,2)</f>
        <v>186082.27</v>
      </c>
      <c r="J249" s="22">
        <f t="shared" si="21"/>
        <v>28098.42</v>
      </c>
    </row>
    <row r="250" spans="1:10" ht="89.25" x14ac:dyDescent="0.25">
      <c r="A250" s="124">
        <v>222</v>
      </c>
      <c r="B250" s="62" t="s">
        <v>500</v>
      </c>
      <c r="C250" s="123" t="s">
        <v>501</v>
      </c>
      <c r="D250" s="124" t="s">
        <v>393</v>
      </c>
      <c r="E250" s="23">
        <v>0.34670000000000001</v>
      </c>
      <c r="F250" s="126">
        <v>8200</v>
      </c>
      <c r="G250" s="22">
        <f t="shared" si="20"/>
        <v>2842.94</v>
      </c>
      <c r="H250" s="24">
        <f t="shared" si="22"/>
        <v>1.2743973802104387E-3</v>
      </c>
      <c r="I250" s="22">
        <f>ROUND(F250*Прил.10!$D$13,2)</f>
        <v>80688</v>
      </c>
      <c r="J250" s="22">
        <f t="shared" si="21"/>
        <v>27974.53</v>
      </c>
    </row>
    <row r="251" spans="1:10" ht="204" x14ac:dyDescent="0.25">
      <c r="A251" s="124">
        <v>223</v>
      </c>
      <c r="B251" s="62" t="s">
        <v>502</v>
      </c>
      <c r="C251" s="123" t="s">
        <v>503</v>
      </c>
      <c r="D251" s="124" t="s">
        <v>325</v>
      </c>
      <c r="E251" s="23">
        <v>628.6</v>
      </c>
      <c r="F251" s="126">
        <v>4.42</v>
      </c>
      <c r="G251" s="22">
        <f t="shared" si="20"/>
        <v>2778.41</v>
      </c>
      <c r="H251" s="24">
        <f t="shared" si="22"/>
        <v>1.2454706835706997E-3</v>
      </c>
      <c r="I251" s="22">
        <f>ROUND(F251*Прил.10!$D$13,2)</f>
        <v>43.49</v>
      </c>
      <c r="J251" s="22">
        <f t="shared" si="21"/>
        <v>27337.81</v>
      </c>
    </row>
    <row r="252" spans="1:10" ht="191.25" x14ac:dyDescent="0.25">
      <c r="A252" s="124">
        <v>224</v>
      </c>
      <c r="B252" s="62" t="s">
        <v>504</v>
      </c>
      <c r="C252" s="123" t="s">
        <v>505</v>
      </c>
      <c r="D252" s="124" t="s">
        <v>434</v>
      </c>
      <c r="E252" s="23">
        <v>65</v>
      </c>
      <c r="F252" s="126">
        <v>42.46</v>
      </c>
      <c r="G252" s="22">
        <f t="shared" si="20"/>
        <v>2759.9</v>
      </c>
      <c r="H252" s="24">
        <f t="shared" si="22"/>
        <v>1.2371732536187151E-3</v>
      </c>
      <c r="I252" s="22">
        <f>ROUND(F252*Прил.10!$D$13,2)</f>
        <v>417.81</v>
      </c>
      <c r="J252" s="22">
        <f t="shared" si="21"/>
        <v>27157.65</v>
      </c>
    </row>
    <row r="253" spans="1:10" ht="409.5" x14ac:dyDescent="0.25">
      <c r="A253" s="124">
        <v>225</v>
      </c>
      <c r="B253" s="62" t="s">
        <v>506</v>
      </c>
      <c r="C253" s="123" t="s">
        <v>507</v>
      </c>
      <c r="D253" s="124" t="s">
        <v>439</v>
      </c>
      <c r="E253" s="23">
        <v>0.29299999999999998</v>
      </c>
      <c r="F253" s="126">
        <v>8948.14</v>
      </c>
      <c r="G253" s="22">
        <f t="shared" si="20"/>
        <v>2621.81</v>
      </c>
      <c r="H253" s="24">
        <f t="shared" si="22"/>
        <v>1.1752720055328394E-3</v>
      </c>
      <c r="I253" s="22">
        <f>ROUND(F253*Прил.10!$D$13,2)</f>
        <v>88049.7</v>
      </c>
      <c r="J253" s="22">
        <f t="shared" si="21"/>
        <v>25798.560000000001</v>
      </c>
    </row>
    <row r="254" spans="1:10" ht="409.5" x14ac:dyDescent="0.25">
      <c r="A254" s="124">
        <v>226</v>
      </c>
      <c r="B254" s="62" t="s">
        <v>508</v>
      </c>
      <c r="C254" s="123" t="s">
        <v>509</v>
      </c>
      <c r="D254" s="124" t="s">
        <v>439</v>
      </c>
      <c r="E254" s="23">
        <v>0.4</v>
      </c>
      <c r="F254" s="126">
        <v>6442.23</v>
      </c>
      <c r="G254" s="22">
        <f t="shared" si="20"/>
        <v>2576.89</v>
      </c>
      <c r="H254" s="24">
        <f t="shared" si="22"/>
        <v>1.1551358330075475E-3</v>
      </c>
      <c r="I254" s="22">
        <f>ROUND(F254*Прил.10!$D$13,2)</f>
        <v>63391.54</v>
      </c>
      <c r="J254" s="22">
        <f t="shared" si="21"/>
        <v>25356.62</v>
      </c>
    </row>
    <row r="255" spans="1:10" ht="51" x14ac:dyDescent="0.25">
      <c r="A255" s="124">
        <v>227</v>
      </c>
      <c r="B255" s="62" t="s">
        <v>255</v>
      </c>
      <c r="C255" s="123" t="s">
        <v>510</v>
      </c>
      <c r="D255" s="124" t="s">
        <v>259</v>
      </c>
      <c r="E255" s="23">
        <v>6</v>
      </c>
      <c r="F255" s="126">
        <v>402.05</v>
      </c>
      <c r="G255" s="22">
        <f t="shared" si="20"/>
        <v>2412.3000000000002</v>
      </c>
      <c r="H255" s="24">
        <f t="shared" si="22"/>
        <v>1.0813554982805271E-3</v>
      </c>
      <c r="I255" s="22">
        <f>ROUND(F255*Прил.10!$D$13,2)</f>
        <v>3956.17</v>
      </c>
      <c r="J255" s="22">
        <f t="shared" si="21"/>
        <v>23737.02</v>
      </c>
    </row>
    <row r="256" spans="1:10" ht="140.25" x14ac:dyDescent="0.25">
      <c r="A256" s="124">
        <v>228</v>
      </c>
      <c r="B256" s="62" t="s">
        <v>511</v>
      </c>
      <c r="C256" s="123" t="s">
        <v>512</v>
      </c>
      <c r="D256" s="124" t="s">
        <v>420</v>
      </c>
      <c r="E256" s="23">
        <v>407.47</v>
      </c>
      <c r="F256" s="126">
        <v>5.79</v>
      </c>
      <c r="G256" s="22">
        <f t="shared" si="20"/>
        <v>2359.25</v>
      </c>
      <c r="H256" s="24">
        <f t="shared" si="22"/>
        <v>1.0575749116272161E-3</v>
      </c>
      <c r="I256" s="22">
        <f>ROUND(F256*Прил.10!$D$13,2)</f>
        <v>56.97</v>
      </c>
      <c r="J256" s="22">
        <f t="shared" si="21"/>
        <v>23213.57</v>
      </c>
    </row>
    <row r="257" spans="1:10" ht="229.5" x14ac:dyDescent="0.25">
      <c r="A257" s="124">
        <v>229</v>
      </c>
      <c r="B257" s="62" t="s">
        <v>513</v>
      </c>
      <c r="C257" s="123" t="s">
        <v>514</v>
      </c>
      <c r="D257" s="124" t="s">
        <v>393</v>
      </c>
      <c r="E257" s="23">
        <v>0.10944</v>
      </c>
      <c r="F257" s="126">
        <v>21387.71</v>
      </c>
      <c r="G257" s="22">
        <f t="shared" si="20"/>
        <v>2340.67</v>
      </c>
      <c r="H257" s="24">
        <f t="shared" si="22"/>
        <v>1.0492461029558021E-3</v>
      </c>
      <c r="I257" s="22">
        <f>ROUND(F257*Прил.10!$D$13,2)</f>
        <v>210455.07</v>
      </c>
      <c r="J257" s="22">
        <f t="shared" si="21"/>
        <v>23032.2</v>
      </c>
    </row>
    <row r="258" spans="1:10" ht="216.75" x14ac:dyDescent="0.25">
      <c r="A258" s="124">
        <v>230</v>
      </c>
      <c r="B258" s="62" t="s">
        <v>515</v>
      </c>
      <c r="C258" s="123" t="s">
        <v>516</v>
      </c>
      <c r="D258" s="124" t="s">
        <v>408</v>
      </c>
      <c r="E258" s="23">
        <v>17.2</v>
      </c>
      <c r="F258" s="126">
        <v>135.68</v>
      </c>
      <c r="G258" s="22">
        <f t="shared" si="20"/>
        <v>2333.6999999999998</v>
      </c>
      <c r="H258" s="24">
        <f t="shared" si="22"/>
        <v>1.0461216790354705E-3</v>
      </c>
      <c r="I258" s="22">
        <f>ROUND(F258*Прил.10!$D$13,2)</f>
        <v>1335.09</v>
      </c>
      <c r="J258" s="22">
        <f t="shared" si="21"/>
        <v>22963.55</v>
      </c>
    </row>
    <row r="259" spans="1:10" ht="89.25" x14ac:dyDescent="0.25">
      <c r="A259" s="124">
        <v>231</v>
      </c>
      <c r="B259" s="62" t="s">
        <v>517</v>
      </c>
      <c r="C259" s="123" t="s">
        <v>518</v>
      </c>
      <c r="D259" s="124" t="s">
        <v>477</v>
      </c>
      <c r="E259" s="23">
        <v>39.76</v>
      </c>
      <c r="F259" s="126">
        <v>57.93</v>
      </c>
      <c r="G259" s="22">
        <f t="shared" si="20"/>
        <v>2303.3000000000002</v>
      </c>
      <c r="H259" s="24">
        <f t="shared" si="22"/>
        <v>1.0324943494546856E-3</v>
      </c>
      <c r="I259" s="22">
        <f>ROUND(F259*Прил.10!$D$13,2)</f>
        <v>570.03</v>
      </c>
      <c r="J259" s="22">
        <f t="shared" si="21"/>
        <v>22664.39</v>
      </c>
    </row>
    <row r="260" spans="1:10" ht="255" x14ac:dyDescent="0.25">
      <c r="A260" s="124">
        <v>232</v>
      </c>
      <c r="B260" s="62" t="s">
        <v>519</v>
      </c>
      <c r="C260" s="123" t="s">
        <v>520</v>
      </c>
      <c r="D260" s="124" t="s">
        <v>439</v>
      </c>
      <c r="E260" s="23">
        <v>0.04</v>
      </c>
      <c r="F260" s="126">
        <v>56685.05</v>
      </c>
      <c r="G260" s="22">
        <f t="shared" si="20"/>
        <v>2267.4</v>
      </c>
      <c r="H260" s="24">
        <f t="shared" si="22"/>
        <v>1.0164015490615873E-3</v>
      </c>
      <c r="I260" s="22">
        <f>ROUND(F260*Прил.10!$D$13,2)</f>
        <v>557780.89</v>
      </c>
      <c r="J260" s="22">
        <f t="shared" si="21"/>
        <v>22311.24</v>
      </c>
    </row>
    <row r="261" spans="1:10" x14ac:dyDescent="0.25">
      <c r="A261" s="124">
        <v>233</v>
      </c>
      <c r="B261" s="62" t="s">
        <v>521</v>
      </c>
      <c r="C261" s="123" t="s">
        <v>522</v>
      </c>
      <c r="D261" s="124" t="s">
        <v>405</v>
      </c>
      <c r="E261" s="23">
        <v>302.56747999999999</v>
      </c>
      <c r="F261" s="126">
        <v>7.07</v>
      </c>
      <c r="G261" s="22">
        <f t="shared" si="20"/>
        <v>2139.15</v>
      </c>
      <c r="H261" s="24">
        <f t="shared" si="22"/>
        <v>9.5891125239264987E-4</v>
      </c>
      <c r="I261" s="22">
        <f>ROUND(F261*Прил.10!$D$13,2)</f>
        <v>69.569999999999993</v>
      </c>
      <c r="J261" s="22">
        <f t="shared" si="21"/>
        <v>21049.62</v>
      </c>
    </row>
    <row r="262" spans="1:10" ht="102" x14ac:dyDescent="0.25">
      <c r="A262" s="124">
        <v>234</v>
      </c>
      <c r="B262" s="62" t="s">
        <v>523</v>
      </c>
      <c r="C262" s="123" t="s">
        <v>524</v>
      </c>
      <c r="D262" s="124" t="s">
        <v>405</v>
      </c>
      <c r="E262" s="23">
        <v>4.2960000000000003</v>
      </c>
      <c r="F262" s="126">
        <v>481.69</v>
      </c>
      <c r="G262" s="22">
        <f t="shared" si="20"/>
        <v>2069.34</v>
      </c>
      <c r="H262" s="24">
        <f t="shared" si="22"/>
        <v>9.2761770377309031E-4</v>
      </c>
      <c r="I262" s="22">
        <f>ROUND(F262*Прил.10!$D$13,2)</f>
        <v>4739.83</v>
      </c>
      <c r="J262" s="22">
        <f t="shared" si="21"/>
        <v>20362.310000000001</v>
      </c>
    </row>
    <row r="263" spans="1:10" ht="280.5" x14ac:dyDescent="0.25">
      <c r="A263" s="124">
        <v>235</v>
      </c>
      <c r="B263" s="62" t="s">
        <v>525</v>
      </c>
      <c r="C263" s="123" t="s">
        <v>526</v>
      </c>
      <c r="D263" s="124" t="s">
        <v>393</v>
      </c>
      <c r="E263" s="23">
        <v>0.31415799999999999</v>
      </c>
      <c r="F263" s="126">
        <v>6340.75</v>
      </c>
      <c r="G263" s="22">
        <f t="shared" si="20"/>
        <v>1992</v>
      </c>
      <c r="H263" s="24">
        <f t="shared" si="22"/>
        <v>8.9294870147776386E-4</v>
      </c>
      <c r="I263" s="22">
        <f>ROUND(F263*Прил.10!$D$13,2)</f>
        <v>62392.98</v>
      </c>
      <c r="J263" s="22">
        <f t="shared" si="21"/>
        <v>19601.25</v>
      </c>
    </row>
    <row r="264" spans="1:10" ht="409.5" x14ac:dyDescent="0.25">
      <c r="A264" s="124">
        <v>236</v>
      </c>
      <c r="B264" s="62" t="s">
        <v>527</v>
      </c>
      <c r="C264" s="123" t="s">
        <v>528</v>
      </c>
      <c r="D264" s="124" t="s">
        <v>393</v>
      </c>
      <c r="E264" s="23">
        <v>6.36</v>
      </c>
      <c r="F264" s="126">
        <v>312</v>
      </c>
      <c r="G264" s="22">
        <f t="shared" si="20"/>
        <v>1984.32</v>
      </c>
      <c r="H264" s="24">
        <f t="shared" si="22"/>
        <v>8.8950600768893389E-4</v>
      </c>
      <c r="I264" s="22">
        <f>ROUND(F264*Прил.10!$D$13,2)</f>
        <v>3070.08</v>
      </c>
      <c r="J264" s="22">
        <f t="shared" si="21"/>
        <v>19525.71</v>
      </c>
    </row>
    <row r="265" spans="1:10" ht="178.5" x14ac:dyDescent="0.25">
      <c r="A265" s="124">
        <v>237</v>
      </c>
      <c r="B265" s="62" t="s">
        <v>529</v>
      </c>
      <c r="C265" s="123" t="s">
        <v>530</v>
      </c>
      <c r="D265" s="124" t="s">
        <v>427</v>
      </c>
      <c r="E265" s="23">
        <v>48.851999999999997</v>
      </c>
      <c r="F265" s="126">
        <v>40.19</v>
      </c>
      <c r="G265" s="22">
        <f t="shared" si="20"/>
        <v>1963.36</v>
      </c>
      <c r="H265" s="24">
        <f t="shared" si="22"/>
        <v>8.8011032255691881E-4</v>
      </c>
      <c r="I265" s="22">
        <f>ROUND(F265*Прил.10!$D$13,2)</f>
        <v>395.47</v>
      </c>
      <c r="J265" s="22">
        <f t="shared" si="21"/>
        <v>19319.5</v>
      </c>
    </row>
    <row r="266" spans="1:10" ht="204" x14ac:dyDescent="0.25">
      <c r="A266" s="124">
        <v>238</v>
      </c>
      <c r="B266" s="62" t="s">
        <v>531</v>
      </c>
      <c r="C266" s="123" t="s">
        <v>532</v>
      </c>
      <c r="D266" s="124" t="s">
        <v>393</v>
      </c>
      <c r="E266" s="23">
        <v>1.2749999999999999E-2</v>
      </c>
      <c r="F266" s="126">
        <v>152277.10999999999</v>
      </c>
      <c r="G266" s="22">
        <f t="shared" si="20"/>
        <v>1941.53</v>
      </c>
      <c r="H266" s="24">
        <f t="shared" si="22"/>
        <v>8.7032464476913794E-4</v>
      </c>
      <c r="I266" s="22">
        <f>ROUND(F266*Прил.10!$D$13,2)</f>
        <v>1498406.76</v>
      </c>
      <c r="J266" s="22">
        <f t="shared" si="21"/>
        <v>19104.689999999999</v>
      </c>
    </row>
    <row r="267" spans="1:10" ht="76.5" x14ac:dyDescent="0.25">
      <c r="A267" s="124">
        <v>239</v>
      </c>
      <c r="B267" s="62" t="s">
        <v>255</v>
      </c>
      <c r="C267" s="123" t="s">
        <v>533</v>
      </c>
      <c r="D267" s="124" t="s">
        <v>259</v>
      </c>
      <c r="E267" s="23">
        <v>30</v>
      </c>
      <c r="F267" s="126">
        <v>64.209999999999994</v>
      </c>
      <c r="G267" s="22">
        <f t="shared" si="20"/>
        <v>1926.3</v>
      </c>
      <c r="H267" s="24">
        <f t="shared" si="22"/>
        <v>8.6349753195613275E-4</v>
      </c>
      <c r="I267" s="22">
        <f>ROUND(F267*Прил.10!$D$13,2)</f>
        <v>631.83000000000004</v>
      </c>
      <c r="J267" s="22">
        <f t="shared" si="21"/>
        <v>18954.900000000001</v>
      </c>
    </row>
    <row r="268" spans="1:10" ht="409.5" x14ac:dyDescent="0.25">
      <c r="A268" s="124">
        <v>240</v>
      </c>
      <c r="B268" s="62" t="s">
        <v>534</v>
      </c>
      <c r="C268" s="123" t="s">
        <v>535</v>
      </c>
      <c r="D268" s="124" t="s">
        <v>439</v>
      </c>
      <c r="E268" s="23">
        <v>0.35</v>
      </c>
      <c r="F268" s="126">
        <v>5286.89</v>
      </c>
      <c r="G268" s="22">
        <f t="shared" si="20"/>
        <v>1850.41</v>
      </c>
      <c r="H268" s="24">
        <f t="shared" si="22"/>
        <v>8.2947851742041622E-4</v>
      </c>
      <c r="I268" s="22">
        <f>ROUND(F268*Прил.10!$D$13,2)</f>
        <v>52023</v>
      </c>
      <c r="J268" s="22">
        <f t="shared" si="21"/>
        <v>18208.05</v>
      </c>
    </row>
    <row r="269" spans="1:10" ht="25.5" x14ac:dyDescent="0.25">
      <c r="A269" s="124">
        <v>241</v>
      </c>
      <c r="B269" s="62" t="s">
        <v>536</v>
      </c>
      <c r="C269" s="123" t="s">
        <v>537</v>
      </c>
      <c r="D269" s="124" t="s">
        <v>344</v>
      </c>
      <c r="E269" s="23">
        <v>270.52875999999998</v>
      </c>
      <c r="F269" s="126">
        <v>6.67</v>
      </c>
      <c r="G269" s="22">
        <f t="shared" ref="G269:G332" si="23">ROUND(E269*F269,2)</f>
        <v>1804.43</v>
      </c>
      <c r="H269" s="24">
        <f t="shared" si="22"/>
        <v>8.0886718142947865E-4</v>
      </c>
      <c r="I269" s="22">
        <f>ROUND(F269*Прил.10!$D$13,2)</f>
        <v>65.63</v>
      </c>
      <c r="J269" s="22">
        <f t="shared" ref="J269:J332" si="24">ROUND(I269*E269,2)</f>
        <v>17754.8</v>
      </c>
    </row>
    <row r="270" spans="1:10" ht="89.25" x14ac:dyDescent="0.25">
      <c r="A270" s="124">
        <v>242</v>
      </c>
      <c r="B270" s="62" t="s">
        <v>538</v>
      </c>
      <c r="C270" s="123" t="s">
        <v>539</v>
      </c>
      <c r="D270" s="124" t="s">
        <v>393</v>
      </c>
      <c r="E270" s="23">
        <v>6.6000000000000003E-2</v>
      </c>
      <c r="F270" s="126">
        <v>26876.01</v>
      </c>
      <c r="G270" s="22">
        <f t="shared" si="23"/>
        <v>1773.82</v>
      </c>
      <c r="H270" s="24">
        <f t="shared" si="22"/>
        <v>7.9514571569040508E-4</v>
      </c>
      <c r="I270" s="22">
        <f>ROUND(F270*Прил.10!$D$13,2)</f>
        <v>264459.94</v>
      </c>
      <c r="J270" s="22">
        <f t="shared" si="24"/>
        <v>17454.36</v>
      </c>
    </row>
    <row r="271" spans="1:10" ht="191.25" x14ac:dyDescent="0.25">
      <c r="A271" s="124">
        <v>243</v>
      </c>
      <c r="B271" s="62" t="s">
        <v>540</v>
      </c>
      <c r="C271" s="123" t="s">
        <v>541</v>
      </c>
      <c r="D271" s="124" t="s">
        <v>405</v>
      </c>
      <c r="E271" s="23">
        <v>9.6549999999999994</v>
      </c>
      <c r="F271" s="126">
        <v>183.09</v>
      </c>
      <c r="G271" s="22">
        <f t="shared" si="23"/>
        <v>1767.73</v>
      </c>
      <c r="H271" s="24">
        <f t="shared" si="22"/>
        <v>7.9241576710004395E-4</v>
      </c>
      <c r="I271" s="22">
        <f>ROUND(F271*Прил.10!$D$13,2)</f>
        <v>1801.61</v>
      </c>
      <c r="J271" s="22">
        <f t="shared" si="24"/>
        <v>17394.54</v>
      </c>
    </row>
    <row r="272" spans="1:10" ht="242.25" x14ac:dyDescent="0.25">
      <c r="A272" s="124">
        <v>244</v>
      </c>
      <c r="B272" s="62" t="s">
        <v>542</v>
      </c>
      <c r="C272" s="123" t="s">
        <v>543</v>
      </c>
      <c r="D272" s="124" t="s">
        <v>434</v>
      </c>
      <c r="E272" s="23">
        <v>100</v>
      </c>
      <c r="F272" s="126">
        <v>17.329999999999998</v>
      </c>
      <c r="G272" s="22">
        <f t="shared" si="23"/>
        <v>1733</v>
      </c>
      <c r="H272" s="24">
        <f t="shared" si="22"/>
        <v>7.7684743958883777E-4</v>
      </c>
      <c r="I272" s="22">
        <f>ROUND(F272*Прил.10!$D$13,2)</f>
        <v>170.53</v>
      </c>
      <c r="J272" s="22">
        <f t="shared" si="24"/>
        <v>17053</v>
      </c>
    </row>
    <row r="273" spans="1:10" ht="306" x14ac:dyDescent="0.25">
      <c r="A273" s="124">
        <v>245</v>
      </c>
      <c r="B273" s="62" t="s">
        <v>544</v>
      </c>
      <c r="C273" s="123" t="s">
        <v>545</v>
      </c>
      <c r="D273" s="124" t="s">
        <v>546</v>
      </c>
      <c r="E273" s="23">
        <v>15.29</v>
      </c>
      <c r="F273" s="126">
        <v>111.91</v>
      </c>
      <c r="G273" s="22">
        <f t="shared" si="23"/>
        <v>1711.1</v>
      </c>
      <c r="H273" s="24">
        <f t="shared" si="22"/>
        <v>7.6703038308162733E-4</v>
      </c>
      <c r="I273" s="22">
        <f>ROUND(F273*Прил.10!$D$13,2)</f>
        <v>1101.19</v>
      </c>
      <c r="J273" s="22">
        <f t="shared" si="24"/>
        <v>16837.2</v>
      </c>
    </row>
    <row r="274" spans="1:10" ht="153" x14ac:dyDescent="0.25">
      <c r="A274" s="124">
        <v>246</v>
      </c>
      <c r="B274" s="62" t="s">
        <v>547</v>
      </c>
      <c r="C274" s="123" t="s">
        <v>548</v>
      </c>
      <c r="D274" s="124" t="s">
        <v>405</v>
      </c>
      <c r="E274" s="23">
        <v>0.92789999999999995</v>
      </c>
      <c r="F274" s="126">
        <v>1828.56</v>
      </c>
      <c r="G274" s="22">
        <f t="shared" si="23"/>
        <v>1696.72</v>
      </c>
      <c r="H274" s="24">
        <f t="shared" si="22"/>
        <v>7.6058429757597972E-4</v>
      </c>
      <c r="I274" s="22">
        <f>ROUND(F274*Прил.10!$D$13,2)</f>
        <v>17993.03</v>
      </c>
      <c r="J274" s="22">
        <f t="shared" si="24"/>
        <v>16695.73</v>
      </c>
    </row>
    <row r="275" spans="1:10" ht="409.5" x14ac:dyDescent="0.25">
      <c r="A275" s="124">
        <v>247</v>
      </c>
      <c r="B275" s="62" t="s">
        <v>549</v>
      </c>
      <c r="C275" s="123" t="s">
        <v>550</v>
      </c>
      <c r="D275" s="124" t="s">
        <v>439</v>
      </c>
      <c r="E275" s="23">
        <v>0.11</v>
      </c>
      <c r="F275" s="126">
        <v>15334.57</v>
      </c>
      <c r="G275" s="22">
        <f t="shared" si="23"/>
        <v>1686.8</v>
      </c>
      <c r="H275" s="24">
        <f t="shared" si="22"/>
        <v>7.5613748476540765E-4</v>
      </c>
      <c r="I275" s="22">
        <f>ROUND(F275*Прил.10!$D$13,2)</f>
        <v>150892.17000000001</v>
      </c>
      <c r="J275" s="22">
        <f t="shared" si="24"/>
        <v>16598.14</v>
      </c>
    </row>
    <row r="276" spans="1:10" ht="114.75" x14ac:dyDescent="0.25">
      <c r="A276" s="124">
        <v>248</v>
      </c>
      <c r="B276" s="62" t="s">
        <v>551</v>
      </c>
      <c r="C276" s="123" t="s">
        <v>552</v>
      </c>
      <c r="D276" s="124" t="s">
        <v>393</v>
      </c>
      <c r="E276" s="23">
        <v>0.73031999999999997</v>
      </c>
      <c r="F276" s="126">
        <v>2278.84</v>
      </c>
      <c r="G276" s="22">
        <f t="shared" si="23"/>
        <v>1664.28</v>
      </c>
      <c r="H276" s="24">
        <f t="shared" si="22"/>
        <v>7.4604250245753655E-4</v>
      </c>
      <c r="I276" s="22">
        <f>ROUND(F276*Прил.10!$D$13,2)</f>
        <v>22423.79</v>
      </c>
      <c r="J276" s="22">
        <f t="shared" si="24"/>
        <v>16376.54</v>
      </c>
    </row>
    <row r="277" spans="1:10" ht="127.5" x14ac:dyDescent="0.25">
      <c r="A277" s="124">
        <v>249</v>
      </c>
      <c r="B277" s="62" t="s">
        <v>553</v>
      </c>
      <c r="C277" s="123" t="s">
        <v>554</v>
      </c>
      <c r="D277" s="124" t="s">
        <v>434</v>
      </c>
      <c r="E277" s="23">
        <v>60</v>
      </c>
      <c r="F277" s="126">
        <v>27.1</v>
      </c>
      <c r="G277" s="22">
        <f t="shared" si="23"/>
        <v>1626</v>
      </c>
      <c r="H277" s="24">
        <f t="shared" si="22"/>
        <v>7.2888282560383739E-4</v>
      </c>
      <c r="I277" s="22">
        <f>ROUND(F277*Прил.10!$D$13,2)</f>
        <v>266.66000000000003</v>
      </c>
      <c r="J277" s="22">
        <f t="shared" si="24"/>
        <v>15999.6</v>
      </c>
    </row>
    <row r="278" spans="1:10" ht="293.25" x14ac:dyDescent="0.25">
      <c r="A278" s="124">
        <v>250</v>
      </c>
      <c r="B278" s="62" t="s">
        <v>555</v>
      </c>
      <c r="C278" s="123" t="s">
        <v>556</v>
      </c>
      <c r="D278" s="124" t="s">
        <v>420</v>
      </c>
      <c r="E278" s="23">
        <v>68</v>
      </c>
      <c r="F278" s="126">
        <v>23.26</v>
      </c>
      <c r="G278" s="22">
        <f t="shared" si="23"/>
        <v>1581.68</v>
      </c>
      <c r="H278" s="24">
        <f t="shared" si="22"/>
        <v>7.0901561353079801E-4</v>
      </c>
      <c r="I278" s="22">
        <f>ROUND(F278*Прил.10!$D$13,2)</f>
        <v>228.88</v>
      </c>
      <c r="J278" s="22">
        <f t="shared" si="24"/>
        <v>15563.84</v>
      </c>
    </row>
    <row r="279" spans="1:10" ht="51" x14ac:dyDescent="0.25">
      <c r="A279" s="124">
        <v>251</v>
      </c>
      <c r="B279" s="62" t="s">
        <v>255</v>
      </c>
      <c r="C279" s="123" t="s">
        <v>557</v>
      </c>
      <c r="D279" s="124" t="s">
        <v>259</v>
      </c>
      <c r="E279" s="23">
        <v>1</v>
      </c>
      <c r="F279" s="126">
        <v>1480.53</v>
      </c>
      <c r="G279" s="22">
        <f t="shared" si="23"/>
        <v>1480.53</v>
      </c>
      <c r="H279" s="24">
        <f t="shared" si="22"/>
        <v>6.636733639552579E-4</v>
      </c>
      <c r="I279" s="22">
        <f>ROUND(F279*Прил.10!$D$13,2)</f>
        <v>14568.42</v>
      </c>
      <c r="J279" s="22">
        <f t="shared" si="24"/>
        <v>14568.42</v>
      </c>
    </row>
    <row r="280" spans="1:10" ht="51" x14ac:dyDescent="0.25">
      <c r="A280" s="124">
        <v>252</v>
      </c>
      <c r="B280" s="62" t="s">
        <v>255</v>
      </c>
      <c r="C280" s="123" t="s">
        <v>558</v>
      </c>
      <c r="D280" s="124" t="s">
        <v>259</v>
      </c>
      <c r="E280" s="23">
        <v>200</v>
      </c>
      <c r="F280" s="126">
        <v>7.12</v>
      </c>
      <c r="G280" s="22">
        <f t="shared" si="23"/>
        <v>1424</v>
      </c>
      <c r="H280" s="24">
        <f t="shared" ref="H280:H343" si="25">G280/$G$438</f>
        <v>6.3833280667888344E-4</v>
      </c>
      <c r="I280" s="22">
        <f>ROUND(F280*Прил.10!$D$13,2)</f>
        <v>70.06</v>
      </c>
      <c r="J280" s="22">
        <f t="shared" si="24"/>
        <v>14012</v>
      </c>
    </row>
    <row r="281" spans="1:10" ht="63.75" x14ac:dyDescent="0.25">
      <c r="A281" s="124">
        <v>253</v>
      </c>
      <c r="B281" s="62" t="s">
        <v>559</v>
      </c>
      <c r="C281" s="123" t="s">
        <v>560</v>
      </c>
      <c r="D281" s="124" t="s">
        <v>420</v>
      </c>
      <c r="E281" s="23">
        <v>120</v>
      </c>
      <c r="F281" s="126">
        <v>11.74</v>
      </c>
      <c r="G281" s="22">
        <f t="shared" si="23"/>
        <v>1408.8</v>
      </c>
      <c r="H281" s="24">
        <f t="shared" si="25"/>
        <v>6.3151914188849085E-4</v>
      </c>
      <c r="I281" s="22">
        <f>ROUND(F281*Прил.10!$D$13,2)</f>
        <v>115.52</v>
      </c>
      <c r="J281" s="22">
        <f t="shared" si="24"/>
        <v>13862.4</v>
      </c>
    </row>
    <row r="282" spans="1:10" ht="280.5" x14ac:dyDescent="0.25">
      <c r="A282" s="124">
        <v>254</v>
      </c>
      <c r="B282" s="62" t="s">
        <v>561</v>
      </c>
      <c r="C282" s="123" t="s">
        <v>562</v>
      </c>
      <c r="D282" s="124" t="s">
        <v>393</v>
      </c>
      <c r="E282" s="23">
        <v>0.2087</v>
      </c>
      <c r="F282" s="126">
        <v>6593.39</v>
      </c>
      <c r="G282" s="22">
        <f t="shared" si="23"/>
        <v>1376.04</v>
      </c>
      <c r="H282" s="24">
        <f t="shared" si="25"/>
        <v>6.1683390119551308E-4</v>
      </c>
      <c r="I282" s="22">
        <f>ROUND(F282*Прил.10!$D$13,2)</f>
        <v>64878.96</v>
      </c>
      <c r="J282" s="22">
        <f t="shared" si="24"/>
        <v>13540.24</v>
      </c>
    </row>
    <row r="283" spans="1:10" ht="51" x14ac:dyDescent="0.25">
      <c r="A283" s="124">
        <v>255</v>
      </c>
      <c r="B283" s="62" t="s">
        <v>255</v>
      </c>
      <c r="C283" s="123" t="s">
        <v>563</v>
      </c>
      <c r="D283" s="124" t="s">
        <v>259</v>
      </c>
      <c r="E283" s="23">
        <v>15</v>
      </c>
      <c r="F283" s="126">
        <v>89.7</v>
      </c>
      <c r="G283" s="22">
        <f t="shared" si="23"/>
        <v>1345.5</v>
      </c>
      <c r="H283" s="24">
        <f t="shared" si="25"/>
        <v>6.0314381417586908E-4</v>
      </c>
      <c r="I283" s="22">
        <f>ROUND(F283*Прил.10!$D$13,2)</f>
        <v>882.65</v>
      </c>
      <c r="J283" s="22">
        <f t="shared" si="24"/>
        <v>13239.75</v>
      </c>
    </row>
    <row r="284" spans="1:10" ht="76.5" x14ac:dyDescent="0.25">
      <c r="A284" s="124">
        <v>256</v>
      </c>
      <c r="B284" s="62" t="s">
        <v>564</v>
      </c>
      <c r="C284" s="123" t="s">
        <v>565</v>
      </c>
      <c r="D284" s="124" t="s">
        <v>566</v>
      </c>
      <c r="E284" s="23">
        <v>0.09</v>
      </c>
      <c r="F284" s="126">
        <v>14436.05</v>
      </c>
      <c r="G284" s="22">
        <f t="shared" si="23"/>
        <v>1299.24</v>
      </c>
      <c r="H284" s="24">
        <f t="shared" si="25"/>
        <v>5.8240696330721378E-4</v>
      </c>
      <c r="I284" s="22">
        <f>ROUND(F284*Прил.10!$D$13,2)</f>
        <v>142050.73000000001</v>
      </c>
      <c r="J284" s="22">
        <f t="shared" si="24"/>
        <v>12784.57</v>
      </c>
    </row>
    <row r="285" spans="1:10" ht="127.5" x14ac:dyDescent="0.25">
      <c r="A285" s="124">
        <v>257</v>
      </c>
      <c r="B285" s="62" t="s">
        <v>567</v>
      </c>
      <c r="C285" s="123" t="s">
        <v>568</v>
      </c>
      <c r="D285" s="124" t="s">
        <v>393</v>
      </c>
      <c r="E285" s="23">
        <v>0.05</v>
      </c>
      <c r="F285" s="126">
        <v>24618.39</v>
      </c>
      <c r="G285" s="22">
        <f t="shared" si="23"/>
        <v>1230.92</v>
      </c>
      <c r="H285" s="24">
        <f t="shared" si="25"/>
        <v>5.5178133314408089E-4</v>
      </c>
      <c r="I285" s="22">
        <f>ROUND(F285*Прил.10!$D$13,2)</f>
        <v>242244.96</v>
      </c>
      <c r="J285" s="22">
        <f t="shared" si="24"/>
        <v>12112.25</v>
      </c>
    </row>
    <row r="286" spans="1:10" ht="51" x14ac:dyDescent="0.25">
      <c r="A286" s="124">
        <v>258</v>
      </c>
      <c r="B286" s="62" t="s">
        <v>255</v>
      </c>
      <c r="C286" s="123" t="s">
        <v>569</v>
      </c>
      <c r="D286" s="124" t="s">
        <v>404</v>
      </c>
      <c r="E286" s="23">
        <v>0.1</v>
      </c>
      <c r="F286" s="126">
        <v>12307.7</v>
      </c>
      <c r="G286" s="22">
        <f t="shared" si="23"/>
        <v>1230.77</v>
      </c>
      <c r="H286" s="24">
        <f t="shared" si="25"/>
        <v>5.5171409303101781E-4</v>
      </c>
      <c r="I286" s="22">
        <f>ROUND(F286*Прил.10!$D$13,2)</f>
        <v>121107.77</v>
      </c>
      <c r="J286" s="22">
        <f t="shared" si="24"/>
        <v>12110.78</v>
      </c>
    </row>
    <row r="287" spans="1:10" ht="63.75" x14ac:dyDescent="0.25">
      <c r="A287" s="124">
        <v>259</v>
      </c>
      <c r="B287" s="62" t="s">
        <v>255</v>
      </c>
      <c r="C287" s="123" t="s">
        <v>570</v>
      </c>
      <c r="D287" s="124" t="s">
        <v>259</v>
      </c>
      <c r="E287" s="23">
        <v>130</v>
      </c>
      <c r="F287" s="126">
        <v>9.44</v>
      </c>
      <c r="G287" s="22">
        <f t="shared" si="23"/>
        <v>1227.2</v>
      </c>
      <c r="H287" s="24">
        <f t="shared" si="25"/>
        <v>5.5011377834011639E-4</v>
      </c>
      <c r="I287" s="22">
        <f>ROUND(F287*Прил.10!$D$13,2)</f>
        <v>92.89</v>
      </c>
      <c r="J287" s="22">
        <f t="shared" si="24"/>
        <v>12075.7</v>
      </c>
    </row>
    <row r="288" spans="1:10" ht="38.25" x14ac:dyDescent="0.25">
      <c r="A288" s="124">
        <v>260</v>
      </c>
      <c r="B288" s="62" t="s">
        <v>255</v>
      </c>
      <c r="C288" s="123" t="s">
        <v>571</v>
      </c>
      <c r="D288" s="124" t="s">
        <v>263</v>
      </c>
      <c r="E288" s="23">
        <v>37</v>
      </c>
      <c r="F288" s="126">
        <v>31.8</v>
      </c>
      <c r="G288" s="22">
        <f t="shared" si="23"/>
        <v>1176.5999999999999</v>
      </c>
      <c r="H288" s="24">
        <f t="shared" si="25"/>
        <v>5.2743144686683582E-4</v>
      </c>
      <c r="I288" s="22">
        <f>ROUND(F288*Прил.10!$D$13,2)</f>
        <v>312.91000000000003</v>
      </c>
      <c r="J288" s="22">
        <f t="shared" si="24"/>
        <v>11577.67</v>
      </c>
    </row>
    <row r="289" spans="1:10" ht="114.75" x14ac:dyDescent="0.25">
      <c r="A289" s="124">
        <v>261</v>
      </c>
      <c r="B289" s="62" t="s">
        <v>572</v>
      </c>
      <c r="C289" s="123" t="s">
        <v>573</v>
      </c>
      <c r="D289" s="124" t="s">
        <v>434</v>
      </c>
      <c r="E289" s="23">
        <v>20</v>
      </c>
      <c r="F289" s="126">
        <v>58.26</v>
      </c>
      <c r="G289" s="22">
        <f t="shared" si="23"/>
        <v>1165.2</v>
      </c>
      <c r="H289" s="24">
        <f t="shared" si="25"/>
        <v>5.2232119827404146E-4</v>
      </c>
      <c r="I289" s="22">
        <f>ROUND(F289*Прил.10!$D$13,2)</f>
        <v>573.28</v>
      </c>
      <c r="J289" s="22">
        <f t="shared" si="24"/>
        <v>11465.6</v>
      </c>
    </row>
    <row r="290" spans="1:10" ht="204" x14ac:dyDescent="0.25">
      <c r="A290" s="124">
        <v>262</v>
      </c>
      <c r="B290" s="62" t="s">
        <v>574</v>
      </c>
      <c r="C290" s="123" t="s">
        <v>575</v>
      </c>
      <c r="D290" s="124" t="s">
        <v>576</v>
      </c>
      <c r="E290" s="23">
        <v>6</v>
      </c>
      <c r="F290" s="126">
        <v>183.28</v>
      </c>
      <c r="G290" s="22">
        <f t="shared" si="23"/>
        <v>1099.68</v>
      </c>
      <c r="H290" s="24">
        <f t="shared" si="25"/>
        <v>4.9295071688808603E-4</v>
      </c>
      <c r="I290" s="22">
        <f>ROUND(F290*Прил.10!$D$13,2)</f>
        <v>1803.48</v>
      </c>
      <c r="J290" s="22">
        <f t="shared" si="24"/>
        <v>10820.88</v>
      </c>
    </row>
    <row r="291" spans="1:10" ht="114.75" x14ac:dyDescent="0.25">
      <c r="A291" s="124">
        <v>263</v>
      </c>
      <c r="B291" s="62" t="s">
        <v>577</v>
      </c>
      <c r="C291" s="123" t="s">
        <v>578</v>
      </c>
      <c r="D291" s="124" t="s">
        <v>434</v>
      </c>
      <c r="E291" s="23">
        <v>16</v>
      </c>
      <c r="F291" s="126">
        <v>65.41</v>
      </c>
      <c r="G291" s="22">
        <f t="shared" si="23"/>
        <v>1046.56</v>
      </c>
      <c r="H291" s="24">
        <f t="shared" si="25"/>
        <v>4.6913875151534563E-4</v>
      </c>
      <c r="I291" s="22">
        <f>ROUND(F291*Прил.10!$D$13,2)</f>
        <v>643.63</v>
      </c>
      <c r="J291" s="22">
        <f t="shared" si="24"/>
        <v>10298.08</v>
      </c>
    </row>
    <row r="292" spans="1:10" ht="409.5" x14ac:dyDescent="0.25">
      <c r="A292" s="124">
        <v>264</v>
      </c>
      <c r="B292" s="62" t="s">
        <v>579</v>
      </c>
      <c r="C292" s="123" t="s">
        <v>580</v>
      </c>
      <c r="D292" s="124" t="s">
        <v>439</v>
      </c>
      <c r="E292" s="23">
        <v>0.12</v>
      </c>
      <c r="F292" s="126">
        <v>7860.05</v>
      </c>
      <c r="G292" s="22">
        <f t="shared" si="23"/>
        <v>943.21</v>
      </c>
      <c r="H292" s="24">
        <f t="shared" si="25"/>
        <v>4.2281031361488035E-4</v>
      </c>
      <c r="I292" s="22">
        <f>ROUND(F292*Прил.10!$D$13,2)</f>
        <v>77342.89</v>
      </c>
      <c r="J292" s="22">
        <f t="shared" si="24"/>
        <v>9281.15</v>
      </c>
    </row>
    <row r="293" spans="1:10" ht="76.5" x14ac:dyDescent="0.25">
      <c r="A293" s="124">
        <v>265</v>
      </c>
      <c r="B293" s="62" t="s">
        <v>581</v>
      </c>
      <c r="C293" s="123" t="s">
        <v>582</v>
      </c>
      <c r="D293" s="124" t="s">
        <v>566</v>
      </c>
      <c r="E293" s="23">
        <v>4.4999999999999998E-2</v>
      </c>
      <c r="F293" s="126">
        <v>20253.150000000001</v>
      </c>
      <c r="G293" s="22">
        <f t="shared" si="23"/>
        <v>911.39</v>
      </c>
      <c r="H293" s="24">
        <f t="shared" si="25"/>
        <v>4.08546444297098E-4</v>
      </c>
      <c r="I293" s="22">
        <f>ROUND(F293*Прил.10!$D$13,2)</f>
        <v>199291</v>
      </c>
      <c r="J293" s="22">
        <f t="shared" si="24"/>
        <v>8968.1</v>
      </c>
    </row>
    <row r="294" spans="1:10" ht="63.75" x14ac:dyDescent="0.25">
      <c r="A294" s="124">
        <v>266</v>
      </c>
      <c r="B294" s="62" t="s">
        <v>583</v>
      </c>
      <c r="C294" s="123" t="s">
        <v>584</v>
      </c>
      <c r="D294" s="124" t="s">
        <v>434</v>
      </c>
      <c r="E294" s="23">
        <v>20</v>
      </c>
      <c r="F294" s="126">
        <v>43.38</v>
      </c>
      <c r="G294" s="22">
        <f t="shared" si="23"/>
        <v>867.6</v>
      </c>
      <c r="H294" s="24">
        <f t="shared" si="25"/>
        <v>3.889168139568815E-4</v>
      </c>
      <c r="I294" s="22">
        <f>ROUND(F294*Прил.10!$D$13,2)</f>
        <v>426.86</v>
      </c>
      <c r="J294" s="22">
        <f t="shared" si="24"/>
        <v>8537.2000000000007</v>
      </c>
    </row>
    <row r="295" spans="1:10" ht="331.5" x14ac:dyDescent="0.25">
      <c r="A295" s="124">
        <v>267</v>
      </c>
      <c r="B295" s="62" t="s">
        <v>585</v>
      </c>
      <c r="C295" s="123" t="s">
        <v>586</v>
      </c>
      <c r="D295" s="124" t="s">
        <v>439</v>
      </c>
      <c r="E295" s="23">
        <v>0.14000000000000001</v>
      </c>
      <c r="F295" s="126">
        <v>6189.72</v>
      </c>
      <c r="G295" s="22">
        <f t="shared" si="23"/>
        <v>866.56</v>
      </c>
      <c r="H295" s="24">
        <f t="shared" si="25"/>
        <v>3.8845061583964407E-4</v>
      </c>
      <c r="I295" s="22">
        <f>ROUND(F295*Прил.10!$D$13,2)</f>
        <v>60906.84</v>
      </c>
      <c r="J295" s="22">
        <f t="shared" si="24"/>
        <v>8526.9599999999991</v>
      </c>
    </row>
    <row r="296" spans="1:10" ht="51" x14ac:dyDescent="0.25">
      <c r="A296" s="124">
        <v>268</v>
      </c>
      <c r="B296" s="62" t="s">
        <v>255</v>
      </c>
      <c r="C296" s="123" t="s">
        <v>587</v>
      </c>
      <c r="D296" s="124" t="s">
        <v>404</v>
      </c>
      <c r="E296" s="23">
        <v>0.14499999999999999</v>
      </c>
      <c r="F296" s="126">
        <v>5976.14</v>
      </c>
      <c r="G296" s="22">
        <f t="shared" si="23"/>
        <v>866.54</v>
      </c>
      <c r="H296" s="24">
        <f t="shared" si="25"/>
        <v>3.884416504912357E-4</v>
      </c>
      <c r="I296" s="22">
        <f>ROUND(F296*Прил.10!$D$13,2)</f>
        <v>58805.22</v>
      </c>
      <c r="J296" s="22">
        <f t="shared" si="24"/>
        <v>8526.76</v>
      </c>
    </row>
    <row r="297" spans="1:10" ht="242.25" x14ac:dyDescent="0.25">
      <c r="A297" s="124">
        <v>269</v>
      </c>
      <c r="B297" s="62" t="s">
        <v>588</v>
      </c>
      <c r="C297" s="123" t="s">
        <v>589</v>
      </c>
      <c r="D297" s="124" t="s">
        <v>420</v>
      </c>
      <c r="E297" s="23">
        <v>306</v>
      </c>
      <c r="F297" s="126">
        <v>2.67</v>
      </c>
      <c r="G297" s="22">
        <f t="shared" si="23"/>
        <v>817.02</v>
      </c>
      <c r="H297" s="24">
        <f t="shared" si="25"/>
        <v>3.6624344783200936E-4</v>
      </c>
      <c r="I297" s="22">
        <f>ROUND(F297*Прил.10!$D$13,2)</f>
        <v>26.27</v>
      </c>
      <c r="J297" s="22">
        <f t="shared" si="24"/>
        <v>8038.62</v>
      </c>
    </row>
    <row r="298" spans="1:10" ht="306" x14ac:dyDescent="0.25">
      <c r="A298" s="124">
        <v>270</v>
      </c>
      <c r="B298" s="62" t="s">
        <v>590</v>
      </c>
      <c r="C298" s="123" t="s">
        <v>591</v>
      </c>
      <c r="D298" s="124" t="s">
        <v>393</v>
      </c>
      <c r="E298" s="23">
        <v>6.0999999999999999E-2</v>
      </c>
      <c r="F298" s="126">
        <v>12654.07</v>
      </c>
      <c r="G298" s="22">
        <f t="shared" si="23"/>
        <v>771.9</v>
      </c>
      <c r="H298" s="24">
        <f t="shared" si="25"/>
        <v>3.4601762182263348E-4</v>
      </c>
      <c r="I298" s="22">
        <f>ROUND(F298*Прил.10!$D$13,2)</f>
        <v>124516.05</v>
      </c>
      <c r="J298" s="22">
        <f t="shared" si="24"/>
        <v>7595.48</v>
      </c>
    </row>
    <row r="299" spans="1:10" ht="38.25" x14ac:dyDescent="0.25">
      <c r="A299" s="124">
        <v>271</v>
      </c>
      <c r="B299" s="62" t="s">
        <v>255</v>
      </c>
      <c r="C299" s="123" t="s">
        <v>592</v>
      </c>
      <c r="D299" s="124" t="s">
        <v>259</v>
      </c>
      <c r="E299" s="23">
        <v>18</v>
      </c>
      <c r="F299" s="126">
        <v>41.99</v>
      </c>
      <c r="G299" s="22">
        <f t="shared" si="23"/>
        <v>755.82</v>
      </c>
      <c r="H299" s="24">
        <f t="shared" si="25"/>
        <v>3.3880948170227082E-4</v>
      </c>
      <c r="I299" s="22">
        <f>ROUND(F299*Прил.10!$D$13,2)</f>
        <v>413.18</v>
      </c>
      <c r="J299" s="22">
        <f t="shared" si="24"/>
        <v>7437.24</v>
      </c>
    </row>
    <row r="300" spans="1:10" ht="76.5" x14ac:dyDescent="0.25">
      <c r="A300" s="124">
        <v>272</v>
      </c>
      <c r="B300" s="62" t="s">
        <v>593</v>
      </c>
      <c r="C300" s="123" t="s">
        <v>594</v>
      </c>
      <c r="D300" s="124" t="s">
        <v>393</v>
      </c>
      <c r="E300" s="23">
        <v>8.2000000000000003E-2</v>
      </c>
      <c r="F300" s="126">
        <v>9098.51</v>
      </c>
      <c r="G300" s="22">
        <f t="shared" si="23"/>
        <v>746.08</v>
      </c>
      <c r="H300" s="24">
        <f t="shared" si="25"/>
        <v>3.3444335702737454E-4</v>
      </c>
      <c r="I300" s="22">
        <f>ROUND(F300*Прил.10!$D$13,2)</f>
        <v>89529.34</v>
      </c>
      <c r="J300" s="22">
        <f t="shared" si="24"/>
        <v>7341.41</v>
      </c>
    </row>
    <row r="301" spans="1:10" ht="63.75" x14ac:dyDescent="0.25">
      <c r="A301" s="124">
        <v>273</v>
      </c>
      <c r="B301" s="62" t="s">
        <v>255</v>
      </c>
      <c r="C301" s="123" t="s">
        <v>595</v>
      </c>
      <c r="D301" s="124" t="s">
        <v>259</v>
      </c>
      <c r="E301" s="23">
        <v>13</v>
      </c>
      <c r="F301" s="126">
        <v>57.08</v>
      </c>
      <c r="G301" s="22">
        <f t="shared" si="23"/>
        <v>742.04</v>
      </c>
      <c r="H301" s="24">
        <f t="shared" si="25"/>
        <v>3.3263235664887544E-4</v>
      </c>
      <c r="I301" s="22">
        <f>ROUND(F301*Прил.10!$D$13,2)</f>
        <v>561.66999999999996</v>
      </c>
      <c r="J301" s="22">
        <f t="shared" si="24"/>
        <v>7301.71</v>
      </c>
    </row>
    <row r="302" spans="1:10" ht="51" x14ac:dyDescent="0.25">
      <c r="A302" s="124">
        <v>274</v>
      </c>
      <c r="B302" s="62" t="s">
        <v>255</v>
      </c>
      <c r="C302" s="123" t="s">
        <v>596</v>
      </c>
      <c r="D302" s="124" t="s">
        <v>259</v>
      </c>
      <c r="E302" s="23">
        <v>6</v>
      </c>
      <c r="F302" s="126">
        <v>118.05</v>
      </c>
      <c r="G302" s="22">
        <f t="shared" si="23"/>
        <v>708.3</v>
      </c>
      <c r="H302" s="24">
        <f t="shared" si="25"/>
        <v>3.175078138838856E-4</v>
      </c>
      <c r="I302" s="22">
        <f>ROUND(F302*Прил.10!$D$13,2)</f>
        <v>1161.6099999999999</v>
      </c>
      <c r="J302" s="22">
        <f t="shared" si="24"/>
        <v>6969.66</v>
      </c>
    </row>
    <row r="303" spans="1:10" ht="178.5" x14ac:dyDescent="0.25">
      <c r="A303" s="124">
        <v>275</v>
      </c>
      <c r="B303" s="62" t="s">
        <v>597</v>
      </c>
      <c r="C303" s="123" t="s">
        <v>598</v>
      </c>
      <c r="D303" s="124" t="s">
        <v>405</v>
      </c>
      <c r="E303" s="23">
        <v>1.0168999999999999</v>
      </c>
      <c r="F303" s="126">
        <v>670.5</v>
      </c>
      <c r="G303" s="22">
        <f t="shared" si="23"/>
        <v>681.83</v>
      </c>
      <c r="H303" s="24">
        <f t="shared" si="25"/>
        <v>3.056421752653533E-4</v>
      </c>
      <c r="I303" s="22">
        <f>ROUND(F303*Прил.10!$D$13,2)</f>
        <v>6597.72</v>
      </c>
      <c r="J303" s="22">
        <f t="shared" si="24"/>
        <v>6709.22</v>
      </c>
    </row>
    <row r="304" spans="1:10" ht="51" x14ac:dyDescent="0.25">
      <c r="A304" s="124">
        <v>276</v>
      </c>
      <c r="B304" s="62" t="s">
        <v>255</v>
      </c>
      <c r="C304" s="123" t="s">
        <v>599</v>
      </c>
      <c r="D304" s="124" t="s">
        <v>263</v>
      </c>
      <c r="E304" s="23">
        <v>3</v>
      </c>
      <c r="F304" s="126">
        <v>221.21</v>
      </c>
      <c r="G304" s="22">
        <f t="shared" si="23"/>
        <v>663.63</v>
      </c>
      <c r="H304" s="24">
        <f t="shared" si="25"/>
        <v>2.9748370821369903E-4</v>
      </c>
      <c r="I304" s="22">
        <f>ROUND(F304*Прил.10!$D$13,2)</f>
        <v>2176.71</v>
      </c>
      <c r="J304" s="22">
        <f t="shared" si="24"/>
        <v>6530.13</v>
      </c>
    </row>
    <row r="305" spans="1:10" ht="140.25" x14ac:dyDescent="0.25">
      <c r="A305" s="124">
        <v>277</v>
      </c>
      <c r="B305" s="62" t="s">
        <v>600</v>
      </c>
      <c r="C305" s="123" t="s">
        <v>601</v>
      </c>
      <c r="D305" s="124" t="s">
        <v>393</v>
      </c>
      <c r="E305" s="23">
        <v>3.6499999999999998E-2</v>
      </c>
      <c r="F305" s="126">
        <v>17876.91</v>
      </c>
      <c r="G305" s="22">
        <f t="shared" si="23"/>
        <v>652.51</v>
      </c>
      <c r="H305" s="24">
        <f t="shared" si="25"/>
        <v>2.9249897449862234E-4</v>
      </c>
      <c r="I305" s="22">
        <f>ROUND(F305*Прил.10!$D$13,2)</f>
        <v>175908.79</v>
      </c>
      <c r="J305" s="22">
        <f t="shared" si="24"/>
        <v>6420.67</v>
      </c>
    </row>
    <row r="306" spans="1:10" ht="409.5" x14ac:dyDescent="0.25">
      <c r="A306" s="124">
        <v>278</v>
      </c>
      <c r="B306" s="62" t="s">
        <v>602</v>
      </c>
      <c r="C306" s="123" t="s">
        <v>603</v>
      </c>
      <c r="D306" s="124" t="s">
        <v>439</v>
      </c>
      <c r="E306" s="23">
        <v>6.0000000000000001E-3</v>
      </c>
      <c r="F306" s="126">
        <v>108119.36</v>
      </c>
      <c r="G306" s="22">
        <f t="shared" si="23"/>
        <v>648.72</v>
      </c>
      <c r="H306" s="24">
        <f t="shared" si="25"/>
        <v>2.9080004097522839E-4</v>
      </c>
      <c r="I306" s="22">
        <f>ROUND(F306*Прил.10!$D$13,2)</f>
        <v>1063894.5</v>
      </c>
      <c r="J306" s="22">
        <f t="shared" si="24"/>
        <v>6383.37</v>
      </c>
    </row>
    <row r="307" spans="1:10" ht="153" x14ac:dyDescent="0.25">
      <c r="A307" s="124">
        <v>279</v>
      </c>
      <c r="B307" s="62" t="s">
        <v>604</v>
      </c>
      <c r="C307" s="123" t="s">
        <v>605</v>
      </c>
      <c r="D307" s="124" t="s">
        <v>405</v>
      </c>
      <c r="E307" s="23">
        <v>0.25480000000000003</v>
      </c>
      <c r="F307" s="126">
        <v>2472.13</v>
      </c>
      <c r="G307" s="22">
        <f t="shared" si="23"/>
        <v>629.9</v>
      </c>
      <c r="H307" s="24">
        <f t="shared" si="25"/>
        <v>2.8236364812291335E-4</v>
      </c>
      <c r="I307" s="22">
        <f>ROUND(F307*Прил.10!$D$13,2)</f>
        <v>24325.759999999998</v>
      </c>
      <c r="J307" s="22">
        <f t="shared" si="24"/>
        <v>6198.2</v>
      </c>
    </row>
    <row r="308" spans="1:10" ht="153" x14ac:dyDescent="0.25">
      <c r="A308" s="124">
        <v>280</v>
      </c>
      <c r="B308" s="62" t="s">
        <v>606</v>
      </c>
      <c r="C308" s="123" t="s">
        <v>607</v>
      </c>
      <c r="D308" s="124" t="s">
        <v>393</v>
      </c>
      <c r="E308" s="23">
        <v>6.8000000000000005E-2</v>
      </c>
      <c r="F308" s="126">
        <v>9246.9599999999991</v>
      </c>
      <c r="G308" s="22">
        <f t="shared" si="23"/>
        <v>628.79</v>
      </c>
      <c r="H308" s="24">
        <f t="shared" si="25"/>
        <v>2.8186607128624652E-4</v>
      </c>
      <c r="I308" s="22">
        <f>ROUND(F308*Прил.10!$D$13,2)</f>
        <v>90990.09</v>
      </c>
      <c r="J308" s="22">
        <f t="shared" si="24"/>
        <v>6187.33</v>
      </c>
    </row>
    <row r="309" spans="1:10" ht="409.5" x14ac:dyDescent="0.25">
      <c r="A309" s="124">
        <v>281</v>
      </c>
      <c r="B309" s="62" t="s">
        <v>608</v>
      </c>
      <c r="C309" s="123" t="s">
        <v>609</v>
      </c>
      <c r="D309" s="124" t="s">
        <v>439</v>
      </c>
      <c r="E309" s="23">
        <v>0.05</v>
      </c>
      <c r="F309" s="126">
        <v>12199.35</v>
      </c>
      <c r="G309" s="22">
        <f t="shared" si="23"/>
        <v>609.97</v>
      </c>
      <c r="H309" s="24">
        <f t="shared" si="25"/>
        <v>2.7342967843393154E-4</v>
      </c>
      <c r="I309" s="22">
        <f>ROUND(F309*Прил.10!$D$13,2)</f>
        <v>120041.60000000001</v>
      </c>
      <c r="J309" s="22">
        <f t="shared" si="24"/>
        <v>6002.08</v>
      </c>
    </row>
    <row r="310" spans="1:10" ht="153" x14ac:dyDescent="0.25">
      <c r="A310" s="124">
        <v>282</v>
      </c>
      <c r="B310" s="62" t="s">
        <v>610</v>
      </c>
      <c r="C310" s="123" t="s">
        <v>611</v>
      </c>
      <c r="D310" s="124" t="s">
        <v>393</v>
      </c>
      <c r="E310" s="23">
        <v>0.05</v>
      </c>
      <c r="F310" s="126">
        <v>11710.07</v>
      </c>
      <c r="G310" s="22">
        <f t="shared" si="23"/>
        <v>585.5</v>
      </c>
      <c r="H310" s="24">
        <f t="shared" si="25"/>
        <v>2.6246057465624035E-4</v>
      </c>
      <c r="I310" s="22">
        <f>ROUND(F310*Прил.10!$D$13,2)</f>
        <v>115227.09</v>
      </c>
      <c r="J310" s="22">
        <f t="shared" si="24"/>
        <v>5761.35</v>
      </c>
    </row>
    <row r="311" spans="1:10" ht="102" x14ac:dyDescent="0.25">
      <c r="A311" s="124">
        <v>283</v>
      </c>
      <c r="B311" s="62" t="s">
        <v>612</v>
      </c>
      <c r="C311" s="123" t="s">
        <v>613</v>
      </c>
      <c r="D311" s="124" t="s">
        <v>393</v>
      </c>
      <c r="E311" s="23">
        <v>6.9500000000000006E-2</v>
      </c>
      <c r="F311" s="126">
        <v>7191.81</v>
      </c>
      <c r="G311" s="22">
        <f t="shared" si="23"/>
        <v>499.83</v>
      </c>
      <c r="H311" s="24">
        <f t="shared" si="25"/>
        <v>2.2405750474881059E-4</v>
      </c>
      <c r="I311" s="22">
        <f>ROUND(F311*Прил.10!$D$13,2)</f>
        <v>70767.41</v>
      </c>
      <c r="J311" s="22">
        <f t="shared" si="24"/>
        <v>4918.33</v>
      </c>
    </row>
    <row r="312" spans="1:10" ht="38.25" x14ac:dyDescent="0.25">
      <c r="A312" s="124">
        <v>284</v>
      </c>
      <c r="B312" s="62" t="s">
        <v>941</v>
      </c>
      <c r="C312" s="123" t="s">
        <v>614</v>
      </c>
      <c r="D312" s="124" t="s">
        <v>259</v>
      </c>
      <c r="E312" s="23">
        <v>4</v>
      </c>
      <c r="F312" s="126">
        <v>123.67</v>
      </c>
      <c r="G312" s="22">
        <f t="shared" si="23"/>
        <v>494.68</v>
      </c>
      <c r="H312" s="24">
        <f t="shared" si="25"/>
        <v>2.2174892753364469E-4</v>
      </c>
      <c r="I312" s="22">
        <f>ROUND(F312*Прил.10!$D$13,2)</f>
        <v>1216.9100000000001</v>
      </c>
      <c r="J312" s="22">
        <f t="shared" si="24"/>
        <v>4867.6400000000003</v>
      </c>
    </row>
    <row r="313" spans="1:10" ht="89.25" x14ac:dyDescent="0.25">
      <c r="A313" s="124">
        <v>285</v>
      </c>
      <c r="B313" s="62" t="s">
        <v>255</v>
      </c>
      <c r="C313" s="123" t="s">
        <v>615</v>
      </c>
      <c r="D313" s="124" t="s">
        <v>259</v>
      </c>
      <c r="E313" s="23">
        <v>10</v>
      </c>
      <c r="F313" s="126">
        <v>48.86</v>
      </c>
      <c r="G313" s="22">
        <f t="shared" si="23"/>
        <v>488.6</v>
      </c>
      <c r="H313" s="24">
        <f t="shared" si="25"/>
        <v>2.1902346161748766E-4</v>
      </c>
      <c r="I313" s="22">
        <f>ROUND(F313*Прил.10!$D$13,2)</f>
        <v>480.78</v>
      </c>
      <c r="J313" s="22">
        <f t="shared" si="24"/>
        <v>4807.8</v>
      </c>
    </row>
    <row r="314" spans="1:10" ht="293.25" x14ac:dyDescent="0.25">
      <c r="A314" s="124">
        <v>286</v>
      </c>
      <c r="B314" s="62" t="s">
        <v>616</v>
      </c>
      <c r="C314" s="123" t="s">
        <v>617</v>
      </c>
      <c r="D314" s="124" t="s">
        <v>420</v>
      </c>
      <c r="E314" s="23">
        <v>143</v>
      </c>
      <c r="F314" s="126">
        <v>3.35</v>
      </c>
      <c r="G314" s="22">
        <f t="shared" si="23"/>
        <v>479.05</v>
      </c>
      <c r="H314" s="24">
        <f t="shared" si="25"/>
        <v>2.1474250775247128E-4</v>
      </c>
      <c r="I314" s="22">
        <f>ROUND(F314*Прил.10!$D$13,2)</f>
        <v>32.96</v>
      </c>
      <c r="J314" s="22">
        <f t="shared" si="24"/>
        <v>4713.28</v>
      </c>
    </row>
    <row r="315" spans="1:10" ht="102" x14ac:dyDescent="0.25">
      <c r="A315" s="124">
        <v>287</v>
      </c>
      <c r="B315" s="62" t="s">
        <v>618</v>
      </c>
      <c r="C315" s="123" t="s">
        <v>619</v>
      </c>
      <c r="D315" s="124" t="s">
        <v>434</v>
      </c>
      <c r="E315" s="23">
        <v>0.54</v>
      </c>
      <c r="F315" s="126">
        <v>877.85</v>
      </c>
      <c r="G315" s="22">
        <f t="shared" si="23"/>
        <v>474.04</v>
      </c>
      <c r="H315" s="24">
        <f t="shared" si="25"/>
        <v>2.1249668797616424E-4</v>
      </c>
      <c r="I315" s="22">
        <f>ROUND(F315*Прил.10!$D$13,2)</f>
        <v>8638.0400000000009</v>
      </c>
      <c r="J315" s="22">
        <f t="shared" si="24"/>
        <v>4664.54</v>
      </c>
    </row>
    <row r="316" spans="1:10" ht="267.75" x14ac:dyDescent="0.25">
      <c r="A316" s="124">
        <v>288</v>
      </c>
      <c r="B316" s="62" t="s">
        <v>620</v>
      </c>
      <c r="C316" s="123" t="s">
        <v>621</v>
      </c>
      <c r="D316" s="124" t="s">
        <v>427</v>
      </c>
      <c r="E316" s="23">
        <v>7.524</v>
      </c>
      <c r="F316" s="126">
        <v>60.91</v>
      </c>
      <c r="G316" s="22">
        <f t="shared" si="23"/>
        <v>458.29</v>
      </c>
      <c r="H316" s="24">
        <f t="shared" si="25"/>
        <v>2.0543647610454037E-4</v>
      </c>
      <c r="I316" s="22">
        <f>ROUND(F316*Прил.10!$D$13,2)</f>
        <v>599.35</v>
      </c>
      <c r="J316" s="22">
        <f t="shared" si="24"/>
        <v>4509.51</v>
      </c>
    </row>
    <row r="317" spans="1:10" ht="191.25" x14ac:dyDescent="0.25">
      <c r="A317" s="124">
        <v>289</v>
      </c>
      <c r="B317" s="62" t="s">
        <v>622</v>
      </c>
      <c r="C317" s="123" t="s">
        <v>623</v>
      </c>
      <c r="D317" s="124" t="s">
        <v>434</v>
      </c>
      <c r="E317" s="23">
        <v>2</v>
      </c>
      <c r="F317" s="126">
        <v>214.46</v>
      </c>
      <c r="G317" s="22">
        <f t="shared" si="23"/>
        <v>428.92</v>
      </c>
      <c r="H317" s="24">
        <f t="shared" si="25"/>
        <v>1.9227086196678839E-4</v>
      </c>
      <c r="I317" s="22">
        <f>ROUND(F317*Прил.10!$D$13,2)</f>
        <v>2110.29</v>
      </c>
      <c r="J317" s="22">
        <f t="shared" si="24"/>
        <v>4220.58</v>
      </c>
    </row>
    <row r="318" spans="1:10" ht="63.75" x14ac:dyDescent="0.25">
      <c r="A318" s="124">
        <v>290</v>
      </c>
      <c r="B318" s="62" t="s">
        <v>255</v>
      </c>
      <c r="C318" s="123" t="s">
        <v>624</v>
      </c>
      <c r="D318" s="124" t="s">
        <v>259</v>
      </c>
      <c r="E318" s="23">
        <v>8</v>
      </c>
      <c r="F318" s="126">
        <v>53.41</v>
      </c>
      <c r="G318" s="22">
        <f t="shared" si="23"/>
        <v>427.28</v>
      </c>
      <c r="H318" s="24">
        <f t="shared" si="25"/>
        <v>1.9153570339729866E-4</v>
      </c>
      <c r="I318" s="22">
        <f>ROUND(F318*Прил.10!$D$13,2)</f>
        <v>525.54999999999995</v>
      </c>
      <c r="J318" s="22">
        <f t="shared" si="24"/>
        <v>4204.3999999999996</v>
      </c>
    </row>
    <row r="319" spans="1:10" ht="165.75" x14ac:dyDescent="0.25">
      <c r="A319" s="124">
        <v>291</v>
      </c>
      <c r="B319" s="62" t="s">
        <v>625</v>
      </c>
      <c r="C319" s="123" t="s">
        <v>626</v>
      </c>
      <c r="D319" s="124" t="s">
        <v>427</v>
      </c>
      <c r="E319" s="23">
        <v>27.646000000000001</v>
      </c>
      <c r="F319" s="126">
        <v>15.14</v>
      </c>
      <c r="G319" s="22">
        <f t="shared" si="23"/>
        <v>418.56</v>
      </c>
      <c r="H319" s="24">
        <f t="shared" si="25"/>
        <v>1.8762681149123134E-4</v>
      </c>
      <c r="I319" s="22">
        <f>ROUND(F319*Прил.10!$D$13,2)</f>
        <v>148.97999999999999</v>
      </c>
      <c r="J319" s="22">
        <f t="shared" si="24"/>
        <v>4118.7</v>
      </c>
    </row>
    <row r="320" spans="1:10" ht="51" x14ac:dyDescent="0.25">
      <c r="A320" s="124">
        <v>292</v>
      </c>
      <c r="B320" s="62" t="s">
        <v>255</v>
      </c>
      <c r="C320" s="123" t="s">
        <v>627</v>
      </c>
      <c r="D320" s="124" t="s">
        <v>259</v>
      </c>
      <c r="E320" s="23">
        <v>1</v>
      </c>
      <c r="F320" s="126">
        <v>405.15</v>
      </c>
      <c r="G320" s="22">
        <f t="shared" si="23"/>
        <v>405.15</v>
      </c>
      <c r="H320" s="24">
        <f t="shared" si="25"/>
        <v>1.8161554538339157E-4</v>
      </c>
      <c r="I320" s="22">
        <f>ROUND(F320*Прил.10!$D$13,2)</f>
        <v>3986.68</v>
      </c>
      <c r="J320" s="22">
        <f t="shared" si="24"/>
        <v>3986.68</v>
      </c>
    </row>
    <row r="321" spans="1:10" ht="102" x14ac:dyDescent="0.25">
      <c r="A321" s="124">
        <v>293</v>
      </c>
      <c r="B321" s="62" t="s">
        <v>628</v>
      </c>
      <c r="C321" s="123" t="s">
        <v>629</v>
      </c>
      <c r="D321" s="124" t="s">
        <v>420</v>
      </c>
      <c r="E321" s="23">
        <v>20</v>
      </c>
      <c r="F321" s="126">
        <v>19.489999999999998</v>
      </c>
      <c r="G321" s="22">
        <f t="shared" si="23"/>
        <v>389.8</v>
      </c>
      <c r="H321" s="24">
        <f t="shared" si="25"/>
        <v>1.7473464047993592E-4</v>
      </c>
      <c r="I321" s="22">
        <f>ROUND(F321*Прил.10!$D$13,2)</f>
        <v>191.78</v>
      </c>
      <c r="J321" s="22">
        <f t="shared" si="24"/>
        <v>3835.6</v>
      </c>
    </row>
    <row r="322" spans="1:10" ht="114.75" x14ac:dyDescent="0.25">
      <c r="A322" s="124">
        <v>294</v>
      </c>
      <c r="B322" s="62" t="s">
        <v>630</v>
      </c>
      <c r="C322" s="123" t="s">
        <v>631</v>
      </c>
      <c r="D322" s="124" t="s">
        <v>434</v>
      </c>
      <c r="E322" s="23">
        <v>1</v>
      </c>
      <c r="F322" s="126">
        <v>384.6</v>
      </c>
      <c r="G322" s="22">
        <f t="shared" si="23"/>
        <v>384.6</v>
      </c>
      <c r="H322" s="24">
        <f t="shared" si="25"/>
        <v>1.7240364989374899E-4</v>
      </c>
      <c r="I322" s="22">
        <f>ROUND(F322*Прил.10!$D$13,2)</f>
        <v>3784.46</v>
      </c>
      <c r="J322" s="22">
        <f t="shared" si="24"/>
        <v>3784.46</v>
      </c>
    </row>
    <row r="323" spans="1:10" ht="382.5" x14ac:dyDescent="0.25">
      <c r="A323" s="124">
        <v>295</v>
      </c>
      <c r="B323" s="62" t="s">
        <v>632</v>
      </c>
      <c r="C323" s="123" t="s">
        <v>633</v>
      </c>
      <c r="D323" s="124" t="s">
        <v>393</v>
      </c>
      <c r="E323" s="23">
        <v>6.7000000000000004E-2</v>
      </c>
      <c r="F323" s="126">
        <v>5681.92</v>
      </c>
      <c r="G323" s="22">
        <f t="shared" si="23"/>
        <v>380.69</v>
      </c>
      <c r="H323" s="24">
        <f t="shared" si="25"/>
        <v>1.7065092427990457E-4</v>
      </c>
      <c r="I323" s="22">
        <f>ROUND(F323*Прил.10!$D$13,2)</f>
        <v>55910.09</v>
      </c>
      <c r="J323" s="22">
        <f t="shared" si="24"/>
        <v>3745.98</v>
      </c>
    </row>
    <row r="324" spans="1:10" ht="63.75" x14ac:dyDescent="0.25">
      <c r="A324" s="124">
        <v>296</v>
      </c>
      <c r="B324" s="62" t="s">
        <v>255</v>
      </c>
      <c r="C324" s="123" t="s">
        <v>634</v>
      </c>
      <c r="D324" s="124" t="s">
        <v>259</v>
      </c>
      <c r="E324" s="23">
        <v>4</v>
      </c>
      <c r="F324" s="126">
        <v>91.31</v>
      </c>
      <c r="G324" s="22">
        <f t="shared" si="23"/>
        <v>365.24</v>
      </c>
      <c r="H324" s="24">
        <f t="shared" si="25"/>
        <v>1.6372519263440686E-4</v>
      </c>
      <c r="I324" s="22">
        <f>ROUND(F324*Прил.10!$D$13,2)</f>
        <v>898.49</v>
      </c>
      <c r="J324" s="22">
        <f t="shared" si="24"/>
        <v>3593.96</v>
      </c>
    </row>
    <row r="325" spans="1:10" x14ac:dyDescent="0.25">
      <c r="A325" s="124">
        <v>297</v>
      </c>
      <c r="B325" s="62" t="s">
        <v>521</v>
      </c>
      <c r="C325" s="123" t="s">
        <v>522</v>
      </c>
      <c r="D325" s="124" t="s">
        <v>405</v>
      </c>
      <c r="E325" s="23">
        <v>50.21</v>
      </c>
      <c r="F325" s="126">
        <v>7.07</v>
      </c>
      <c r="G325" s="22">
        <f t="shared" si="23"/>
        <v>354.98</v>
      </c>
      <c r="H325" s="24">
        <f t="shared" si="25"/>
        <v>1.5912596890089187E-4</v>
      </c>
      <c r="I325" s="22">
        <f>ROUND(F325*Прил.10!$D$13,2)</f>
        <v>69.569999999999993</v>
      </c>
      <c r="J325" s="22">
        <f t="shared" si="24"/>
        <v>3493.11</v>
      </c>
    </row>
    <row r="326" spans="1:10" ht="140.25" x14ac:dyDescent="0.25">
      <c r="A326" s="124">
        <v>298</v>
      </c>
      <c r="B326" s="62" t="s">
        <v>635</v>
      </c>
      <c r="C326" s="123" t="s">
        <v>636</v>
      </c>
      <c r="D326" s="124" t="s">
        <v>434</v>
      </c>
      <c r="E326" s="23">
        <v>4</v>
      </c>
      <c r="F326" s="126">
        <v>88.35</v>
      </c>
      <c r="G326" s="22">
        <f t="shared" si="23"/>
        <v>353.4</v>
      </c>
      <c r="H326" s="24">
        <f t="shared" si="25"/>
        <v>1.5841770637662738E-4</v>
      </c>
      <c r="I326" s="22">
        <f>ROUND(F326*Прил.10!$D$13,2)</f>
        <v>869.36</v>
      </c>
      <c r="J326" s="22">
        <f t="shared" si="24"/>
        <v>3477.44</v>
      </c>
    </row>
    <row r="327" spans="1:10" ht="255" x14ac:dyDescent="0.25">
      <c r="A327" s="124">
        <v>299</v>
      </c>
      <c r="B327" s="62" t="s">
        <v>637</v>
      </c>
      <c r="C327" s="123" t="s">
        <v>638</v>
      </c>
      <c r="D327" s="124" t="s">
        <v>393</v>
      </c>
      <c r="E327" s="23">
        <v>4.0500000000000001E-2</v>
      </c>
      <c r="F327" s="126">
        <v>8344.7099999999991</v>
      </c>
      <c r="G327" s="22">
        <f t="shared" si="23"/>
        <v>337.96</v>
      </c>
      <c r="H327" s="24">
        <f t="shared" si="25"/>
        <v>1.5149645740533387E-4</v>
      </c>
      <c r="I327" s="22">
        <f>ROUND(F327*Прил.10!$D$13,2)</f>
        <v>82111.95</v>
      </c>
      <c r="J327" s="22">
        <f t="shared" si="24"/>
        <v>3325.53</v>
      </c>
    </row>
    <row r="328" spans="1:10" ht="114.75" x14ac:dyDescent="0.25">
      <c r="A328" s="124">
        <v>300</v>
      </c>
      <c r="B328" s="62" t="s">
        <v>639</v>
      </c>
      <c r="C328" s="123" t="s">
        <v>640</v>
      </c>
      <c r="D328" s="124" t="s">
        <v>300</v>
      </c>
      <c r="E328" s="23">
        <v>327.4289</v>
      </c>
      <c r="F328" s="126">
        <v>1</v>
      </c>
      <c r="G328" s="22">
        <f t="shared" si="23"/>
        <v>327.43</v>
      </c>
      <c r="H328" s="24">
        <f t="shared" si="25"/>
        <v>1.4677620146830533E-4</v>
      </c>
      <c r="I328" s="22">
        <f>ROUND(F328*Прил.10!$D$13,2)</f>
        <v>9.84</v>
      </c>
      <c r="J328" s="22">
        <f t="shared" si="24"/>
        <v>3221.9</v>
      </c>
    </row>
    <row r="329" spans="1:10" ht="255" x14ac:dyDescent="0.25">
      <c r="A329" s="124">
        <v>301</v>
      </c>
      <c r="B329" s="62" t="s">
        <v>641</v>
      </c>
      <c r="C329" s="123" t="s">
        <v>642</v>
      </c>
      <c r="D329" s="124" t="s">
        <v>434</v>
      </c>
      <c r="E329" s="23">
        <v>40</v>
      </c>
      <c r="F329" s="126">
        <v>8.17</v>
      </c>
      <c r="G329" s="22">
        <f t="shared" si="23"/>
        <v>326.8</v>
      </c>
      <c r="H329" s="24">
        <f t="shared" si="25"/>
        <v>1.4649379299344037E-4</v>
      </c>
      <c r="I329" s="22">
        <f>ROUND(F329*Прил.10!$D$13,2)</f>
        <v>80.39</v>
      </c>
      <c r="J329" s="22">
        <f t="shared" si="24"/>
        <v>3215.6</v>
      </c>
    </row>
    <row r="330" spans="1:10" ht="255" x14ac:dyDescent="0.25">
      <c r="A330" s="124">
        <v>302</v>
      </c>
      <c r="B330" s="62" t="s">
        <v>643</v>
      </c>
      <c r="C330" s="123" t="s">
        <v>644</v>
      </c>
      <c r="D330" s="124" t="s">
        <v>393</v>
      </c>
      <c r="E330" s="23">
        <v>4.7600000000000003E-2</v>
      </c>
      <c r="F330" s="126">
        <v>6632.87</v>
      </c>
      <c r="G330" s="22">
        <f t="shared" si="23"/>
        <v>315.72000000000003</v>
      </c>
      <c r="H330" s="24">
        <f t="shared" si="25"/>
        <v>1.4152698997518053E-4</v>
      </c>
      <c r="I330" s="22">
        <f>ROUND(F330*Прил.10!$D$13,2)</f>
        <v>65267.44</v>
      </c>
      <c r="J330" s="22">
        <f t="shared" si="24"/>
        <v>3106.73</v>
      </c>
    </row>
    <row r="331" spans="1:10" ht="216.75" x14ac:dyDescent="0.25">
      <c r="A331" s="124">
        <v>303</v>
      </c>
      <c r="B331" s="62" t="s">
        <v>645</v>
      </c>
      <c r="C331" s="123" t="s">
        <v>646</v>
      </c>
      <c r="D331" s="124" t="s">
        <v>427</v>
      </c>
      <c r="E331" s="23">
        <v>14</v>
      </c>
      <c r="F331" s="126">
        <v>22.55</v>
      </c>
      <c r="G331" s="22">
        <f t="shared" si="23"/>
        <v>315.7</v>
      </c>
      <c r="H331" s="24">
        <f t="shared" si="25"/>
        <v>1.4151802462677212E-4</v>
      </c>
      <c r="I331" s="22">
        <f>ROUND(F331*Прил.10!$D$13,2)</f>
        <v>221.89</v>
      </c>
      <c r="J331" s="22">
        <f t="shared" si="24"/>
        <v>3106.46</v>
      </c>
    </row>
    <row r="332" spans="1:10" ht="204" x14ac:dyDescent="0.25">
      <c r="A332" s="124">
        <v>304</v>
      </c>
      <c r="B332" s="62" t="s">
        <v>647</v>
      </c>
      <c r="C332" s="123" t="s">
        <v>648</v>
      </c>
      <c r="D332" s="124" t="s">
        <v>405</v>
      </c>
      <c r="E332" s="23">
        <v>1.8</v>
      </c>
      <c r="F332" s="126">
        <v>173.37</v>
      </c>
      <c r="G332" s="22">
        <f t="shared" si="23"/>
        <v>312.07</v>
      </c>
      <c r="H332" s="24">
        <f t="shared" si="25"/>
        <v>1.3989081389064546E-4</v>
      </c>
      <c r="I332" s="22">
        <f>ROUND(F332*Прил.10!$D$13,2)</f>
        <v>1705.96</v>
      </c>
      <c r="J332" s="22">
        <f t="shared" si="24"/>
        <v>3070.73</v>
      </c>
    </row>
    <row r="333" spans="1:10" ht="51" x14ac:dyDescent="0.25">
      <c r="A333" s="124">
        <v>305</v>
      </c>
      <c r="B333" s="62" t="s">
        <v>255</v>
      </c>
      <c r="C333" s="123" t="s">
        <v>649</v>
      </c>
      <c r="D333" s="124" t="s">
        <v>259</v>
      </c>
      <c r="E333" s="23">
        <v>6</v>
      </c>
      <c r="F333" s="126">
        <v>50.28</v>
      </c>
      <c r="G333" s="22">
        <f t="shared" ref="G333:G396" si="26">ROUND(E333*F333,2)</f>
        <v>301.68</v>
      </c>
      <c r="H333" s="24">
        <f t="shared" si="25"/>
        <v>1.3523331539247582E-4</v>
      </c>
      <c r="I333" s="22">
        <f>ROUND(F333*Прил.10!$D$13,2)</f>
        <v>494.76</v>
      </c>
      <c r="J333" s="22">
        <f t="shared" ref="J333:J396" si="27">ROUND(I333*E333,2)</f>
        <v>2968.56</v>
      </c>
    </row>
    <row r="334" spans="1:10" ht="140.25" x14ac:dyDescent="0.25">
      <c r="A334" s="124">
        <v>306</v>
      </c>
      <c r="B334" s="62" t="s">
        <v>650</v>
      </c>
      <c r="C334" s="123" t="s">
        <v>651</v>
      </c>
      <c r="D334" s="124" t="s">
        <v>434</v>
      </c>
      <c r="E334" s="23">
        <v>6</v>
      </c>
      <c r="F334" s="126">
        <v>50.23</v>
      </c>
      <c r="G334" s="22">
        <f t="shared" si="26"/>
        <v>301.38</v>
      </c>
      <c r="H334" s="24">
        <f t="shared" si="25"/>
        <v>1.3509883516634962E-4</v>
      </c>
      <c r="I334" s="22">
        <f>ROUND(F334*Прил.10!$D$13,2)</f>
        <v>494.26</v>
      </c>
      <c r="J334" s="22">
        <f t="shared" si="27"/>
        <v>2965.56</v>
      </c>
    </row>
    <row r="335" spans="1:10" ht="102" x14ac:dyDescent="0.25">
      <c r="A335" s="124">
        <v>307</v>
      </c>
      <c r="B335" s="62" t="s">
        <v>652</v>
      </c>
      <c r="C335" s="123" t="s">
        <v>653</v>
      </c>
      <c r="D335" s="124" t="s">
        <v>420</v>
      </c>
      <c r="E335" s="23">
        <v>30</v>
      </c>
      <c r="F335" s="126">
        <v>9.74</v>
      </c>
      <c r="G335" s="22">
        <f t="shared" si="26"/>
        <v>292.2</v>
      </c>
      <c r="H335" s="24">
        <f t="shared" si="25"/>
        <v>1.3098374024688884E-4</v>
      </c>
      <c r="I335" s="22">
        <f>ROUND(F335*Прил.10!$D$13,2)</f>
        <v>95.84</v>
      </c>
      <c r="J335" s="22">
        <f t="shared" si="27"/>
        <v>2875.2</v>
      </c>
    </row>
    <row r="336" spans="1:10" ht="102" x14ac:dyDescent="0.25">
      <c r="A336" s="124">
        <v>308</v>
      </c>
      <c r="B336" s="62" t="s">
        <v>654</v>
      </c>
      <c r="C336" s="123" t="s">
        <v>655</v>
      </c>
      <c r="D336" s="124" t="s">
        <v>420</v>
      </c>
      <c r="E336" s="23">
        <v>40</v>
      </c>
      <c r="F336" s="126">
        <v>7.28</v>
      </c>
      <c r="G336" s="22">
        <f t="shared" si="26"/>
        <v>291.2</v>
      </c>
      <c r="H336" s="24">
        <f t="shared" si="25"/>
        <v>1.3053547282646828E-4</v>
      </c>
      <c r="I336" s="22">
        <f>ROUND(F336*Прил.10!$D$13,2)</f>
        <v>71.64</v>
      </c>
      <c r="J336" s="22">
        <f t="shared" si="27"/>
        <v>2865.6</v>
      </c>
    </row>
    <row r="337" spans="1:10" ht="409.5" x14ac:dyDescent="0.25">
      <c r="A337" s="124">
        <v>309</v>
      </c>
      <c r="B337" s="62" t="s">
        <v>656</v>
      </c>
      <c r="C337" s="123" t="s">
        <v>657</v>
      </c>
      <c r="D337" s="124" t="s">
        <v>439</v>
      </c>
      <c r="E337" s="23">
        <v>0.06</v>
      </c>
      <c r="F337" s="126">
        <v>4715.38</v>
      </c>
      <c r="G337" s="22">
        <f t="shared" si="26"/>
        <v>282.92</v>
      </c>
      <c r="H337" s="24">
        <f t="shared" si="25"/>
        <v>1.2682381858538603E-4</v>
      </c>
      <c r="I337" s="22">
        <f>ROUND(F337*Прил.10!$D$13,2)</f>
        <v>46399.34</v>
      </c>
      <c r="J337" s="22">
        <f t="shared" si="27"/>
        <v>2783.96</v>
      </c>
    </row>
    <row r="338" spans="1:10" ht="89.25" x14ac:dyDescent="0.25">
      <c r="A338" s="124">
        <v>310</v>
      </c>
      <c r="B338" s="62" t="s">
        <v>255</v>
      </c>
      <c r="C338" s="123" t="s">
        <v>658</v>
      </c>
      <c r="D338" s="124" t="s">
        <v>259</v>
      </c>
      <c r="E338" s="23">
        <v>2</v>
      </c>
      <c r="F338" s="126">
        <v>138.5</v>
      </c>
      <c r="G338" s="22">
        <f t="shared" si="26"/>
        <v>277</v>
      </c>
      <c r="H338" s="24">
        <f t="shared" si="25"/>
        <v>1.2417007545649627E-4</v>
      </c>
      <c r="I338" s="22">
        <f>ROUND(F338*Прил.10!$D$13,2)</f>
        <v>1362.84</v>
      </c>
      <c r="J338" s="22">
        <f t="shared" si="27"/>
        <v>2725.68</v>
      </c>
    </row>
    <row r="339" spans="1:10" ht="76.5" x14ac:dyDescent="0.25">
      <c r="A339" s="124">
        <v>311</v>
      </c>
      <c r="B339" s="62" t="s">
        <v>659</v>
      </c>
      <c r="C339" s="123" t="s">
        <v>660</v>
      </c>
      <c r="D339" s="124" t="s">
        <v>393</v>
      </c>
      <c r="E339" s="23">
        <v>0.18</v>
      </c>
      <c r="F339" s="126">
        <v>1445.87</v>
      </c>
      <c r="G339" s="22">
        <f t="shared" si="26"/>
        <v>260.26</v>
      </c>
      <c r="H339" s="24">
        <f t="shared" si="25"/>
        <v>1.1666607883865603E-4</v>
      </c>
      <c r="I339" s="22">
        <f>ROUND(F339*Прил.10!$D$13,2)</f>
        <v>14227.36</v>
      </c>
      <c r="J339" s="22">
        <f t="shared" si="27"/>
        <v>2560.92</v>
      </c>
    </row>
    <row r="340" spans="1:10" ht="229.5" x14ac:dyDescent="0.25">
      <c r="A340" s="124">
        <v>312</v>
      </c>
      <c r="B340" s="62" t="s">
        <v>661</v>
      </c>
      <c r="C340" s="123" t="s">
        <v>662</v>
      </c>
      <c r="D340" s="124" t="s">
        <v>405</v>
      </c>
      <c r="E340" s="23">
        <v>0.35699999999999998</v>
      </c>
      <c r="F340" s="126">
        <v>716.24</v>
      </c>
      <c r="G340" s="22">
        <f t="shared" si="26"/>
        <v>255.7</v>
      </c>
      <c r="H340" s="24">
        <f t="shared" si="25"/>
        <v>1.1462197940153826E-4</v>
      </c>
      <c r="I340" s="22">
        <f>ROUND(F340*Прил.10!$D$13,2)</f>
        <v>7047.8</v>
      </c>
      <c r="J340" s="22">
        <f t="shared" si="27"/>
        <v>2516.06</v>
      </c>
    </row>
    <row r="341" spans="1:10" ht="89.25" x14ac:dyDescent="0.25">
      <c r="A341" s="124">
        <v>313</v>
      </c>
      <c r="B341" s="62" t="s">
        <v>255</v>
      </c>
      <c r="C341" s="123" t="s">
        <v>663</v>
      </c>
      <c r="D341" s="124" t="s">
        <v>259</v>
      </c>
      <c r="E341" s="23">
        <v>6</v>
      </c>
      <c r="F341" s="126">
        <v>40.79</v>
      </c>
      <c r="G341" s="22">
        <f t="shared" si="26"/>
        <v>244.74</v>
      </c>
      <c r="H341" s="24">
        <f t="shared" si="25"/>
        <v>1.0970896847372888E-4</v>
      </c>
      <c r="I341" s="22">
        <f>ROUND(F341*Прил.10!$D$13,2)</f>
        <v>401.37</v>
      </c>
      <c r="J341" s="22">
        <f t="shared" si="27"/>
        <v>2408.2199999999998</v>
      </c>
    </row>
    <row r="342" spans="1:10" ht="409.5" x14ac:dyDescent="0.25">
      <c r="A342" s="124">
        <v>314</v>
      </c>
      <c r="B342" s="62" t="s">
        <v>664</v>
      </c>
      <c r="C342" s="123" t="s">
        <v>665</v>
      </c>
      <c r="D342" s="124" t="s">
        <v>439</v>
      </c>
      <c r="E342" s="23">
        <v>0.01</v>
      </c>
      <c r="F342" s="126">
        <v>23620.75</v>
      </c>
      <c r="G342" s="22">
        <f t="shared" si="26"/>
        <v>236.21</v>
      </c>
      <c r="H342" s="24">
        <f t="shared" si="25"/>
        <v>1.0588524737754147E-4</v>
      </c>
      <c r="I342" s="22">
        <f>ROUND(F342*Прил.10!$D$13,2)</f>
        <v>232428.18</v>
      </c>
      <c r="J342" s="22">
        <f t="shared" si="27"/>
        <v>2324.2800000000002</v>
      </c>
    </row>
    <row r="343" spans="1:10" ht="63.75" x14ac:dyDescent="0.25">
      <c r="A343" s="124">
        <v>315</v>
      </c>
      <c r="B343" s="62" t="s">
        <v>255</v>
      </c>
      <c r="C343" s="123" t="s">
        <v>666</v>
      </c>
      <c r="D343" s="124" t="s">
        <v>259</v>
      </c>
      <c r="E343" s="23">
        <v>1</v>
      </c>
      <c r="F343" s="126">
        <v>235.92</v>
      </c>
      <c r="G343" s="22">
        <f t="shared" si="26"/>
        <v>235.92</v>
      </c>
      <c r="H343" s="24">
        <f t="shared" si="25"/>
        <v>1.0575524982561949E-4</v>
      </c>
      <c r="I343" s="22">
        <f>ROUND(F343*Прил.10!$D$13,2)</f>
        <v>2321.4499999999998</v>
      </c>
      <c r="J343" s="22">
        <f t="shared" si="27"/>
        <v>2321.4499999999998</v>
      </c>
    </row>
    <row r="344" spans="1:10" ht="229.5" x14ac:dyDescent="0.25">
      <c r="A344" s="124">
        <v>316</v>
      </c>
      <c r="B344" s="62" t="s">
        <v>667</v>
      </c>
      <c r="C344" s="123" t="s">
        <v>668</v>
      </c>
      <c r="D344" s="124" t="s">
        <v>420</v>
      </c>
      <c r="E344" s="23">
        <v>15.12</v>
      </c>
      <c r="F344" s="126">
        <v>15.01</v>
      </c>
      <c r="G344" s="22">
        <f t="shared" si="26"/>
        <v>226.95</v>
      </c>
      <c r="H344" s="24">
        <f t="shared" ref="H344:H407" si="28">G344/$G$438</f>
        <v>1.0173429106444704E-4</v>
      </c>
      <c r="I344" s="22">
        <f>ROUND(F344*Прил.10!$D$13,2)</f>
        <v>147.69999999999999</v>
      </c>
      <c r="J344" s="22">
        <f t="shared" si="27"/>
        <v>2233.2199999999998</v>
      </c>
    </row>
    <row r="345" spans="1:10" ht="63.75" x14ac:dyDescent="0.25">
      <c r="A345" s="124">
        <v>317</v>
      </c>
      <c r="B345" s="62" t="s">
        <v>669</v>
      </c>
      <c r="C345" s="123" t="s">
        <v>670</v>
      </c>
      <c r="D345" s="124" t="s">
        <v>393</v>
      </c>
      <c r="E345" s="23">
        <v>0.3</v>
      </c>
      <c r="F345" s="126">
        <v>756.29</v>
      </c>
      <c r="G345" s="22">
        <f t="shared" si="26"/>
        <v>226.89</v>
      </c>
      <c r="H345" s="24">
        <f t="shared" si="28"/>
        <v>1.0170739501922181E-4</v>
      </c>
      <c r="I345" s="22">
        <f>ROUND(F345*Прил.10!$D$13,2)</f>
        <v>7441.89</v>
      </c>
      <c r="J345" s="22">
        <f t="shared" si="27"/>
        <v>2232.5700000000002</v>
      </c>
    </row>
    <row r="346" spans="1:10" ht="178.5" x14ac:dyDescent="0.25">
      <c r="A346" s="124">
        <v>318</v>
      </c>
      <c r="B346" s="62" t="s">
        <v>671</v>
      </c>
      <c r="C346" s="123" t="s">
        <v>672</v>
      </c>
      <c r="D346" s="124" t="s">
        <v>434</v>
      </c>
      <c r="E346" s="23">
        <v>56</v>
      </c>
      <c r="F346" s="126">
        <v>3.9</v>
      </c>
      <c r="G346" s="22">
        <f t="shared" si="26"/>
        <v>218.4</v>
      </c>
      <c r="H346" s="24">
        <f t="shared" si="28"/>
        <v>9.7901604619851225E-5</v>
      </c>
      <c r="I346" s="22">
        <f>ROUND(F346*Прил.10!$D$13,2)</f>
        <v>38.380000000000003</v>
      </c>
      <c r="J346" s="22">
        <f t="shared" si="27"/>
        <v>2149.2800000000002</v>
      </c>
    </row>
    <row r="347" spans="1:10" ht="204" x14ac:dyDescent="0.25">
      <c r="A347" s="124">
        <v>319</v>
      </c>
      <c r="B347" s="62" t="s">
        <v>673</v>
      </c>
      <c r="C347" s="123" t="s">
        <v>674</v>
      </c>
      <c r="D347" s="124" t="s">
        <v>576</v>
      </c>
      <c r="E347" s="23">
        <v>3.2</v>
      </c>
      <c r="F347" s="126">
        <v>66.739999999999995</v>
      </c>
      <c r="G347" s="22">
        <f t="shared" si="26"/>
        <v>213.57</v>
      </c>
      <c r="H347" s="24">
        <f t="shared" si="28"/>
        <v>9.5736472979219883E-5</v>
      </c>
      <c r="I347" s="22">
        <f>ROUND(F347*Прил.10!$D$13,2)</f>
        <v>656.72</v>
      </c>
      <c r="J347" s="22">
        <f t="shared" si="27"/>
        <v>2101.5</v>
      </c>
    </row>
    <row r="348" spans="1:10" ht="38.25" x14ac:dyDescent="0.25">
      <c r="A348" s="124">
        <v>320</v>
      </c>
      <c r="B348" s="62" t="s">
        <v>255</v>
      </c>
      <c r="C348" s="123" t="s">
        <v>675</v>
      </c>
      <c r="D348" s="124" t="s">
        <v>325</v>
      </c>
      <c r="E348" s="23">
        <v>7</v>
      </c>
      <c r="F348" s="126">
        <v>30.35</v>
      </c>
      <c r="G348" s="22">
        <f t="shared" si="26"/>
        <v>212.45</v>
      </c>
      <c r="H348" s="24">
        <f t="shared" si="28"/>
        <v>9.523441346834885E-5</v>
      </c>
      <c r="I348" s="22">
        <f>ROUND(F348*Прил.10!$D$13,2)</f>
        <v>298.64</v>
      </c>
      <c r="J348" s="22">
        <f t="shared" si="27"/>
        <v>2090.48</v>
      </c>
    </row>
    <row r="349" spans="1:10" ht="51" x14ac:dyDescent="0.25">
      <c r="A349" s="124">
        <v>321</v>
      </c>
      <c r="B349" s="62" t="s">
        <v>255</v>
      </c>
      <c r="C349" s="123" t="s">
        <v>676</v>
      </c>
      <c r="D349" s="124" t="s">
        <v>259</v>
      </c>
      <c r="E349" s="23">
        <v>8</v>
      </c>
      <c r="F349" s="126">
        <v>26.5</v>
      </c>
      <c r="G349" s="22">
        <f t="shared" si="26"/>
        <v>212</v>
      </c>
      <c r="H349" s="24">
        <f t="shared" si="28"/>
        <v>9.5032693129159612E-5</v>
      </c>
      <c r="I349" s="22">
        <f>ROUND(F349*Прил.10!$D$13,2)</f>
        <v>260.76</v>
      </c>
      <c r="J349" s="22">
        <f t="shared" si="27"/>
        <v>2086.08</v>
      </c>
    </row>
    <row r="350" spans="1:10" ht="267.75" x14ac:dyDescent="0.25">
      <c r="A350" s="124">
        <v>322</v>
      </c>
      <c r="B350" s="62" t="s">
        <v>677</v>
      </c>
      <c r="C350" s="123" t="s">
        <v>678</v>
      </c>
      <c r="D350" s="124" t="s">
        <v>427</v>
      </c>
      <c r="E350" s="23">
        <v>2.2502</v>
      </c>
      <c r="F350" s="126">
        <v>90.15</v>
      </c>
      <c r="G350" s="22">
        <f t="shared" si="26"/>
        <v>202.86</v>
      </c>
      <c r="H350" s="24">
        <f t="shared" si="28"/>
        <v>9.0935528906515653E-5</v>
      </c>
      <c r="I350" s="22">
        <f>ROUND(F350*Прил.10!$D$13,2)</f>
        <v>887.08</v>
      </c>
      <c r="J350" s="22">
        <f t="shared" si="27"/>
        <v>1996.11</v>
      </c>
    </row>
    <row r="351" spans="1:10" ht="102" x14ac:dyDescent="0.25">
      <c r="A351" s="124">
        <v>323</v>
      </c>
      <c r="B351" s="62" t="s">
        <v>679</v>
      </c>
      <c r="C351" s="123" t="s">
        <v>680</v>
      </c>
      <c r="D351" s="124" t="s">
        <v>393</v>
      </c>
      <c r="E351" s="23">
        <v>6.43E-3</v>
      </c>
      <c r="F351" s="126">
        <v>31290.95</v>
      </c>
      <c r="G351" s="22">
        <f t="shared" si="26"/>
        <v>201.2</v>
      </c>
      <c r="H351" s="24">
        <f t="shared" si="28"/>
        <v>9.0191404988617502E-5</v>
      </c>
      <c r="I351" s="22">
        <f>ROUND(F351*Прил.10!$D$13,2)</f>
        <v>307902.95</v>
      </c>
      <c r="J351" s="22">
        <f t="shared" si="27"/>
        <v>1979.82</v>
      </c>
    </row>
    <row r="352" spans="1:10" ht="191.25" x14ac:dyDescent="0.25">
      <c r="A352" s="124">
        <v>324</v>
      </c>
      <c r="B352" s="62" t="s">
        <v>681</v>
      </c>
      <c r="C352" s="123" t="s">
        <v>682</v>
      </c>
      <c r="D352" s="124" t="s">
        <v>434</v>
      </c>
      <c r="E352" s="23">
        <v>8</v>
      </c>
      <c r="F352" s="126">
        <v>24.36</v>
      </c>
      <c r="G352" s="22">
        <f t="shared" si="26"/>
        <v>194.88</v>
      </c>
      <c r="H352" s="24">
        <f t="shared" si="28"/>
        <v>8.7358354891559553E-5</v>
      </c>
      <c r="I352" s="22">
        <f>ROUND(F352*Прил.10!$D$13,2)</f>
        <v>239.7</v>
      </c>
      <c r="J352" s="22">
        <f t="shared" si="27"/>
        <v>1917.6</v>
      </c>
    </row>
    <row r="353" spans="1:10" ht="63.75" x14ac:dyDescent="0.25">
      <c r="A353" s="124">
        <v>325</v>
      </c>
      <c r="B353" s="62" t="s">
        <v>683</v>
      </c>
      <c r="C353" s="123" t="s">
        <v>684</v>
      </c>
      <c r="D353" s="124" t="s">
        <v>477</v>
      </c>
      <c r="E353" s="23">
        <v>29.76</v>
      </c>
      <c r="F353" s="126">
        <v>6.27</v>
      </c>
      <c r="G353" s="22">
        <f t="shared" si="26"/>
        <v>186.6</v>
      </c>
      <c r="H353" s="24">
        <f t="shared" si="28"/>
        <v>8.3646700650477271E-5</v>
      </c>
      <c r="I353" s="22">
        <f>ROUND(F353*Прил.10!$D$13,2)</f>
        <v>61.7</v>
      </c>
      <c r="J353" s="22">
        <f t="shared" si="27"/>
        <v>1836.19</v>
      </c>
    </row>
    <row r="354" spans="1:10" ht="63.75" x14ac:dyDescent="0.25">
      <c r="A354" s="124">
        <v>326</v>
      </c>
      <c r="B354" s="62" t="s">
        <v>255</v>
      </c>
      <c r="C354" s="123" t="s">
        <v>685</v>
      </c>
      <c r="D354" s="124" t="s">
        <v>259</v>
      </c>
      <c r="E354" s="23">
        <v>1</v>
      </c>
      <c r="F354" s="126">
        <v>186.21</v>
      </c>
      <c r="G354" s="22">
        <f t="shared" si="26"/>
        <v>186.21</v>
      </c>
      <c r="H354" s="24">
        <f t="shared" si="28"/>
        <v>8.3471876356513264E-5</v>
      </c>
      <c r="I354" s="22">
        <f>ROUND(F354*Прил.10!$D$13,2)</f>
        <v>1832.31</v>
      </c>
      <c r="J354" s="22">
        <f t="shared" si="27"/>
        <v>1832.31</v>
      </c>
    </row>
    <row r="355" spans="1:10" ht="89.25" x14ac:dyDescent="0.25">
      <c r="A355" s="124">
        <v>327</v>
      </c>
      <c r="B355" s="62" t="s">
        <v>255</v>
      </c>
      <c r="C355" s="123" t="s">
        <v>686</v>
      </c>
      <c r="D355" s="124" t="s">
        <v>259</v>
      </c>
      <c r="E355" s="23">
        <v>1</v>
      </c>
      <c r="F355" s="126">
        <v>178.93</v>
      </c>
      <c r="G355" s="22">
        <f t="shared" si="26"/>
        <v>178.93</v>
      </c>
      <c r="H355" s="24">
        <f t="shared" si="28"/>
        <v>8.0208489535851555E-5</v>
      </c>
      <c r="I355" s="22">
        <f>ROUND(F355*Прил.10!$D$13,2)</f>
        <v>1760.67</v>
      </c>
      <c r="J355" s="22">
        <f t="shared" si="27"/>
        <v>1760.67</v>
      </c>
    </row>
    <row r="356" spans="1:10" ht="204" x14ac:dyDescent="0.25">
      <c r="A356" s="124">
        <v>328</v>
      </c>
      <c r="B356" s="62" t="s">
        <v>687</v>
      </c>
      <c r="C356" s="123" t="s">
        <v>688</v>
      </c>
      <c r="D356" s="124" t="s">
        <v>434</v>
      </c>
      <c r="E356" s="23">
        <v>37</v>
      </c>
      <c r="F356" s="126">
        <v>4.82</v>
      </c>
      <c r="G356" s="22">
        <f t="shared" si="26"/>
        <v>178.34</v>
      </c>
      <c r="H356" s="24">
        <f t="shared" si="28"/>
        <v>7.9944011757803423E-5</v>
      </c>
      <c r="I356" s="22">
        <f>ROUND(F356*Прил.10!$D$13,2)</f>
        <v>47.43</v>
      </c>
      <c r="J356" s="22">
        <f t="shared" si="27"/>
        <v>1754.91</v>
      </c>
    </row>
    <row r="357" spans="1:10" ht="255" x14ac:dyDescent="0.25">
      <c r="A357" s="124">
        <v>329</v>
      </c>
      <c r="B357" s="62" t="s">
        <v>689</v>
      </c>
      <c r="C357" s="123" t="s">
        <v>690</v>
      </c>
      <c r="D357" s="124" t="s">
        <v>439</v>
      </c>
      <c r="E357" s="23">
        <v>1.4999999999999999E-2</v>
      </c>
      <c r="F357" s="126">
        <v>11817.09</v>
      </c>
      <c r="G357" s="22">
        <f t="shared" si="26"/>
        <v>177.26</v>
      </c>
      <c r="H357" s="24">
        <f t="shared" si="28"/>
        <v>7.9459882943749201E-5</v>
      </c>
      <c r="I357" s="22">
        <f>ROUND(F357*Прил.10!$D$13,2)</f>
        <v>116280.17</v>
      </c>
      <c r="J357" s="22">
        <f t="shared" si="27"/>
        <v>1744.2</v>
      </c>
    </row>
    <row r="358" spans="1:10" ht="63.75" x14ac:dyDescent="0.25">
      <c r="A358" s="124">
        <v>330</v>
      </c>
      <c r="B358" s="62" t="s">
        <v>255</v>
      </c>
      <c r="C358" s="123" t="s">
        <v>691</v>
      </c>
      <c r="D358" s="124" t="s">
        <v>259</v>
      </c>
      <c r="E358" s="23">
        <v>1</v>
      </c>
      <c r="F358" s="126">
        <v>173.66</v>
      </c>
      <c r="G358" s="22">
        <f t="shared" si="26"/>
        <v>173.66</v>
      </c>
      <c r="H358" s="24">
        <f t="shared" si="28"/>
        <v>7.7846120230235178E-5</v>
      </c>
      <c r="I358" s="22">
        <f>ROUND(F358*Прил.10!$D$13,2)</f>
        <v>1708.81</v>
      </c>
      <c r="J358" s="22">
        <f t="shared" si="27"/>
        <v>1708.81</v>
      </c>
    </row>
    <row r="359" spans="1:10" ht="51" x14ac:dyDescent="0.25">
      <c r="A359" s="124">
        <v>331</v>
      </c>
      <c r="B359" s="62" t="s">
        <v>255</v>
      </c>
      <c r="C359" s="123" t="s">
        <v>692</v>
      </c>
      <c r="D359" s="124" t="s">
        <v>263</v>
      </c>
      <c r="E359" s="23">
        <v>2</v>
      </c>
      <c r="F359" s="126">
        <v>86.44</v>
      </c>
      <c r="G359" s="22">
        <f t="shared" si="26"/>
        <v>172.88</v>
      </c>
      <c r="H359" s="24">
        <f t="shared" si="28"/>
        <v>7.7496471642307137E-5</v>
      </c>
      <c r="I359" s="22">
        <f>ROUND(F359*Прил.10!$D$13,2)</f>
        <v>850.57</v>
      </c>
      <c r="J359" s="22">
        <f t="shared" si="27"/>
        <v>1701.14</v>
      </c>
    </row>
    <row r="360" spans="1:10" ht="63.75" x14ac:dyDescent="0.25">
      <c r="A360" s="124">
        <v>332</v>
      </c>
      <c r="B360" s="62" t="s">
        <v>255</v>
      </c>
      <c r="C360" s="123" t="s">
        <v>693</v>
      </c>
      <c r="D360" s="124" t="s">
        <v>259</v>
      </c>
      <c r="E360" s="23">
        <v>6</v>
      </c>
      <c r="F360" s="126">
        <v>28.79</v>
      </c>
      <c r="G360" s="22">
        <f t="shared" si="26"/>
        <v>172.74</v>
      </c>
      <c r="H360" s="24">
        <f t="shared" si="28"/>
        <v>7.7433714203448256E-5</v>
      </c>
      <c r="I360" s="22">
        <f>ROUND(F360*Прил.10!$D$13,2)</f>
        <v>283.29000000000002</v>
      </c>
      <c r="J360" s="22">
        <f t="shared" si="27"/>
        <v>1699.74</v>
      </c>
    </row>
    <row r="361" spans="1:10" ht="89.25" x14ac:dyDescent="0.25">
      <c r="A361" s="124">
        <v>333</v>
      </c>
      <c r="B361" s="62" t="s">
        <v>694</v>
      </c>
      <c r="C361" s="123" t="s">
        <v>695</v>
      </c>
      <c r="D361" s="124" t="s">
        <v>434</v>
      </c>
      <c r="E361" s="23">
        <v>105</v>
      </c>
      <c r="F361" s="126">
        <v>1.64</v>
      </c>
      <c r="G361" s="22">
        <f t="shared" si="26"/>
        <v>172.2</v>
      </c>
      <c r="H361" s="24">
        <f t="shared" si="28"/>
        <v>7.7191649796421152E-5</v>
      </c>
      <c r="I361" s="22">
        <f>ROUND(F361*Прил.10!$D$13,2)</f>
        <v>16.14</v>
      </c>
      <c r="J361" s="22">
        <f t="shared" si="27"/>
        <v>1694.7</v>
      </c>
    </row>
    <row r="362" spans="1:10" ht="63.75" x14ac:dyDescent="0.25">
      <c r="A362" s="124">
        <v>334</v>
      </c>
      <c r="B362" s="62" t="s">
        <v>255</v>
      </c>
      <c r="C362" s="123" t="s">
        <v>696</v>
      </c>
      <c r="D362" s="124" t="s">
        <v>259</v>
      </c>
      <c r="E362" s="23">
        <v>27</v>
      </c>
      <c r="F362" s="126">
        <v>6.21</v>
      </c>
      <c r="G362" s="22">
        <f t="shared" si="26"/>
        <v>167.67</v>
      </c>
      <c r="H362" s="24">
        <f t="shared" si="28"/>
        <v>7.5160998381915991E-5</v>
      </c>
      <c r="I362" s="22">
        <f>ROUND(F362*Прил.10!$D$13,2)</f>
        <v>61.11</v>
      </c>
      <c r="J362" s="22">
        <f t="shared" si="27"/>
        <v>1649.97</v>
      </c>
    </row>
    <row r="363" spans="1:10" ht="89.25" x14ac:dyDescent="0.25">
      <c r="A363" s="124">
        <v>335</v>
      </c>
      <c r="B363" s="62" t="s">
        <v>255</v>
      </c>
      <c r="C363" s="123" t="s">
        <v>697</v>
      </c>
      <c r="D363" s="124" t="s">
        <v>259</v>
      </c>
      <c r="E363" s="23">
        <v>1</v>
      </c>
      <c r="F363" s="126">
        <v>164.72</v>
      </c>
      <c r="G363" s="22">
        <f t="shared" si="26"/>
        <v>164.72</v>
      </c>
      <c r="H363" s="24">
        <f t="shared" si="28"/>
        <v>7.383860949167533E-5</v>
      </c>
      <c r="I363" s="22">
        <f>ROUND(F363*Прил.10!$D$13,2)</f>
        <v>1620.84</v>
      </c>
      <c r="J363" s="22">
        <f t="shared" si="27"/>
        <v>1620.84</v>
      </c>
    </row>
    <row r="364" spans="1:10" ht="409.5" x14ac:dyDescent="0.25">
      <c r="A364" s="124">
        <v>336</v>
      </c>
      <c r="B364" s="62" t="s">
        <v>698</v>
      </c>
      <c r="C364" s="123" t="s">
        <v>699</v>
      </c>
      <c r="D364" s="124" t="s">
        <v>439</v>
      </c>
      <c r="E364" s="23">
        <v>5.0000000000000001E-3</v>
      </c>
      <c r="F364" s="126">
        <v>32496.400000000001</v>
      </c>
      <c r="G364" s="22">
        <f t="shared" si="26"/>
        <v>162.47999999999999</v>
      </c>
      <c r="H364" s="24">
        <f t="shared" si="28"/>
        <v>7.2834490469933264E-5</v>
      </c>
      <c r="I364" s="22">
        <f>ROUND(F364*Прил.10!$D$13,2)</f>
        <v>319764.58</v>
      </c>
      <c r="J364" s="22">
        <f t="shared" si="27"/>
        <v>1598.82</v>
      </c>
    </row>
    <row r="365" spans="1:10" ht="191.25" x14ac:dyDescent="0.25">
      <c r="A365" s="124">
        <v>337</v>
      </c>
      <c r="B365" s="62" t="s">
        <v>700</v>
      </c>
      <c r="C365" s="123" t="s">
        <v>701</v>
      </c>
      <c r="D365" s="124" t="s">
        <v>405</v>
      </c>
      <c r="E365" s="23">
        <v>0.28260000000000002</v>
      </c>
      <c r="F365" s="126">
        <v>537.57000000000005</v>
      </c>
      <c r="G365" s="22">
        <f t="shared" si="26"/>
        <v>151.91999999999999</v>
      </c>
      <c r="H365" s="24">
        <f t="shared" si="28"/>
        <v>6.8100786510292104E-5</v>
      </c>
      <c r="I365" s="22">
        <f>ROUND(F365*Прил.10!$D$13,2)</f>
        <v>5289.69</v>
      </c>
      <c r="J365" s="22">
        <f t="shared" si="27"/>
        <v>1494.87</v>
      </c>
    </row>
    <row r="366" spans="1:10" ht="38.25" x14ac:dyDescent="0.25">
      <c r="A366" s="124">
        <v>338</v>
      </c>
      <c r="B366" s="62" t="s">
        <v>702</v>
      </c>
      <c r="C366" s="123" t="s">
        <v>703</v>
      </c>
      <c r="D366" s="124" t="s">
        <v>405</v>
      </c>
      <c r="E366" s="23">
        <v>0.94</v>
      </c>
      <c r="F366" s="126">
        <v>154.85</v>
      </c>
      <c r="G366" s="22">
        <f t="shared" si="26"/>
        <v>145.56</v>
      </c>
      <c r="H366" s="24">
        <f t="shared" si="28"/>
        <v>6.524980571641733E-5</v>
      </c>
      <c r="I366" s="22">
        <f>ROUND(F366*Прил.10!$D$13,2)</f>
        <v>1523.72</v>
      </c>
      <c r="J366" s="22">
        <f t="shared" si="27"/>
        <v>1432.3</v>
      </c>
    </row>
    <row r="367" spans="1:10" ht="293.25" x14ac:dyDescent="0.25">
      <c r="A367" s="124">
        <v>339</v>
      </c>
      <c r="B367" s="62" t="s">
        <v>704</v>
      </c>
      <c r="C367" s="123" t="s">
        <v>705</v>
      </c>
      <c r="D367" s="124" t="s">
        <v>393</v>
      </c>
      <c r="E367" s="23">
        <v>2.2800000000000001E-2</v>
      </c>
      <c r="F367" s="126">
        <v>6340.75</v>
      </c>
      <c r="G367" s="22">
        <f t="shared" si="26"/>
        <v>144.57</v>
      </c>
      <c r="H367" s="24">
        <f t="shared" si="28"/>
        <v>6.4806020970200961E-5</v>
      </c>
      <c r="I367" s="22">
        <f>ROUND(F367*Прил.10!$D$13,2)</f>
        <v>62392.98</v>
      </c>
      <c r="J367" s="22">
        <f t="shared" si="27"/>
        <v>1422.56</v>
      </c>
    </row>
    <row r="368" spans="1:10" ht="153" x14ac:dyDescent="0.25">
      <c r="A368" s="124">
        <v>340</v>
      </c>
      <c r="B368" s="62" t="s">
        <v>482</v>
      </c>
      <c r="C368" s="123" t="s">
        <v>483</v>
      </c>
      <c r="D368" s="124" t="s">
        <v>405</v>
      </c>
      <c r="E368" s="23">
        <v>7.6700000000000004E-2</v>
      </c>
      <c r="F368" s="126">
        <v>1828.56</v>
      </c>
      <c r="G368" s="22">
        <f t="shared" si="26"/>
        <v>140.25</v>
      </c>
      <c r="H368" s="24">
        <f t="shared" si="28"/>
        <v>6.2869505713984128E-5</v>
      </c>
      <c r="I368" s="22">
        <f>ROUND(F368*Прил.10!$D$13,2)</f>
        <v>17993.03</v>
      </c>
      <c r="J368" s="22">
        <f t="shared" si="27"/>
        <v>1380.07</v>
      </c>
    </row>
    <row r="369" spans="1:10" ht="280.5" x14ac:dyDescent="0.25">
      <c r="A369" s="124">
        <v>341</v>
      </c>
      <c r="B369" s="62" t="s">
        <v>706</v>
      </c>
      <c r="C369" s="123" t="s">
        <v>707</v>
      </c>
      <c r="D369" s="124" t="s">
        <v>420</v>
      </c>
      <c r="E369" s="23">
        <v>2.2610000000000001</v>
      </c>
      <c r="F369" s="126">
        <v>52.83</v>
      </c>
      <c r="G369" s="22">
        <f t="shared" si="26"/>
        <v>119.45</v>
      </c>
      <c r="H369" s="24">
        <f t="shared" si="28"/>
        <v>5.3545543369236395E-5</v>
      </c>
      <c r="I369" s="22">
        <f>ROUND(F369*Прил.10!$D$13,2)</f>
        <v>519.85</v>
      </c>
      <c r="J369" s="22">
        <f t="shared" si="27"/>
        <v>1175.3800000000001</v>
      </c>
    </row>
    <row r="370" spans="1:10" ht="89.25" x14ac:dyDescent="0.25">
      <c r="A370" s="124">
        <v>342</v>
      </c>
      <c r="B370" s="62" t="s">
        <v>708</v>
      </c>
      <c r="C370" s="123" t="s">
        <v>709</v>
      </c>
      <c r="D370" s="124" t="s">
        <v>261</v>
      </c>
      <c r="E370" s="23">
        <v>1</v>
      </c>
      <c r="F370" s="126">
        <v>110.94</v>
      </c>
      <c r="G370" s="22">
        <f t="shared" si="26"/>
        <v>110.94</v>
      </c>
      <c r="H370" s="24">
        <f t="shared" si="28"/>
        <v>4.9730787621457387E-5</v>
      </c>
      <c r="I370" s="22">
        <f>ROUND(F370*Прил.10!$D$13,2)</f>
        <v>1091.6500000000001</v>
      </c>
      <c r="J370" s="22">
        <f t="shared" si="27"/>
        <v>1091.6500000000001</v>
      </c>
    </row>
    <row r="371" spans="1:10" ht="51" x14ac:dyDescent="0.25">
      <c r="A371" s="124">
        <v>343</v>
      </c>
      <c r="B371" s="62" t="s">
        <v>255</v>
      </c>
      <c r="C371" s="123" t="s">
        <v>710</v>
      </c>
      <c r="D371" s="124" t="s">
        <v>259</v>
      </c>
      <c r="E371" s="23">
        <v>6</v>
      </c>
      <c r="F371" s="126">
        <v>18.38</v>
      </c>
      <c r="G371" s="22">
        <f t="shared" si="26"/>
        <v>110.28</v>
      </c>
      <c r="H371" s="24">
        <f t="shared" si="28"/>
        <v>4.9434931123979821E-5</v>
      </c>
      <c r="I371" s="22">
        <f>ROUND(F371*Прил.10!$D$13,2)</f>
        <v>180.86</v>
      </c>
      <c r="J371" s="22">
        <f t="shared" si="27"/>
        <v>1085.1600000000001</v>
      </c>
    </row>
    <row r="372" spans="1:10" ht="369.75" x14ac:dyDescent="0.25">
      <c r="A372" s="124">
        <v>344</v>
      </c>
      <c r="B372" s="62" t="s">
        <v>711</v>
      </c>
      <c r="C372" s="123" t="s">
        <v>712</v>
      </c>
      <c r="D372" s="124" t="s">
        <v>393</v>
      </c>
      <c r="E372" s="23">
        <v>1.67E-2</v>
      </c>
      <c r="F372" s="126">
        <v>5681.92</v>
      </c>
      <c r="G372" s="22">
        <f t="shared" si="26"/>
        <v>94.89</v>
      </c>
      <c r="H372" s="24">
        <f t="shared" si="28"/>
        <v>4.2536095523707333E-5</v>
      </c>
      <c r="I372" s="22">
        <f>ROUND(F372*Прил.10!$D$13,2)</f>
        <v>55910.09</v>
      </c>
      <c r="J372" s="22">
        <f t="shared" si="27"/>
        <v>933.7</v>
      </c>
    </row>
    <row r="373" spans="1:10" ht="38.25" x14ac:dyDescent="0.25">
      <c r="A373" s="124">
        <v>345</v>
      </c>
      <c r="B373" s="62" t="s">
        <v>255</v>
      </c>
      <c r="C373" s="123" t="s">
        <v>713</v>
      </c>
      <c r="D373" s="124" t="s">
        <v>325</v>
      </c>
      <c r="E373" s="23">
        <v>7</v>
      </c>
      <c r="F373" s="126">
        <v>13.55</v>
      </c>
      <c r="G373" s="22">
        <f t="shared" si="26"/>
        <v>94.85</v>
      </c>
      <c r="H373" s="24">
        <f t="shared" si="28"/>
        <v>4.2518164826890508E-5</v>
      </c>
      <c r="I373" s="22">
        <f>ROUND(F373*Прил.10!$D$13,2)</f>
        <v>133.33000000000001</v>
      </c>
      <c r="J373" s="22">
        <f t="shared" si="27"/>
        <v>933.31</v>
      </c>
    </row>
    <row r="374" spans="1:10" ht="306" x14ac:dyDescent="0.25">
      <c r="A374" s="124">
        <v>346</v>
      </c>
      <c r="B374" s="62" t="s">
        <v>714</v>
      </c>
      <c r="C374" s="123" t="s">
        <v>715</v>
      </c>
      <c r="D374" s="124" t="s">
        <v>420</v>
      </c>
      <c r="E374" s="23">
        <v>1.6</v>
      </c>
      <c r="F374" s="126">
        <v>59.09</v>
      </c>
      <c r="G374" s="22">
        <f t="shared" si="26"/>
        <v>94.54</v>
      </c>
      <c r="H374" s="24">
        <f t="shared" si="28"/>
        <v>4.2379201926560144E-5</v>
      </c>
      <c r="I374" s="22">
        <f>ROUND(F374*Прил.10!$D$13,2)</f>
        <v>581.45000000000005</v>
      </c>
      <c r="J374" s="22">
        <f t="shared" si="27"/>
        <v>930.32</v>
      </c>
    </row>
    <row r="375" spans="1:10" ht="102" x14ac:dyDescent="0.25">
      <c r="A375" s="124">
        <v>347</v>
      </c>
      <c r="B375" s="62" t="s">
        <v>255</v>
      </c>
      <c r="C375" s="123" t="s">
        <v>716</v>
      </c>
      <c r="D375" s="124" t="s">
        <v>263</v>
      </c>
      <c r="E375" s="23">
        <v>1</v>
      </c>
      <c r="F375" s="126">
        <v>88.04</v>
      </c>
      <c r="G375" s="22">
        <f t="shared" si="26"/>
        <v>88.04</v>
      </c>
      <c r="H375" s="24">
        <f t="shared" si="28"/>
        <v>3.9465463693826475E-5</v>
      </c>
      <c r="I375" s="22">
        <f>ROUND(F375*Прил.10!$D$13,2)</f>
        <v>866.31</v>
      </c>
      <c r="J375" s="22">
        <f t="shared" si="27"/>
        <v>866.31</v>
      </c>
    </row>
    <row r="376" spans="1:10" ht="229.5" x14ac:dyDescent="0.25">
      <c r="A376" s="124">
        <v>348</v>
      </c>
      <c r="B376" s="62" t="s">
        <v>717</v>
      </c>
      <c r="C376" s="123" t="s">
        <v>718</v>
      </c>
      <c r="D376" s="124" t="s">
        <v>393</v>
      </c>
      <c r="E376" s="23">
        <v>9.7999999999999997E-3</v>
      </c>
      <c r="F376" s="126">
        <v>8729.41</v>
      </c>
      <c r="G376" s="22">
        <f t="shared" si="26"/>
        <v>85.55</v>
      </c>
      <c r="H376" s="24">
        <f t="shared" si="28"/>
        <v>3.8349277816979262E-5</v>
      </c>
      <c r="I376" s="22">
        <f>ROUND(F376*Прил.10!$D$13,2)</f>
        <v>85897.39</v>
      </c>
      <c r="J376" s="22">
        <f t="shared" si="27"/>
        <v>841.79</v>
      </c>
    </row>
    <row r="377" spans="1:10" ht="127.5" x14ac:dyDescent="0.25">
      <c r="A377" s="124">
        <v>349</v>
      </c>
      <c r="B377" s="62" t="s">
        <v>719</v>
      </c>
      <c r="C377" s="123" t="s">
        <v>720</v>
      </c>
      <c r="D377" s="124" t="s">
        <v>477</v>
      </c>
      <c r="E377" s="23">
        <v>4.8</v>
      </c>
      <c r="F377" s="126">
        <v>17.2</v>
      </c>
      <c r="G377" s="22">
        <f t="shared" si="26"/>
        <v>82.56</v>
      </c>
      <c r="H377" s="24">
        <f t="shared" si="28"/>
        <v>3.7008958229921777E-5</v>
      </c>
      <c r="I377" s="22">
        <f>ROUND(F377*Прил.10!$D$13,2)</f>
        <v>169.25</v>
      </c>
      <c r="J377" s="22">
        <f t="shared" si="27"/>
        <v>812.4</v>
      </c>
    </row>
    <row r="378" spans="1:10" ht="114.75" x14ac:dyDescent="0.25">
      <c r="A378" s="124">
        <v>350</v>
      </c>
      <c r="B378" s="62" t="s">
        <v>721</v>
      </c>
      <c r="C378" s="123" t="s">
        <v>722</v>
      </c>
      <c r="D378" s="124" t="s">
        <v>405</v>
      </c>
      <c r="E378" s="23">
        <v>2.7E-2</v>
      </c>
      <c r="F378" s="126">
        <v>2953.89</v>
      </c>
      <c r="G378" s="22">
        <f t="shared" si="26"/>
        <v>79.760000000000005</v>
      </c>
      <c r="H378" s="24">
        <f t="shared" si="28"/>
        <v>3.57538094527442E-5</v>
      </c>
      <c r="I378" s="22">
        <f>ROUND(F378*Прил.10!$D$13,2)</f>
        <v>29066.28</v>
      </c>
      <c r="J378" s="22">
        <f t="shared" si="27"/>
        <v>784.79</v>
      </c>
    </row>
    <row r="379" spans="1:10" ht="165.75" x14ac:dyDescent="0.25">
      <c r="A379" s="124">
        <v>351</v>
      </c>
      <c r="B379" s="62" t="s">
        <v>451</v>
      </c>
      <c r="C379" s="123" t="s">
        <v>452</v>
      </c>
      <c r="D379" s="124" t="s">
        <v>393</v>
      </c>
      <c r="E379" s="23">
        <v>2.3E-3</v>
      </c>
      <c r="F379" s="126">
        <v>34457.589999999997</v>
      </c>
      <c r="G379" s="22">
        <f t="shared" si="26"/>
        <v>79.25</v>
      </c>
      <c r="H379" s="24">
        <f t="shared" si="28"/>
        <v>3.5525193068329712E-5</v>
      </c>
      <c r="I379" s="22">
        <f>ROUND(F379*Прил.10!$D$13,2)</f>
        <v>339062.69</v>
      </c>
      <c r="J379" s="22">
        <f t="shared" si="27"/>
        <v>779.84</v>
      </c>
    </row>
    <row r="380" spans="1:10" ht="38.25" x14ac:dyDescent="0.25">
      <c r="A380" s="124">
        <v>352</v>
      </c>
      <c r="B380" s="62" t="s">
        <v>255</v>
      </c>
      <c r="C380" s="123" t="s">
        <v>723</v>
      </c>
      <c r="D380" s="124" t="s">
        <v>325</v>
      </c>
      <c r="E380" s="23">
        <v>30</v>
      </c>
      <c r="F380" s="126">
        <v>2.31</v>
      </c>
      <c r="G380" s="22">
        <f t="shared" si="26"/>
        <v>69.3</v>
      </c>
      <c r="H380" s="24">
        <f t="shared" si="28"/>
        <v>3.1064932235145097E-5</v>
      </c>
      <c r="I380" s="22">
        <f>ROUND(F380*Прил.10!$D$13,2)</f>
        <v>22.73</v>
      </c>
      <c r="J380" s="22">
        <f t="shared" si="27"/>
        <v>681.9</v>
      </c>
    </row>
    <row r="381" spans="1:10" ht="306" x14ac:dyDescent="0.25">
      <c r="A381" s="124">
        <v>353</v>
      </c>
      <c r="B381" s="62" t="s">
        <v>724</v>
      </c>
      <c r="C381" s="123" t="s">
        <v>725</v>
      </c>
      <c r="D381" s="124" t="s">
        <v>393</v>
      </c>
      <c r="E381" s="23">
        <v>5.4000000000000003E-3</v>
      </c>
      <c r="F381" s="126">
        <v>12654.07</v>
      </c>
      <c r="G381" s="22">
        <f t="shared" si="26"/>
        <v>68.33</v>
      </c>
      <c r="H381" s="24">
        <f t="shared" si="28"/>
        <v>3.0630112837337147E-5</v>
      </c>
      <c r="I381" s="22">
        <f>ROUND(F381*Прил.10!$D$13,2)</f>
        <v>124516.05</v>
      </c>
      <c r="J381" s="22">
        <f t="shared" si="27"/>
        <v>672.39</v>
      </c>
    </row>
    <row r="382" spans="1:10" ht="369.75" x14ac:dyDescent="0.25">
      <c r="A382" s="124">
        <v>354</v>
      </c>
      <c r="B382" s="62" t="s">
        <v>726</v>
      </c>
      <c r="C382" s="123" t="s">
        <v>727</v>
      </c>
      <c r="D382" s="124" t="s">
        <v>393</v>
      </c>
      <c r="E382" s="23">
        <v>1.1900000000000001E-2</v>
      </c>
      <c r="F382" s="126">
        <v>5681.92</v>
      </c>
      <c r="G382" s="22">
        <f t="shared" si="26"/>
        <v>67.61</v>
      </c>
      <c r="H382" s="24">
        <f t="shared" si="28"/>
        <v>3.0307360294634344E-5</v>
      </c>
      <c r="I382" s="22">
        <f>ROUND(F382*Прил.10!$D$13,2)</f>
        <v>55910.09</v>
      </c>
      <c r="J382" s="22">
        <f t="shared" si="27"/>
        <v>665.33</v>
      </c>
    </row>
    <row r="383" spans="1:10" ht="153" x14ac:dyDescent="0.25">
      <c r="A383" s="124">
        <v>355</v>
      </c>
      <c r="B383" s="62" t="s">
        <v>728</v>
      </c>
      <c r="C383" s="123" t="s">
        <v>729</v>
      </c>
      <c r="D383" s="124" t="s">
        <v>405</v>
      </c>
      <c r="E383" s="23">
        <v>3.6299999999999999E-2</v>
      </c>
      <c r="F383" s="126">
        <v>1828.56</v>
      </c>
      <c r="G383" s="22">
        <f t="shared" si="26"/>
        <v>66.38</v>
      </c>
      <c r="H383" s="24">
        <f t="shared" si="28"/>
        <v>2.9755991367517048E-5</v>
      </c>
      <c r="I383" s="22">
        <f>ROUND(F383*Прил.10!$D$13,2)</f>
        <v>17993.03</v>
      </c>
      <c r="J383" s="22">
        <f t="shared" si="27"/>
        <v>653.15</v>
      </c>
    </row>
    <row r="384" spans="1:10" ht="409.5" x14ac:dyDescent="0.25">
      <c r="A384" s="124">
        <v>356</v>
      </c>
      <c r="B384" s="62" t="s">
        <v>730</v>
      </c>
      <c r="C384" s="123" t="s">
        <v>731</v>
      </c>
      <c r="D384" s="124" t="s">
        <v>439</v>
      </c>
      <c r="E384" s="23">
        <v>3.0000000000000001E-3</v>
      </c>
      <c r="F384" s="126">
        <v>20919.740000000002</v>
      </c>
      <c r="G384" s="22">
        <f t="shared" si="26"/>
        <v>62.76</v>
      </c>
      <c r="H384" s="24">
        <f t="shared" si="28"/>
        <v>2.8133263305594606E-5</v>
      </c>
      <c r="I384" s="22">
        <f>ROUND(F384*Прил.10!$D$13,2)</f>
        <v>205850.23999999999</v>
      </c>
      <c r="J384" s="22">
        <f t="shared" si="27"/>
        <v>617.54999999999995</v>
      </c>
    </row>
    <row r="385" spans="1:10" ht="51" x14ac:dyDescent="0.25">
      <c r="A385" s="124">
        <v>357</v>
      </c>
      <c r="B385" s="62" t="s">
        <v>255</v>
      </c>
      <c r="C385" s="123" t="s">
        <v>569</v>
      </c>
      <c r="D385" s="124" t="s">
        <v>404</v>
      </c>
      <c r="E385" s="23">
        <v>5.0000000000000001E-3</v>
      </c>
      <c r="F385" s="126">
        <v>12308</v>
      </c>
      <c r="G385" s="22">
        <f t="shared" si="26"/>
        <v>61.54</v>
      </c>
      <c r="H385" s="24">
        <f t="shared" si="28"/>
        <v>2.758637705268152E-5</v>
      </c>
      <c r="I385" s="22">
        <f>ROUND(F385*Прил.10!$D$13,2)</f>
        <v>121110.72</v>
      </c>
      <c r="J385" s="22">
        <f t="shared" si="27"/>
        <v>605.54999999999995</v>
      </c>
    </row>
    <row r="386" spans="1:10" ht="25.5" x14ac:dyDescent="0.25">
      <c r="A386" s="124">
        <v>358</v>
      </c>
      <c r="B386" s="62" t="s">
        <v>455</v>
      </c>
      <c r="C386" s="123" t="s">
        <v>456</v>
      </c>
      <c r="D386" s="124" t="s">
        <v>732</v>
      </c>
      <c r="E386" s="23">
        <v>0.82789999999999997</v>
      </c>
      <c r="F386" s="126">
        <v>73.900000000000006</v>
      </c>
      <c r="G386" s="22">
        <f t="shared" si="26"/>
        <v>61.18</v>
      </c>
      <c r="H386" s="24">
        <f t="shared" si="28"/>
        <v>2.7425000781330115E-5</v>
      </c>
      <c r="I386" s="22">
        <f>ROUND(F386*Прил.10!$D$13,2)</f>
        <v>727.18</v>
      </c>
      <c r="J386" s="22">
        <f t="shared" si="27"/>
        <v>602.03</v>
      </c>
    </row>
    <row r="387" spans="1:10" ht="102" x14ac:dyDescent="0.25">
      <c r="A387" s="124">
        <v>359</v>
      </c>
      <c r="B387" s="62" t="s">
        <v>733</v>
      </c>
      <c r="C387" s="123" t="s">
        <v>734</v>
      </c>
      <c r="D387" s="124" t="s">
        <v>434</v>
      </c>
      <c r="E387" s="23">
        <v>2</v>
      </c>
      <c r="F387" s="126">
        <v>30.34</v>
      </c>
      <c r="G387" s="22">
        <f t="shared" si="26"/>
        <v>60.68</v>
      </c>
      <c r="H387" s="24">
        <f t="shared" si="28"/>
        <v>2.7200867071119836E-5</v>
      </c>
      <c r="I387" s="22">
        <f>ROUND(F387*Прил.10!$D$13,2)</f>
        <v>298.55</v>
      </c>
      <c r="J387" s="22">
        <f t="shared" si="27"/>
        <v>597.1</v>
      </c>
    </row>
    <row r="388" spans="1:10" ht="102" x14ac:dyDescent="0.25">
      <c r="A388" s="124">
        <v>360</v>
      </c>
      <c r="B388" s="62" t="s">
        <v>735</v>
      </c>
      <c r="C388" s="123" t="s">
        <v>736</v>
      </c>
      <c r="D388" s="124" t="s">
        <v>477</v>
      </c>
      <c r="E388" s="23">
        <v>1.98</v>
      </c>
      <c r="F388" s="126">
        <v>29.9</v>
      </c>
      <c r="G388" s="22">
        <f t="shared" si="26"/>
        <v>59.2</v>
      </c>
      <c r="H388" s="24">
        <f t="shared" si="28"/>
        <v>2.6537431288897401E-5</v>
      </c>
      <c r="I388" s="22">
        <f>ROUND(F388*Прил.10!$D$13,2)</f>
        <v>294.22000000000003</v>
      </c>
      <c r="J388" s="22">
        <f t="shared" si="27"/>
        <v>582.55999999999995</v>
      </c>
    </row>
    <row r="389" spans="1:10" ht="38.25" x14ac:dyDescent="0.25">
      <c r="A389" s="124">
        <v>361</v>
      </c>
      <c r="B389" s="62" t="s">
        <v>255</v>
      </c>
      <c r="C389" s="123" t="s">
        <v>737</v>
      </c>
      <c r="D389" s="124" t="s">
        <v>263</v>
      </c>
      <c r="E389" s="23">
        <v>5</v>
      </c>
      <c r="F389" s="126">
        <v>11.66</v>
      </c>
      <c r="G389" s="22">
        <f t="shared" si="26"/>
        <v>58.3</v>
      </c>
      <c r="H389" s="24">
        <f t="shared" si="28"/>
        <v>2.6133990610518892E-5</v>
      </c>
      <c r="I389" s="22">
        <f>ROUND(F389*Прил.10!$D$13,2)</f>
        <v>114.73</v>
      </c>
      <c r="J389" s="22">
        <f t="shared" si="27"/>
        <v>573.65</v>
      </c>
    </row>
    <row r="390" spans="1:10" ht="114.75" x14ac:dyDescent="0.25">
      <c r="A390" s="124">
        <v>362</v>
      </c>
      <c r="B390" s="62" t="s">
        <v>738</v>
      </c>
      <c r="C390" s="123" t="s">
        <v>739</v>
      </c>
      <c r="D390" s="124" t="s">
        <v>434</v>
      </c>
      <c r="E390" s="23">
        <v>4</v>
      </c>
      <c r="F390" s="126">
        <v>13.92</v>
      </c>
      <c r="G390" s="22">
        <f t="shared" si="26"/>
        <v>55.68</v>
      </c>
      <c r="H390" s="24">
        <f t="shared" si="28"/>
        <v>2.4959529969017015E-5</v>
      </c>
      <c r="I390" s="22">
        <f>ROUND(F390*Прил.10!$D$13,2)</f>
        <v>136.97</v>
      </c>
      <c r="J390" s="22">
        <f t="shared" si="27"/>
        <v>547.88</v>
      </c>
    </row>
    <row r="391" spans="1:10" ht="382.5" x14ac:dyDescent="0.25">
      <c r="A391" s="124">
        <v>363</v>
      </c>
      <c r="B391" s="62" t="s">
        <v>740</v>
      </c>
      <c r="C391" s="123" t="s">
        <v>741</v>
      </c>
      <c r="D391" s="124" t="s">
        <v>434</v>
      </c>
      <c r="E391" s="23">
        <v>2</v>
      </c>
      <c r="F391" s="126">
        <v>25.58</v>
      </c>
      <c r="G391" s="22">
        <f t="shared" si="26"/>
        <v>51.16</v>
      </c>
      <c r="H391" s="24">
        <f t="shared" si="28"/>
        <v>2.2933361228716063E-5</v>
      </c>
      <c r="I391" s="22">
        <f>ROUND(F391*Прил.10!$D$13,2)</f>
        <v>251.71</v>
      </c>
      <c r="J391" s="22">
        <f t="shared" si="27"/>
        <v>503.42</v>
      </c>
    </row>
    <row r="392" spans="1:10" ht="25.5" x14ac:dyDescent="0.25">
      <c r="A392" s="124">
        <v>364</v>
      </c>
      <c r="B392" s="62" t="s">
        <v>255</v>
      </c>
      <c r="C392" s="123" t="s">
        <v>742</v>
      </c>
      <c r="D392" s="124" t="s">
        <v>259</v>
      </c>
      <c r="E392" s="23">
        <v>6</v>
      </c>
      <c r="F392" s="126">
        <v>8.2100000000000009</v>
      </c>
      <c r="G392" s="22">
        <f t="shared" si="26"/>
        <v>49.26</v>
      </c>
      <c r="H392" s="24">
        <f t="shared" si="28"/>
        <v>2.2081653129916992E-5</v>
      </c>
      <c r="I392" s="22">
        <f>ROUND(F392*Прил.10!$D$13,2)</f>
        <v>80.790000000000006</v>
      </c>
      <c r="J392" s="22">
        <f t="shared" si="27"/>
        <v>484.74</v>
      </c>
    </row>
    <row r="393" spans="1:10" ht="38.25" x14ac:dyDescent="0.25">
      <c r="A393" s="124">
        <v>365</v>
      </c>
      <c r="B393" s="62" t="s">
        <v>743</v>
      </c>
      <c r="C393" s="123" t="s">
        <v>744</v>
      </c>
      <c r="D393" s="124" t="s">
        <v>393</v>
      </c>
      <c r="E393" s="23">
        <v>7.3000000000000001E-3</v>
      </c>
      <c r="F393" s="126">
        <v>6521.42</v>
      </c>
      <c r="G393" s="22">
        <f t="shared" si="26"/>
        <v>47.61</v>
      </c>
      <c r="H393" s="24">
        <f t="shared" si="28"/>
        <v>2.1342011886223061E-5</v>
      </c>
      <c r="I393" s="22">
        <f>ROUND(F393*Прил.10!$D$13,2)</f>
        <v>64170.77</v>
      </c>
      <c r="J393" s="22">
        <f t="shared" si="27"/>
        <v>468.45</v>
      </c>
    </row>
    <row r="394" spans="1:10" ht="25.5" x14ac:dyDescent="0.25">
      <c r="A394" s="124">
        <v>366</v>
      </c>
      <c r="B394" s="62" t="s">
        <v>745</v>
      </c>
      <c r="C394" s="123" t="s">
        <v>746</v>
      </c>
      <c r="D394" s="124" t="s">
        <v>393</v>
      </c>
      <c r="E394" s="23">
        <v>1.8E-3</v>
      </c>
      <c r="F394" s="126">
        <v>25769.56</v>
      </c>
      <c r="G394" s="22">
        <f t="shared" si="26"/>
        <v>46.39</v>
      </c>
      <c r="H394" s="24">
        <f t="shared" si="28"/>
        <v>2.0795125633309972E-5</v>
      </c>
      <c r="I394" s="22">
        <f>ROUND(F394*Прил.10!$D$13,2)</f>
        <v>253572.47</v>
      </c>
      <c r="J394" s="22">
        <f t="shared" si="27"/>
        <v>456.43</v>
      </c>
    </row>
    <row r="395" spans="1:10" ht="63.75" x14ac:dyDescent="0.25">
      <c r="A395" s="124">
        <v>367</v>
      </c>
      <c r="B395" s="62" t="s">
        <v>255</v>
      </c>
      <c r="C395" s="123" t="s">
        <v>747</v>
      </c>
      <c r="D395" s="124" t="s">
        <v>259</v>
      </c>
      <c r="E395" s="23">
        <v>7</v>
      </c>
      <c r="F395" s="126">
        <v>6.24</v>
      </c>
      <c r="G395" s="22">
        <f t="shared" si="26"/>
        <v>43.68</v>
      </c>
      <c r="H395" s="24">
        <f t="shared" si="28"/>
        <v>1.9580320923970245E-5</v>
      </c>
      <c r="I395" s="22">
        <f>ROUND(F395*Прил.10!$D$13,2)</f>
        <v>61.4</v>
      </c>
      <c r="J395" s="22">
        <f t="shared" si="27"/>
        <v>429.8</v>
      </c>
    </row>
    <row r="396" spans="1:10" ht="89.25" x14ac:dyDescent="0.25">
      <c r="A396" s="124">
        <v>368</v>
      </c>
      <c r="B396" s="62" t="s">
        <v>748</v>
      </c>
      <c r="C396" s="123" t="s">
        <v>749</v>
      </c>
      <c r="D396" s="124" t="s">
        <v>427</v>
      </c>
      <c r="E396" s="23">
        <v>11.9</v>
      </c>
      <c r="F396" s="126">
        <v>3.66</v>
      </c>
      <c r="G396" s="22">
        <f t="shared" si="26"/>
        <v>43.55</v>
      </c>
      <c r="H396" s="24">
        <f t="shared" si="28"/>
        <v>1.952204615931557E-5</v>
      </c>
      <c r="I396" s="22">
        <f>ROUND(F396*Прил.10!$D$13,2)</f>
        <v>36.01</v>
      </c>
      <c r="J396" s="22">
        <f t="shared" si="27"/>
        <v>428.52</v>
      </c>
    </row>
    <row r="397" spans="1:10" ht="216.75" x14ac:dyDescent="0.25">
      <c r="A397" s="124">
        <v>369</v>
      </c>
      <c r="B397" s="62" t="s">
        <v>750</v>
      </c>
      <c r="C397" s="123" t="s">
        <v>751</v>
      </c>
      <c r="D397" s="124" t="s">
        <v>420</v>
      </c>
      <c r="E397" s="23">
        <v>10</v>
      </c>
      <c r="F397" s="126">
        <v>4.12</v>
      </c>
      <c r="G397" s="22">
        <f t="shared" ref="G397:G460" si="29">ROUND(E397*F397,2)</f>
        <v>41.2</v>
      </c>
      <c r="H397" s="24">
        <f t="shared" si="28"/>
        <v>1.8468617721327245E-5</v>
      </c>
      <c r="I397" s="22">
        <f>ROUND(F397*Прил.10!$D$13,2)</f>
        <v>40.54</v>
      </c>
      <c r="J397" s="22">
        <f t="shared" ref="J397:J460" si="30">ROUND(I397*E397,2)</f>
        <v>405.4</v>
      </c>
    </row>
    <row r="398" spans="1:10" ht="127.5" x14ac:dyDescent="0.25">
      <c r="A398" s="124">
        <v>370</v>
      </c>
      <c r="B398" s="62" t="s">
        <v>752</v>
      </c>
      <c r="C398" s="123" t="s">
        <v>753</v>
      </c>
      <c r="D398" s="124" t="s">
        <v>393</v>
      </c>
      <c r="E398" s="23">
        <v>0.02</v>
      </c>
      <c r="F398" s="126">
        <v>1729.27</v>
      </c>
      <c r="G398" s="22">
        <f t="shared" si="29"/>
        <v>34.590000000000003</v>
      </c>
      <c r="H398" s="24">
        <f t="shared" si="28"/>
        <v>1.5505570072347317E-5</v>
      </c>
      <c r="I398" s="22">
        <f>ROUND(F398*Прил.10!$D$13,2)</f>
        <v>17016.02</v>
      </c>
      <c r="J398" s="22">
        <f t="shared" si="30"/>
        <v>340.32</v>
      </c>
    </row>
    <row r="399" spans="1:10" ht="165.75" x14ac:dyDescent="0.25">
      <c r="A399" s="124">
        <v>371</v>
      </c>
      <c r="B399" s="62" t="s">
        <v>754</v>
      </c>
      <c r="C399" s="123" t="s">
        <v>755</v>
      </c>
      <c r="D399" s="124" t="s">
        <v>393</v>
      </c>
      <c r="E399" s="23">
        <v>4.7999999999999996E-3</v>
      </c>
      <c r="F399" s="126">
        <v>7043.96</v>
      </c>
      <c r="G399" s="22">
        <f t="shared" si="29"/>
        <v>33.81</v>
      </c>
      <c r="H399" s="24">
        <f t="shared" si="28"/>
        <v>1.5155921484419277E-5</v>
      </c>
      <c r="I399" s="22">
        <f>ROUND(F399*Прил.10!$D$13,2)</f>
        <v>69312.570000000007</v>
      </c>
      <c r="J399" s="22">
        <f t="shared" si="30"/>
        <v>332.7</v>
      </c>
    </row>
    <row r="400" spans="1:10" ht="153" x14ac:dyDescent="0.25">
      <c r="A400" s="124">
        <v>372</v>
      </c>
      <c r="B400" s="62" t="s">
        <v>604</v>
      </c>
      <c r="C400" s="123" t="s">
        <v>605</v>
      </c>
      <c r="D400" s="124" t="s">
        <v>405</v>
      </c>
      <c r="E400" s="23">
        <v>1.3299999999999999E-2</v>
      </c>
      <c r="F400" s="126">
        <v>2472.13</v>
      </c>
      <c r="G400" s="22">
        <f t="shared" si="29"/>
        <v>32.880000000000003</v>
      </c>
      <c r="H400" s="24">
        <f t="shared" si="28"/>
        <v>1.4739032783428152E-5</v>
      </c>
      <c r="I400" s="22">
        <f>ROUND(F400*Прил.10!$D$13,2)</f>
        <v>24325.759999999998</v>
      </c>
      <c r="J400" s="22">
        <f t="shared" si="30"/>
        <v>323.52999999999997</v>
      </c>
    </row>
    <row r="401" spans="1:10" ht="51" x14ac:dyDescent="0.25">
      <c r="A401" s="124">
        <v>373</v>
      </c>
      <c r="B401" s="62" t="s">
        <v>756</v>
      </c>
      <c r="C401" s="123" t="s">
        <v>757</v>
      </c>
      <c r="D401" s="124" t="s">
        <v>434</v>
      </c>
      <c r="E401" s="23">
        <v>10</v>
      </c>
      <c r="F401" s="126">
        <v>3.28</v>
      </c>
      <c r="G401" s="22">
        <f t="shared" si="29"/>
        <v>32.799999999999997</v>
      </c>
      <c r="H401" s="24">
        <f t="shared" si="28"/>
        <v>1.4703171389794504E-5</v>
      </c>
      <c r="I401" s="22">
        <f>ROUND(F401*Прил.10!$D$13,2)</f>
        <v>32.28</v>
      </c>
      <c r="J401" s="22">
        <f t="shared" si="30"/>
        <v>322.8</v>
      </c>
    </row>
    <row r="402" spans="1:10" ht="140.25" x14ac:dyDescent="0.25">
      <c r="A402" s="124">
        <v>374</v>
      </c>
      <c r="B402" s="62" t="s">
        <v>758</v>
      </c>
      <c r="C402" s="123" t="s">
        <v>759</v>
      </c>
      <c r="D402" s="124" t="s">
        <v>393</v>
      </c>
      <c r="E402" s="23">
        <v>5.4999999999999997E-3</v>
      </c>
      <c r="F402" s="126">
        <v>5784.27</v>
      </c>
      <c r="G402" s="22">
        <f t="shared" si="29"/>
        <v>31.81</v>
      </c>
      <c r="H402" s="24">
        <f t="shared" si="28"/>
        <v>1.4259386643578147E-5</v>
      </c>
      <c r="I402" s="22">
        <f>ROUND(F402*Прил.10!$D$13,2)</f>
        <v>56917.22</v>
      </c>
      <c r="J402" s="22">
        <f t="shared" si="30"/>
        <v>313.04000000000002</v>
      </c>
    </row>
    <row r="403" spans="1:10" ht="63.75" x14ac:dyDescent="0.25">
      <c r="A403" s="124">
        <v>375</v>
      </c>
      <c r="B403" s="62" t="s">
        <v>255</v>
      </c>
      <c r="C403" s="123" t="s">
        <v>760</v>
      </c>
      <c r="D403" s="124" t="s">
        <v>259</v>
      </c>
      <c r="E403" s="23">
        <v>3</v>
      </c>
      <c r="F403" s="126">
        <v>9.75</v>
      </c>
      <c r="G403" s="22">
        <f t="shared" si="29"/>
        <v>29.25</v>
      </c>
      <c r="H403" s="24">
        <f t="shared" si="28"/>
        <v>1.3111822047301502E-5</v>
      </c>
      <c r="I403" s="22">
        <f>ROUND(F403*Прил.10!$D$13,2)</f>
        <v>95.94</v>
      </c>
      <c r="J403" s="22">
        <f t="shared" si="30"/>
        <v>287.82</v>
      </c>
    </row>
    <row r="404" spans="1:10" ht="140.25" x14ac:dyDescent="0.25">
      <c r="A404" s="124">
        <v>376</v>
      </c>
      <c r="B404" s="62" t="s">
        <v>761</v>
      </c>
      <c r="C404" s="123" t="s">
        <v>762</v>
      </c>
      <c r="D404" s="124" t="s">
        <v>393</v>
      </c>
      <c r="E404" s="23">
        <v>3.5999999999999999E-3</v>
      </c>
      <c r="F404" s="126">
        <v>7782.57</v>
      </c>
      <c r="G404" s="22">
        <f t="shared" si="29"/>
        <v>28.02</v>
      </c>
      <c r="H404" s="24">
        <f t="shared" si="28"/>
        <v>1.2560453120184208E-5</v>
      </c>
      <c r="I404" s="22">
        <f>ROUND(F404*Прил.10!$D$13,2)</f>
        <v>76580.490000000005</v>
      </c>
      <c r="J404" s="22">
        <f t="shared" si="30"/>
        <v>275.69</v>
      </c>
    </row>
    <row r="405" spans="1:10" ht="76.5" x14ac:dyDescent="0.25">
      <c r="A405" s="124">
        <v>377</v>
      </c>
      <c r="B405" s="62" t="s">
        <v>763</v>
      </c>
      <c r="C405" s="123" t="s">
        <v>764</v>
      </c>
      <c r="D405" s="124" t="s">
        <v>405</v>
      </c>
      <c r="E405" s="23">
        <v>4.633</v>
      </c>
      <c r="F405" s="126">
        <v>5.91</v>
      </c>
      <c r="G405" s="22">
        <f t="shared" si="29"/>
        <v>27.38</v>
      </c>
      <c r="H405" s="24">
        <f t="shared" si="28"/>
        <v>1.2273561971115046E-5</v>
      </c>
      <c r="I405" s="22">
        <f>ROUND(F405*Прил.10!$D$13,2)</f>
        <v>58.15</v>
      </c>
      <c r="J405" s="22">
        <f t="shared" si="30"/>
        <v>269.41000000000003</v>
      </c>
    </row>
    <row r="406" spans="1:10" ht="318.75" x14ac:dyDescent="0.25">
      <c r="A406" s="124">
        <v>378</v>
      </c>
      <c r="B406" s="62" t="s">
        <v>765</v>
      </c>
      <c r="C406" s="123" t="s">
        <v>766</v>
      </c>
      <c r="D406" s="124" t="s">
        <v>393</v>
      </c>
      <c r="E406" s="23">
        <v>6.1000000000000004E-3</v>
      </c>
      <c r="F406" s="126">
        <v>4349.8999999999996</v>
      </c>
      <c r="G406" s="22">
        <f t="shared" si="29"/>
        <v>26.53</v>
      </c>
      <c r="H406" s="24">
        <f t="shared" si="28"/>
        <v>1.1892534663757569E-5</v>
      </c>
      <c r="I406" s="22">
        <f>ROUND(F406*Прил.10!$D$13,2)</f>
        <v>42803.02</v>
      </c>
      <c r="J406" s="22">
        <f t="shared" si="30"/>
        <v>261.10000000000002</v>
      </c>
    </row>
    <row r="407" spans="1:10" ht="153" x14ac:dyDescent="0.25">
      <c r="A407" s="124">
        <v>379</v>
      </c>
      <c r="B407" s="62" t="s">
        <v>767</v>
      </c>
      <c r="C407" s="123" t="s">
        <v>768</v>
      </c>
      <c r="D407" s="124" t="s">
        <v>393</v>
      </c>
      <c r="E407" s="23">
        <v>7.4099999999999999E-2</v>
      </c>
      <c r="F407" s="126">
        <v>332.74</v>
      </c>
      <c r="G407" s="22">
        <f t="shared" si="29"/>
        <v>24.66</v>
      </c>
      <c r="H407" s="24">
        <f t="shared" si="28"/>
        <v>1.1054274587571113E-5</v>
      </c>
      <c r="I407" s="22">
        <f>ROUND(F407*Прил.10!$D$13,2)</f>
        <v>3274.16</v>
      </c>
      <c r="J407" s="22">
        <f t="shared" si="30"/>
        <v>242.62</v>
      </c>
    </row>
    <row r="408" spans="1:10" ht="25.5" x14ac:dyDescent="0.25">
      <c r="A408" s="124">
        <v>380</v>
      </c>
      <c r="B408" s="62" t="s">
        <v>255</v>
      </c>
      <c r="C408" s="123" t="s">
        <v>769</v>
      </c>
      <c r="D408" s="124" t="s">
        <v>259</v>
      </c>
      <c r="E408" s="23">
        <v>1</v>
      </c>
      <c r="F408" s="126">
        <v>22.87</v>
      </c>
      <c r="G408" s="22">
        <f t="shared" si="29"/>
        <v>22.87</v>
      </c>
      <c r="H408" s="24">
        <f t="shared" ref="H408:H471" si="31">G408/$G$438</f>
        <v>1.0251875905018303E-5</v>
      </c>
      <c r="I408" s="22">
        <f>ROUND(F408*Прил.10!$D$13,2)</f>
        <v>225.04</v>
      </c>
      <c r="J408" s="22">
        <f t="shared" si="30"/>
        <v>225.04</v>
      </c>
    </row>
    <row r="409" spans="1:10" ht="102" x14ac:dyDescent="0.25">
      <c r="A409" s="124">
        <v>381</v>
      </c>
      <c r="B409" s="62" t="s">
        <v>612</v>
      </c>
      <c r="C409" s="123" t="s">
        <v>613</v>
      </c>
      <c r="D409" s="124" t="s">
        <v>393</v>
      </c>
      <c r="E409" s="23">
        <v>2.8E-3</v>
      </c>
      <c r="F409" s="126">
        <v>7191.81</v>
      </c>
      <c r="G409" s="22">
        <f t="shared" si="29"/>
        <v>20.14</v>
      </c>
      <c r="H409" s="24">
        <f t="shared" si="31"/>
        <v>9.0281058472701634E-6</v>
      </c>
      <c r="I409" s="22">
        <f>ROUND(F409*Прил.10!$D$13,2)</f>
        <v>70767.41</v>
      </c>
      <c r="J409" s="22">
        <f t="shared" si="30"/>
        <v>198.15</v>
      </c>
    </row>
    <row r="410" spans="1:10" ht="191.25" x14ac:dyDescent="0.25">
      <c r="A410" s="124">
        <v>382</v>
      </c>
      <c r="B410" s="62" t="s">
        <v>770</v>
      </c>
      <c r="C410" s="123" t="s">
        <v>771</v>
      </c>
      <c r="D410" s="124" t="s">
        <v>434</v>
      </c>
      <c r="E410" s="23">
        <v>1</v>
      </c>
      <c r="F410" s="126">
        <v>16.399999999999999</v>
      </c>
      <c r="G410" s="22">
        <f t="shared" si="29"/>
        <v>16.399999999999999</v>
      </c>
      <c r="H410" s="24">
        <f t="shared" si="31"/>
        <v>7.3515856948972519E-6</v>
      </c>
      <c r="I410" s="22">
        <f>ROUND(F410*Прил.10!$D$13,2)</f>
        <v>161.38</v>
      </c>
      <c r="J410" s="22">
        <f t="shared" si="30"/>
        <v>161.38</v>
      </c>
    </row>
    <row r="411" spans="1:10" ht="38.25" x14ac:dyDescent="0.25">
      <c r="A411" s="124">
        <v>383</v>
      </c>
      <c r="B411" s="62" t="s">
        <v>255</v>
      </c>
      <c r="C411" s="123" t="s">
        <v>772</v>
      </c>
      <c r="D411" s="124" t="s">
        <v>259</v>
      </c>
      <c r="E411" s="23">
        <v>16</v>
      </c>
      <c r="F411" s="126">
        <v>1.02</v>
      </c>
      <c r="G411" s="22">
        <f t="shared" si="29"/>
        <v>16.32</v>
      </c>
      <c r="H411" s="24">
        <f t="shared" si="31"/>
        <v>7.3157243012636077E-6</v>
      </c>
      <c r="I411" s="22">
        <f>ROUND(F411*Прил.10!$D$13,2)</f>
        <v>10.039999999999999</v>
      </c>
      <c r="J411" s="22">
        <f t="shared" si="30"/>
        <v>160.63999999999999</v>
      </c>
    </row>
    <row r="412" spans="1:10" ht="38.25" x14ac:dyDescent="0.25">
      <c r="A412" s="124">
        <v>384</v>
      </c>
      <c r="B412" s="62" t="s">
        <v>743</v>
      </c>
      <c r="C412" s="123" t="s">
        <v>744</v>
      </c>
      <c r="D412" s="124" t="s">
        <v>393</v>
      </c>
      <c r="E412" s="23">
        <v>2.5000000000000001E-3</v>
      </c>
      <c r="F412" s="126">
        <v>6521.42</v>
      </c>
      <c r="G412" s="22">
        <f t="shared" si="29"/>
        <v>16.3</v>
      </c>
      <c r="H412" s="24">
        <f t="shared" si="31"/>
        <v>7.3067589528551969E-6</v>
      </c>
      <c r="I412" s="22">
        <f>ROUND(F412*Прил.10!$D$13,2)</f>
        <v>64170.77</v>
      </c>
      <c r="J412" s="22">
        <f t="shared" si="30"/>
        <v>160.43</v>
      </c>
    </row>
    <row r="413" spans="1:10" ht="89.25" x14ac:dyDescent="0.25">
      <c r="A413" s="124">
        <v>385</v>
      </c>
      <c r="B413" s="62" t="s">
        <v>773</v>
      </c>
      <c r="C413" s="123" t="s">
        <v>774</v>
      </c>
      <c r="D413" s="124" t="s">
        <v>393</v>
      </c>
      <c r="E413" s="23">
        <v>4.0000000000000002E-4</v>
      </c>
      <c r="F413" s="126">
        <v>38020.120000000003</v>
      </c>
      <c r="G413" s="22">
        <f t="shared" si="29"/>
        <v>15.21</v>
      </c>
      <c r="H413" s="24">
        <f t="shared" si="31"/>
        <v>6.8181474645967815E-6</v>
      </c>
      <c r="I413" s="22">
        <f>ROUND(F413*Прил.10!$D$13,2)</f>
        <v>374117.98</v>
      </c>
      <c r="J413" s="22">
        <f t="shared" si="30"/>
        <v>149.65</v>
      </c>
    </row>
    <row r="414" spans="1:10" ht="25.5" x14ac:dyDescent="0.25">
      <c r="A414" s="124">
        <v>386</v>
      </c>
      <c r="B414" s="62" t="s">
        <v>255</v>
      </c>
      <c r="C414" s="123" t="s">
        <v>775</v>
      </c>
      <c r="D414" s="124" t="s">
        <v>259</v>
      </c>
      <c r="E414" s="23">
        <v>1</v>
      </c>
      <c r="F414" s="126">
        <v>13.76</v>
      </c>
      <c r="G414" s="22">
        <f t="shared" si="29"/>
        <v>13.76</v>
      </c>
      <c r="H414" s="24">
        <f t="shared" si="31"/>
        <v>6.1681597049869628E-6</v>
      </c>
      <c r="I414" s="22">
        <f>ROUND(F414*Прил.10!$D$13,2)</f>
        <v>135.4</v>
      </c>
      <c r="J414" s="22">
        <f t="shared" si="30"/>
        <v>135.4</v>
      </c>
    </row>
    <row r="415" spans="1:10" ht="178.5" x14ac:dyDescent="0.25">
      <c r="A415" s="124">
        <v>387</v>
      </c>
      <c r="B415" s="62" t="s">
        <v>776</v>
      </c>
      <c r="C415" s="123" t="s">
        <v>777</v>
      </c>
      <c r="D415" s="124" t="s">
        <v>420</v>
      </c>
      <c r="E415" s="23">
        <v>21.54</v>
      </c>
      <c r="F415" s="126">
        <v>0.55000000000000004</v>
      </c>
      <c r="G415" s="22">
        <f t="shared" si="29"/>
        <v>11.85</v>
      </c>
      <c r="H415" s="24">
        <f t="shared" si="31"/>
        <v>5.3119689319836858E-6</v>
      </c>
      <c r="I415" s="22">
        <f>ROUND(F415*Прил.10!$D$13,2)</f>
        <v>5.41</v>
      </c>
      <c r="J415" s="22">
        <f t="shared" si="30"/>
        <v>116.53</v>
      </c>
    </row>
    <row r="416" spans="1:10" ht="76.5" x14ac:dyDescent="0.25">
      <c r="A416" s="124">
        <v>388</v>
      </c>
      <c r="B416" s="62" t="s">
        <v>778</v>
      </c>
      <c r="C416" s="123" t="s">
        <v>779</v>
      </c>
      <c r="D416" s="124" t="s">
        <v>393</v>
      </c>
      <c r="E416" s="23">
        <v>7.6E-3</v>
      </c>
      <c r="F416" s="126">
        <v>1260.72</v>
      </c>
      <c r="G416" s="22">
        <f t="shared" si="29"/>
        <v>9.58</v>
      </c>
      <c r="H416" s="24">
        <f t="shared" si="31"/>
        <v>4.2944018876290046E-6</v>
      </c>
      <c r="I416" s="22">
        <f>ROUND(F416*Прил.10!$D$13,2)</f>
        <v>12405.48</v>
      </c>
      <c r="J416" s="22">
        <f t="shared" si="30"/>
        <v>94.28</v>
      </c>
    </row>
    <row r="417" spans="1:10" ht="63.75" x14ac:dyDescent="0.25">
      <c r="A417" s="124">
        <v>389</v>
      </c>
      <c r="B417" s="62" t="s">
        <v>780</v>
      </c>
      <c r="C417" s="123" t="s">
        <v>781</v>
      </c>
      <c r="D417" s="124" t="s">
        <v>393</v>
      </c>
      <c r="E417" s="23">
        <v>4.0000000000000002E-4</v>
      </c>
      <c r="F417" s="126">
        <v>23120.53</v>
      </c>
      <c r="G417" s="22">
        <f t="shared" si="29"/>
        <v>9.25</v>
      </c>
      <c r="H417" s="24">
        <f t="shared" si="31"/>
        <v>4.1464736388902184E-6</v>
      </c>
      <c r="I417" s="22">
        <f>ROUND(F417*Прил.10!$D$13,2)</f>
        <v>227506.02</v>
      </c>
      <c r="J417" s="22">
        <f t="shared" si="30"/>
        <v>91</v>
      </c>
    </row>
    <row r="418" spans="1:10" ht="267.75" x14ac:dyDescent="0.25">
      <c r="A418" s="124">
        <v>390</v>
      </c>
      <c r="B418" s="62" t="s">
        <v>641</v>
      </c>
      <c r="C418" s="123" t="s">
        <v>782</v>
      </c>
      <c r="D418" s="124" t="s">
        <v>434</v>
      </c>
      <c r="E418" s="23">
        <v>1</v>
      </c>
      <c r="F418" s="126">
        <v>8.17</v>
      </c>
      <c r="G418" s="22">
        <f t="shared" si="29"/>
        <v>8.17</v>
      </c>
      <c r="H418" s="24">
        <f t="shared" si="31"/>
        <v>3.6623448248360093E-6</v>
      </c>
      <c r="I418" s="22">
        <f>ROUND(F418*Прил.10!$D$13,2)</f>
        <v>80.39</v>
      </c>
      <c r="J418" s="22">
        <f t="shared" si="30"/>
        <v>80.39</v>
      </c>
    </row>
    <row r="419" spans="1:10" ht="63.75" x14ac:dyDescent="0.25">
      <c r="A419" s="124">
        <v>391</v>
      </c>
      <c r="B419" s="62" t="s">
        <v>783</v>
      </c>
      <c r="C419" s="123" t="s">
        <v>784</v>
      </c>
      <c r="D419" s="124" t="s">
        <v>393</v>
      </c>
      <c r="E419" s="23">
        <v>4.0000000000000002E-4</v>
      </c>
      <c r="F419" s="126">
        <v>18660.61</v>
      </c>
      <c r="G419" s="22">
        <f t="shared" si="29"/>
        <v>7.46</v>
      </c>
      <c r="H419" s="24">
        <f t="shared" si="31"/>
        <v>3.3440749563374089E-6</v>
      </c>
      <c r="I419" s="22">
        <f>ROUND(F419*Прил.10!$D$13,2)</f>
        <v>183620.4</v>
      </c>
      <c r="J419" s="22">
        <f t="shared" si="30"/>
        <v>73.45</v>
      </c>
    </row>
    <row r="420" spans="1:10" ht="63.75" x14ac:dyDescent="0.25">
      <c r="A420" s="124">
        <v>392</v>
      </c>
      <c r="B420" s="62" t="s">
        <v>683</v>
      </c>
      <c r="C420" s="123" t="s">
        <v>684</v>
      </c>
      <c r="D420" s="124" t="s">
        <v>477</v>
      </c>
      <c r="E420" s="23">
        <v>1.1279999999999999</v>
      </c>
      <c r="F420" s="126">
        <v>6.27</v>
      </c>
      <c r="G420" s="22">
        <f t="shared" si="29"/>
        <v>7.07</v>
      </c>
      <c r="H420" s="24">
        <f t="shared" si="31"/>
        <v>3.1692506623733889E-6</v>
      </c>
      <c r="I420" s="22">
        <f>ROUND(F420*Прил.10!$D$13,2)</f>
        <v>61.7</v>
      </c>
      <c r="J420" s="22">
        <f t="shared" si="30"/>
        <v>69.599999999999994</v>
      </c>
    </row>
    <row r="421" spans="1:10" ht="306" x14ac:dyDescent="0.25">
      <c r="A421" s="124">
        <v>393</v>
      </c>
      <c r="B421" s="62" t="s">
        <v>785</v>
      </c>
      <c r="C421" s="123" t="s">
        <v>786</v>
      </c>
      <c r="D421" s="124" t="s">
        <v>434</v>
      </c>
      <c r="E421" s="23">
        <v>2</v>
      </c>
      <c r="F421" s="126">
        <v>3.26</v>
      </c>
      <c r="G421" s="22">
        <f t="shared" si="29"/>
        <v>6.52</v>
      </c>
      <c r="H421" s="24">
        <f t="shared" si="31"/>
        <v>2.9227035811420781E-6</v>
      </c>
      <c r="I421" s="22">
        <f>ROUND(F421*Прил.10!$D$13,2)</f>
        <v>32.08</v>
      </c>
      <c r="J421" s="22">
        <f t="shared" si="30"/>
        <v>64.16</v>
      </c>
    </row>
    <row r="422" spans="1:10" ht="140.25" x14ac:dyDescent="0.25">
      <c r="A422" s="124">
        <v>394</v>
      </c>
      <c r="B422" s="62" t="s">
        <v>787</v>
      </c>
      <c r="C422" s="123" t="s">
        <v>788</v>
      </c>
      <c r="D422" s="124" t="s">
        <v>566</v>
      </c>
      <c r="E422" s="23">
        <v>5.7999999999999996E-3</v>
      </c>
      <c r="F422" s="126">
        <v>1059.8499999999999</v>
      </c>
      <c r="G422" s="22">
        <f t="shared" si="29"/>
        <v>6.15</v>
      </c>
      <c r="H422" s="24">
        <f t="shared" si="31"/>
        <v>2.7568446355864698E-6</v>
      </c>
      <c r="I422" s="22">
        <f>ROUND(F422*Прил.10!$D$13,2)</f>
        <v>10428.92</v>
      </c>
      <c r="J422" s="22">
        <f t="shared" si="30"/>
        <v>60.49</v>
      </c>
    </row>
    <row r="423" spans="1:10" ht="63.75" x14ac:dyDescent="0.25">
      <c r="A423" s="124">
        <v>395</v>
      </c>
      <c r="B423" s="62" t="s">
        <v>789</v>
      </c>
      <c r="C423" s="123" t="s">
        <v>790</v>
      </c>
      <c r="D423" s="124" t="s">
        <v>477</v>
      </c>
      <c r="E423" s="23">
        <v>0.19089999999999999</v>
      </c>
      <c r="F423" s="126">
        <v>29.89</v>
      </c>
      <c r="G423" s="22">
        <f t="shared" si="29"/>
        <v>5.71</v>
      </c>
      <c r="H423" s="24">
        <f t="shared" si="31"/>
        <v>2.5596069706014215E-6</v>
      </c>
      <c r="I423" s="22">
        <f>ROUND(F423*Прил.10!$D$13,2)</f>
        <v>294.12</v>
      </c>
      <c r="J423" s="22">
        <f t="shared" si="30"/>
        <v>56.15</v>
      </c>
    </row>
    <row r="424" spans="1:10" ht="153" x14ac:dyDescent="0.25">
      <c r="A424" s="124">
        <v>396</v>
      </c>
      <c r="B424" s="62" t="s">
        <v>791</v>
      </c>
      <c r="C424" s="123" t="s">
        <v>792</v>
      </c>
      <c r="D424" s="124" t="s">
        <v>405</v>
      </c>
      <c r="E424" s="23">
        <v>2.2000000000000001E-3</v>
      </c>
      <c r="F424" s="126">
        <v>2472.13</v>
      </c>
      <c r="G424" s="22">
        <f t="shared" si="29"/>
        <v>5.44</v>
      </c>
      <c r="H424" s="24">
        <f t="shared" si="31"/>
        <v>2.4385747670878694E-6</v>
      </c>
      <c r="I424" s="22">
        <f>ROUND(F424*Прил.10!$D$13,2)</f>
        <v>24325.759999999998</v>
      </c>
      <c r="J424" s="22">
        <f t="shared" si="30"/>
        <v>53.52</v>
      </c>
    </row>
    <row r="425" spans="1:10" ht="51" x14ac:dyDescent="0.25">
      <c r="A425" s="124">
        <v>397</v>
      </c>
      <c r="B425" s="62" t="s">
        <v>793</v>
      </c>
      <c r="C425" s="123" t="s">
        <v>794</v>
      </c>
      <c r="D425" s="124" t="s">
        <v>405</v>
      </c>
      <c r="E425" s="23">
        <v>9.6000000000000002E-2</v>
      </c>
      <c r="F425" s="126">
        <v>53.57</v>
      </c>
      <c r="G425" s="22">
        <f t="shared" si="29"/>
        <v>5.14</v>
      </c>
      <c r="H425" s="24">
        <f t="shared" si="31"/>
        <v>2.3040945409616998E-6</v>
      </c>
      <c r="I425" s="22">
        <f>ROUND(F425*Прил.10!$D$13,2)</f>
        <v>527.13</v>
      </c>
      <c r="J425" s="22">
        <f t="shared" si="30"/>
        <v>50.6</v>
      </c>
    </row>
    <row r="426" spans="1:10" ht="25.5" x14ac:dyDescent="0.25">
      <c r="A426" s="124">
        <v>398</v>
      </c>
      <c r="B426" s="62" t="s">
        <v>795</v>
      </c>
      <c r="C426" s="123" t="s">
        <v>796</v>
      </c>
      <c r="D426" s="124" t="s">
        <v>408</v>
      </c>
      <c r="E426" s="23">
        <v>0.1</v>
      </c>
      <c r="F426" s="126">
        <v>46.63</v>
      </c>
      <c r="G426" s="22">
        <f t="shared" si="29"/>
        <v>4.66</v>
      </c>
      <c r="H426" s="24">
        <f t="shared" si="31"/>
        <v>2.088926179159829E-6</v>
      </c>
      <c r="I426" s="22">
        <f>ROUND(F426*Прил.10!$D$13,2)</f>
        <v>458.84</v>
      </c>
      <c r="J426" s="22">
        <f t="shared" si="30"/>
        <v>45.88</v>
      </c>
    </row>
    <row r="427" spans="1:10" ht="25.5" x14ac:dyDescent="0.25">
      <c r="A427" s="124">
        <v>399</v>
      </c>
      <c r="B427" s="62" t="s">
        <v>255</v>
      </c>
      <c r="C427" s="123" t="s">
        <v>797</v>
      </c>
      <c r="D427" s="124" t="s">
        <v>259</v>
      </c>
      <c r="E427" s="23">
        <v>1</v>
      </c>
      <c r="F427" s="126">
        <v>3.8</v>
      </c>
      <c r="G427" s="22">
        <f t="shared" si="29"/>
        <v>3.8</v>
      </c>
      <c r="H427" s="24">
        <f t="shared" si="31"/>
        <v>1.7034161975981438E-6</v>
      </c>
      <c r="I427" s="22">
        <f>ROUND(F427*Прил.10!$D$13,2)</f>
        <v>37.39</v>
      </c>
      <c r="J427" s="22">
        <f t="shared" si="30"/>
        <v>37.39</v>
      </c>
    </row>
    <row r="428" spans="1:10" ht="51" x14ac:dyDescent="0.25">
      <c r="A428" s="124">
        <v>400</v>
      </c>
      <c r="B428" s="62" t="s">
        <v>798</v>
      </c>
      <c r="C428" s="123" t="s">
        <v>799</v>
      </c>
      <c r="D428" s="124" t="s">
        <v>393</v>
      </c>
      <c r="E428" s="23">
        <v>2.9999999999999997E-4</v>
      </c>
      <c r="F428" s="126">
        <v>12534.98</v>
      </c>
      <c r="G428" s="22">
        <f t="shared" si="29"/>
        <v>3.76</v>
      </c>
      <c r="H428" s="24">
        <f t="shared" si="31"/>
        <v>1.6854855007813213E-6</v>
      </c>
      <c r="I428" s="22">
        <f>ROUND(F428*Прил.10!$D$13,2)</f>
        <v>123344.2</v>
      </c>
      <c r="J428" s="22">
        <f t="shared" si="30"/>
        <v>37</v>
      </c>
    </row>
    <row r="429" spans="1:10" ht="102" x14ac:dyDescent="0.25">
      <c r="A429" s="124">
        <v>401</v>
      </c>
      <c r="B429" s="62" t="s">
        <v>800</v>
      </c>
      <c r="C429" s="123" t="s">
        <v>801</v>
      </c>
      <c r="D429" s="124" t="s">
        <v>393</v>
      </c>
      <c r="E429" s="23">
        <v>6.9999999999999999E-4</v>
      </c>
      <c r="F429" s="126">
        <v>4617.17</v>
      </c>
      <c r="G429" s="22">
        <f t="shared" si="29"/>
        <v>3.23</v>
      </c>
      <c r="H429" s="24">
        <f t="shared" si="31"/>
        <v>1.4479037679584224E-6</v>
      </c>
      <c r="I429" s="22">
        <f>ROUND(F429*Прил.10!$D$13,2)</f>
        <v>45432.95</v>
      </c>
      <c r="J429" s="22">
        <f t="shared" si="30"/>
        <v>31.8</v>
      </c>
    </row>
    <row r="430" spans="1:10" ht="102" x14ac:dyDescent="0.25">
      <c r="A430" s="124">
        <v>402</v>
      </c>
      <c r="B430" s="62" t="s">
        <v>802</v>
      </c>
      <c r="C430" s="123" t="s">
        <v>803</v>
      </c>
      <c r="D430" s="124" t="s">
        <v>434</v>
      </c>
      <c r="E430" s="23">
        <v>0.16</v>
      </c>
      <c r="F430" s="126">
        <v>13.76</v>
      </c>
      <c r="G430" s="22">
        <f t="shared" si="29"/>
        <v>2.2000000000000002</v>
      </c>
      <c r="H430" s="24">
        <f t="shared" si="31"/>
        <v>9.8618832492524138E-7</v>
      </c>
      <c r="I430" s="22">
        <f>ROUND(F430*Прил.10!$D$13,2)</f>
        <v>135.4</v>
      </c>
      <c r="J430" s="22">
        <f t="shared" si="30"/>
        <v>21.66</v>
      </c>
    </row>
    <row r="431" spans="1:10" ht="331.5" x14ac:dyDescent="0.25">
      <c r="A431" s="124">
        <v>403</v>
      </c>
      <c r="B431" s="62" t="s">
        <v>804</v>
      </c>
      <c r="C431" s="123" t="s">
        <v>805</v>
      </c>
      <c r="D431" s="124" t="s">
        <v>439</v>
      </c>
      <c r="E431" s="23">
        <v>2E-3</v>
      </c>
      <c r="F431" s="126">
        <v>992.14</v>
      </c>
      <c r="G431" s="22">
        <f t="shared" si="29"/>
        <v>1.98</v>
      </c>
      <c r="H431" s="24">
        <f t="shared" si="31"/>
        <v>8.8756949243271711E-7</v>
      </c>
      <c r="I431" s="22">
        <f>ROUND(F431*Прил.10!$D$13,2)</f>
        <v>9762.66</v>
      </c>
      <c r="J431" s="22">
        <f t="shared" si="30"/>
        <v>19.53</v>
      </c>
    </row>
    <row r="432" spans="1:10" ht="51" x14ac:dyDescent="0.25">
      <c r="A432" s="124">
        <v>404</v>
      </c>
      <c r="B432" s="62" t="s">
        <v>806</v>
      </c>
      <c r="C432" s="123" t="s">
        <v>807</v>
      </c>
      <c r="D432" s="124" t="s">
        <v>427</v>
      </c>
      <c r="E432" s="23">
        <v>3.6999999999999998E-2</v>
      </c>
      <c r="F432" s="126">
        <v>49.89</v>
      </c>
      <c r="G432" s="22">
        <f t="shared" si="29"/>
        <v>1.85</v>
      </c>
      <c r="H432" s="24">
        <f t="shared" si="31"/>
        <v>8.2929472777804379E-7</v>
      </c>
      <c r="I432" s="22">
        <f>ROUND(F432*Прил.10!$D$13,2)</f>
        <v>490.92</v>
      </c>
      <c r="J432" s="22">
        <f t="shared" si="30"/>
        <v>18.16</v>
      </c>
    </row>
    <row r="433" spans="1:11" ht="102" x14ac:dyDescent="0.25">
      <c r="A433" s="124">
        <v>405</v>
      </c>
      <c r="B433" s="62" t="s">
        <v>802</v>
      </c>
      <c r="C433" s="123" t="s">
        <v>803</v>
      </c>
      <c r="D433" s="124" t="s">
        <v>434</v>
      </c>
      <c r="E433" s="23">
        <v>0.1154</v>
      </c>
      <c r="F433" s="126">
        <v>13.76</v>
      </c>
      <c r="G433" s="22">
        <f t="shared" si="29"/>
        <v>1.59</v>
      </c>
      <c r="H433" s="24">
        <f t="shared" si="31"/>
        <v>7.1274519846869713E-7</v>
      </c>
      <c r="I433" s="22">
        <f>ROUND(F433*Прил.10!$D$13,2)</f>
        <v>135.4</v>
      </c>
      <c r="J433" s="22">
        <f t="shared" si="30"/>
        <v>15.63</v>
      </c>
    </row>
    <row r="434" spans="1:11" ht="38.25" x14ac:dyDescent="0.25">
      <c r="A434" s="124">
        <v>406</v>
      </c>
      <c r="B434" s="62" t="s">
        <v>255</v>
      </c>
      <c r="C434" s="123" t="s">
        <v>808</v>
      </c>
      <c r="D434" s="124" t="s">
        <v>809</v>
      </c>
      <c r="E434" s="23">
        <v>0.45</v>
      </c>
      <c r="F434" s="126">
        <v>2.11</v>
      </c>
      <c r="G434" s="22">
        <f t="shared" si="29"/>
        <v>0.95</v>
      </c>
      <c r="H434" s="24">
        <f t="shared" si="31"/>
        <v>4.2585404939953595E-7</v>
      </c>
      <c r="I434" s="22">
        <f>ROUND(F434*Прил.10!$D$13,2)</f>
        <v>20.76</v>
      </c>
      <c r="J434" s="22">
        <f t="shared" si="30"/>
        <v>9.34</v>
      </c>
    </row>
    <row r="435" spans="1:11" ht="25.5" x14ac:dyDescent="0.25">
      <c r="A435" s="124">
        <v>407</v>
      </c>
      <c r="B435" s="62" t="s">
        <v>455</v>
      </c>
      <c r="C435" s="123" t="s">
        <v>456</v>
      </c>
      <c r="D435" s="124" t="s">
        <v>427</v>
      </c>
      <c r="E435" s="23">
        <v>3.9199999999999999E-2</v>
      </c>
      <c r="F435" s="126">
        <v>7.39</v>
      </c>
      <c r="G435" s="22">
        <f t="shared" si="29"/>
        <v>0.28999999999999998</v>
      </c>
      <c r="H435" s="24">
        <f t="shared" si="31"/>
        <v>1.2999755192196361E-7</v>
      </c>
      <c r="I435" s="22">
        <f>ROUND(F435*Прил.10!$D$13,2)</f>
        <v>72.72</v>
      </c>
      <c r="J435" s="22">
        <f t="shared" si="30"/>
        <v>2.85</v>
      </c>
    </row>
    <row r="436" spans="1:11" ht="191.25" x14ac:dyDescent="0.25">
      <c r="A436" s="124">
        <v>408</v>
      </c>
      <c r="B436" s="62" t="s">
        <v>810</v>
      </c>
      <c r="C436" s="123" t="s">
        <v>811</v>
      </c>
      <c r="D436" s="124" t="s">
        <v>576</v>
      </c>
      <c r="E436" s="23">
        <v>1.95E-2</v>
      </c>
      <c r="F436" s="126">
        <v>9.6999999999999993</v>
      </c>
      <c r="G436" s="22">
        <f t="shared" si="29"/>
        <v>0.19</v>
      </c>
      <c r="H436" s="24">
        <f t="shared" si="31"/>
        <v>8.5170809879907193E-8</v>
      </c>
      <c r="I436" s="22">
        <f>ROUND(F436*Прил.10!$D$13,2)</f>
        <v>95.45</v>
      </c>
      <c r="J436" s="22">
        <f t="shared" si="30"/>
        <v>1.86</v>
      </c>
    </row>
    <row r="437" spans="1:11" ht="51" x14ac:dyDescent="0.25">
      <c r="A437" s="124"/>
      <c r="B437" s="124"/>
      <c r="C437" s="123" t="s">
        <v>884</v>
      </c>
      <c r="D437" s="124"/>
      <c r="E437" s="125"/>
      <c r="F437" s="126"/>
      <c r="G437" s="31">
        <f>SUM(G205:G436)</f>
        <v>328379.23999999993</v>
      </c>
      <c r="H437" s="24">
        <f t="shared" si="31"/>
        <v>0.14720171483446531</v>
      </c>
      <c r="I437" s="22"/>
      <c r="J437" s="31">
        <f>SUM(J205:J436)</f>
        <v>3231307.4200000004</v>
      </c>
    </row>
    <row r="438" spans="1:11" ht="51" x14ac:dyDescent="0.25">
      <c r="A438" s="124"/>
      <c r="B438" s="124"/>
      <c r="C438" s="115" t="s">
        <v>885</v>
      </c>
      <c r="D438" s="124"/>
      <c r="E438" s="125"/>
      <c r="F438" s="126"/>
      <c r="G438" s="22">
        <f>G204+G437</f>
        <v>2230811.2399999998</v>
      </c>
      <c r="H438" s="24">
        <f t="shared" si="31"/>
        <v>1</v>
      </c>
      <c r="I438" s="22"/>
      <c r="J438" s="22">
        <f>J204+J437</f>
        <v>21951233.540000003</v>
      </c>
      <c r="K438" s="94"/>
    </row>
    <row r="439" spans="1:11" ht="25.5" x14ac:dyDescent="0.25">
      <c r="A439" s="124"/>
      <c r="B439" s="124"/>
      <c r="C439" s="123" t="s">
        <v>886</v>
      </c>
      <c r="D439" s="124"/>
      <c r="E439" s="125"/>
      <c r="F439" s="126"/>
      <c r="G439" s="22">
        <f>G14+G104+G438</f>
        <v>2906472.5199999996</v>
      </c>
      <c r="H439" s="127"/>
      <c r="I439" s="22"/>
      <c r="J439" s="22">
        <f>J14+J104+J438</f>
        <v>37791056.570000008</v>
      </c>
    </row>
    <row r="440" spans="1:11" ht="38.25" x14ac:dyDescent="0.25">
      <c r="A440" s="124"/>
      <c r="B440" s="124"/>
      <c r="C440" s="123" t="s">
        <v>887</v>
      </c>
      <c r="D440" s="21">
        <f>ROUND(G440/(G$16+$G$14),2)</f>
        <v>1.3</v>
      </c>
      <c r="E440" s="125"/>
      <c r="F440" s="126"/>
      <c r="G440" s="22">
        <v>297053.15999999997</v>
      </c>
      <c r="H440" s="127"/>
      <c r="I440" s="22"/>
      <c r="J440" s="22">
        <f>ROUND(D440*(J14+J16),2)</f>
        <v>13676586.57</v>
      </c>
    </row>
    <row r="441" spans="1:11" ht="25.5" x14ac:dyDescent="0.25">
      <c r="A441" s="124"/>
      <c r="B441" s="124"/>
      <c r="C441" s="123" t="s">
        <v>888</v>
      </c>
      <c r="D441" s="21">
        <f>ROUND(G441/(G$14+G$16),2)</f>
        <v>0.92</v>
      </c>
      <c r="E441" s="125"/>
      <c r="F441" s="126"/>
      <c r="G441" s="22">
        <v>209599.45</v>
      </c>
      <c r="H441" s="127"/>
      <c r="I441" s="22"/>
      <c r="J441" s="22">
        <f>ROUND(D441*(J14+J16),2)</f>
        <v>9678815.1099999994</v>
      </c>
    </row>
    <row r="442" spans="1:11" ht="38.25" x14ac:dyDescent="0.25">
      <c r="A442" s="124"/>
      <c r="B442" s="124"/>
      <c r="C442" s="123" t="s">
        <v>889</v>
      </c>
      <c r="D442" s="124"/>
      <c r="E442" s="125"/>
      <c r="F442" s="126"/>
      <c r="G442" s="22">
        <f>ROUND((G14+G104+G438+G440+G441),2)</f>
        <v>3413125.13</v>
      </c>
      <c r="H442" s="127"/>
      <c r="I442" s="22"/>
      <c r="J442" s="22">
        <f>ROUND((J14+J104+J438+J440+J441),2)</f>
        <v>61146458.25</v>
      </c>
    </row>
    <row r="443" spans="1:11" ht="51" x14ac:dyDescent="0.25">
      <c r="A443" s="124"/>
      <c r="B443" s="124"/>
      <c r="C443" s="123" t="s">
        <v>890</v>
      </c>
      <c r="D443" s="124"/>
      <c r="E443" s="125"/>
      <c r="F443" s="126"/>
      <c r="G443" s="22">
        <f>G442+G148</f>
        <v>9483436.8000000007</v>
      </c>
      <c r="H443" s="127"/>
      <c r="I443" s="22"/>
      <c r="J443" s="22">
        <f>J442+J148</f>
        <v>99146609.200000003</v>
      </c>
    </row>
    <row r="444" spans="1:11" ht="63.75" x14ac:dyDescent="0.25">
      <c r="A444" s="124"/>
      <c r="B444" s="124"/>
      <c r="C444" s="123" t="s">
        <v>851</v>
      </c>
      <c r="D444" s="124" t="s">
        <v>891</v>
      </c>
      <c r="E444" s="125">
        <v>2</v>
      </c>
      <c r="F444" s="126"/>
      <c r="G444" s="22">
        <f>G443/E444</f>
        <v>4741718.4000000004</v>
      </c>
      <c r="H444" s="127"/>
      <c r="I444" s="22"/>
      <c r="J444" s="22">
        <f>J443/E444</f>
        <v>49573304.600000001</v>
      </c>
    </row>
    <row r="446" spans="1:11" x14ac:dyDescent="0.25">
      <c r="A446" s="95" t="s">
        <v>66</v>
      </c>
    </row>
    <row r="447" spans="1:11" x14ac:dyDescent="0.25">
      <c r="A447" s="102" t="s">
        <v>33</v>
      </c>
    </row>
    <row r="448" spans="1:11" x14ac:dyDescent="0.25">
      <c r="A448" s="95"/>
    </row>
    <row r="449" spans="1:1" x14ac:dyDescent="0.25">
      <c r="A449" s="95" t="s">
        <v>34</v>
      </c>
    </row>
    <row r="450" spans="1:1" x14ac:dyDescent="0.25">
      <c r="A450" s="102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A1:G58"/>
  <sheetViews>
    <sheetView workbookViewId="0"/>
  </sheetViews>
  <sheetFormatPr defaultRowHeight="15" x14ac:dyDescent="0.25"/>
  <sheetData>
    <row r="1" spans="1:7" x14ac:dyDescent="0.25">
      <c r="A1" s="130" t="s">
        <v>892</v>
      </c>
    </row>
    <row r="2" spans="1:7" x14ac:dyDescent="0.25">
      <c r="A2" s="130"/>
      <c r="B2" s="130"/>
      <c r="C2" s="130"/>
      <c r="D2" s="130"/>
      <c r="E2" s="130"/>
      <c r="F2" s="130"/>
      <c r="G2" s="130"/>
    </row>
    <row r="3" spans="1:7" x14ac:dyDescent="0.25">
      <c r="A3" s="104" t="s">
        <v>893</v>
      </c>
    </row>
    <row r="4" spans="1:7" ht="204" x14ac:dyDescent="0.25">
      <c r="A4" s="105" t="s">
        <v>816</v>
      </c>
    </row>
    <row r="5" spans="1:7" x14ac:dyDescent="0.25">
      <c r="A5" s="95"/>
      <c r="B5" s="95"/>
      <c r="C5" s="95"/>
      <c r="D5" s="95"/>
      <c r="E5" s="95"/>
      <c r="F5" s="95"/>
      <c r="G5" s="95"/>
    </row>
    <row r="6" spans="1:7" ht="76.5" x14ac:dyDescent="0.25">
      <c r="A6" s="132" t="s">
        <v>860</v>
      </c>
      <c r="B6" s="132" t="s">
        <v>72</v>
      </c>
      <c r="C6" s="132" t="s">
        <v>817</v>
      </c>
      <c r="D6" s="132" t="s">
        <v>74</v>
      </c>
      <c r="E6" s="124" t="s">
        <v>861</v>
      </c>
      <c r="F6" s="132" t="s">
        <v>76</v>
      </c>
      <c r="G6" s="136"/>
    </row>
    <row r="7" spans="1:7" ht="25.5" x14ac:dyDescent="0.25">
      <c r="A7" s="138"/>
      <c r="B7" s="138"/>
      <c r="C7" s="138"/>
      <c r="D7" s="138"/>
      <c r="E7" s="138"/>
      <c r="F7" s="124" t="s">
        <v>864</v>
      </c>
      <c r="G7" s="124" t="s">
        <v>78</v>
      </c>
    </row>
    <row r="8" spans="1:7" x14ac:dyDescent="0.25">
      <c r="A8" s="124">
        <v>1</v>
      </c>
      <c r="B8" s="124">
        <v>2</v>
      </c>
      <c r="C8" s="124">
        <v>3</v>
      </c>
      <c r="D8" s="124">
        <v>4</v>
      </c>
      <c r="E8" s="124">
        <v>5</v>
      </c>
      <c r="F8" s="124">
        <v>6</v>
      </c>
      <c r="G8" s="124">
        <v>7</v>
      </c>
    </row>
    <row r="9" spans="1:7" ht="51" x14ac:dyDescent="0.25">
      <c r="A9" s="91"/>
      <c r="B9" s="123" t="s">
        <v>894</v>
      </c>
      <c r="C9" s="135"/>
      <c r="D9" s="135"/>
      <c r="E9" s="135"/>
      <c r="F9" s="135"/>
      <c r="G9" s="136"/>
    </row>
    <row r="10" spans="1:7" x14ac:dyDescent="0.25">
      <c r="A10" s="124">
        <v>1</v>
      </c>
      <c r="B10" s="123" t="str">
        <f>'Прил.5 Расчет СМР и ОБ'!B112</f>
        <v>Прайс из СД ОП</v>
      </c>
      <c r="C10" s="123" t="str">
        <f>'Прил.5 Расчет СМР и ОБ'!C112</f>
        <v>Кран-балка</v>
      </c>
      <c r="D10" s="124" t="str">
        <f>'Прил.5 Расчет СМР и ОБ'!D112</f>
        <v>шт.</v>
      </c>
      <c r="E10" s="23">
        <f>'Прил.5 Расчет СМР и ОБ'!E112</f>
        <v>1</v>
      </c>
      <c r="F10" s="22">
        <f>'Прил.5 Расчет СМР и ОБ'!F112</f>
        <v>32749.54</v>
      </c>
      <c r="G10" s="22">
        <f t="shared" ref="G10:G46" si="0">ROUND(E10*F10,2)</f>
        <v>32749.54</v>
      </c>
    </row>
    <row r="11" spans="1:7" ht="89.25" x14ac:dyDescent="0.25">
      <c r="A11" s="124">
        <v>2</v>
      </c>
      <c r="B11" s="123" t="s">
        <v>255</v>
      </c>
      <c r="C11" s="123" t="s">
        <v>260</v>
      </c>
      <c r="D11" s="124" t="s">
        <v>261</v>
      </c>
      <c r="E11" s="23">
        <v>1</v>
      </c>
      <c r="F11" s="22">
        <v>326340.65999999997</v>
      </c>
      <c r="G11" s="22">
        <f t="shared" si="0"/>
        <v>326340.65999999997</v>
      </c>
    </row>
    <row r="12" spans="1:7" ht="153" x14ac:dyDescent="0.25">
      <c r="A12" s="124">
        <v>3</v>
      </c>
      <c r="B12" s="123" t="s">
        <v>255</v>
      </c>
      <c r="C12" s="123" t="s">
        <v>262</v>
      </c>
      <c r="D12" s="124" t="s">
        <v>263</v>
      </c>
      <c r="E12" s="23">
        <v>6</v>
      </c>
      <c r="F12" s="22">
        <v>17466.939999999999</v>
      </c>
      <c r="G12" s="22">
        <f t="shared" si="0"/>
        <v>104801.64</v>
      </c>
    </row>
    <row r="13" spans="1:7" ht="127.5" x14ac:dyDescent="0.25">
      <c r="A13" s="124">
        <v>4</v>
      </c>
      <c r="B13" s="123" t="s">
        <v>255</v>
      </c>
      <c r="C13" s="123" t="s">
        <v>265</v>
      </c>
      <c r="D13" s="124" t="s">
        <v>263</v>
      </c>
      <c r="E13" s="23">
        <v>2</v>
      </c>
      <c r="F13" s="22">
        <v>15849.63</v>
      </c>
      <c r="G13" s="22">
        <f t="shared" si="0"/>
        <v>31699.26</v>
      </c>
    </row>
    <row r="14" spans="1:7" ht="191.25" x14ac:dyDescent="0.25">
      <c r="A14" s="124">
        <v>5</v>
      </c>
      <c r="B14" s="123" t="s">
        <v>255</v>
      </c>
      <c r="C14" s="123" t="s">
        <v>266</v>
      </c>
      <c r="D14" s="124" t="s">
        <v>263</v>
      </c>
      <c r="E14" s="23">
        <v>1</v>
      </c>
      <c r="F14" s="22">
        <v>18437.330000000002</v>
      </c>
      <c r="G14" s="22">
        <f t="shared" si="0"/>
        <v>18437.330000000002</v>
      </c>
    </row>
    <row r="15" spans="1:7" ht="51" x14ac:dyDescent="0.25">
      <c r="A15" s="124">
        <v>6</v>
      </c>
      <c r="B15" s="123" t="s">
        <v>255</v>
      </c>
      <c r="C15" s="123" t="s">
        <v>267</v>
      </c>
      <c r="D15" s="124" t="s">
        <v>263</v>
      </c>
      <c r="E15" s="23">
        <v>1</v>
      </c>
      <c r="F15" s="22">
        <v>12679.7</v>
      </c>
      <c r="G15" s="22">
        <f t="shared" si="0"/>
        <v>12679.7</v>
      </c>
    </row>
    <row r="16" spans="1:7" ht="102" x14ac:dyDescent="0.25">
      <c r="A16" s="124">
        <v>7</v>
      </c>
      <c r="B16" s="123" t="s">
        <v>255</v>
      </c>
      <c r="C16" s="123" t="s">
        <v>268</v>
      </c>
      <c r="D16" s="124" t="s">
        <v>263</v>
      </c>
      <c r="E16" s="23">
        <v>5</v>
      </c>
      <c r="F16" s="22">
        <v>1882.55</v>
      </c>
      <c r="G16" s="22">
        <f t="shared" si="0"/>
        <v>9412.75</v>
      </c>
    </row>
    <row r="17" spans="1:7" ht="76.5" x14ac:dyDescent="0.25">
      <c r="A17" s="124">
        <v>8</v>
      </c>
      <c r="B17" s="123" t="s">
        <v>255</v>
      </c>
      <c r="C17" s="123" t="s">
        <v>269</v>
      </c>
      <c r="D17" s="124" t="s">
        <v>263</v>
      </c>
      <c r="E17" s="23">
        <v>1</v>
      </c>
      <c r="F17" s="22">
        <v>8189.08</v>
      </c>
      <c r="G17" s="22">
        <f t="shared" si="0"/>
        <v>8189.08</v>
      </c>
    </row>
    <row r="18" spans="1:7" ht="38.25" x14ac:dyDescent="0.25">
      <c r="A18" s="124">
        <v>9</v>
      </c>
      <c r="B18" s="123" t="s">
        <v>255</v>
      </c>
      <c r="C18" s="123" t="s">
        <v>270</v>
      </c>
      <c r="D18" s="124" t="s">
        <v>328</v>
      </c>
      <c r="E18" s="23">
        <v>1</v>
      </c>
      <c r="F18" s="22">
        <v>5459.58</v>
      </c>
      <c r="G18" s="22">
        <f t="shared" si="0"/>
        <v>5459.58</v>
      </c>
    </row>
    <row r="19" spans="1:7" ht="76.5" x14ac:dyDescent="0.25">
      <c r="A19" s="124">
        <v>10</v>
      </c>
      <c r="B19" s="123" t="s">
        <v>255</v>
      </c>
      <c r="C19" s="123" t="s">
        <v>271</v>
      </c>
      <c r="D19" s="124" t="s">
        <v>263</v>
      </c>
      <c r="E19" s="23">
        <v>1</v>
      </c>
      <c r="F19" s="22">
        <v>3116.59</v>
      </c>
      <c r="G19" s="22">
        <f t="shared" si="0"/>
        <v>3116.59</v>
      </c>
    </row>
    <row r="20" spans="1:7" ht="76.5" x14ac:dyDescent="0.25">
      <c r="A20" s="124">
        <v>11</v>
      </c>
      <c r="B20" s="123" t="s">
        <v>255</v>
      </c>
      <c r="C20" s="123" t="s">
        <v>272</v>
      </c>
      <c r="D20" s="124" t="s">
        <v>263</v>
      </c>
      <c r="E20" s="23">
        <v>1</v>
      </c>
      <c r="F20" s="22">
        <v>2351.2399999999998</v>
      </c>
      <c r="G20" s="22">
        <f t="shared" si="0"/>
        <v>2351.2399999999998</v>
      </c>
    </row>
    <row r="21" spans="1:7" ht="38.25" x14ac:dyDescent="0.25">
      <c r="A21" s="124">
        <v>12</v>
      </c>
      <c r="B21" s="123" t="s">
        <v>255</v>
      </c>
      <c r="C21" s="123" t="s">
        <v>273</v>
      </c>
      <c r="D21" s="124" t="s">
        <v>263</v>
      </c>
      <c r="E21" s="23">
        <v>1</v>
      </c>
      <c r="F21" s="22">
        <v>2084.98</v>
      </c>
      <c r="G21" s="22">
        <f t="shared" si="0"/>
        <v>2084.98</v>
      </c>
    </row>
    <row r="22" spans="1:7" ht="76.5" x14ac:dyDescent="0.25">
      <c r="A22" s="124">
        <v>13</v>
      </c>
      <c r="B22" s="123" t="s">
        <v>255</v>
      </c>
      <c r="C22" s="123" t="s">
        <v>274</v>
      </c>
      <c r="D22" s="124" t="s">
        <v>263</v>
      </c>
      <c r="E22" s="23">
        <v>1</v>
      </c>
      <c r="F22" s="22">
        <v>1912.82</v>
      </c>
      <c r="G22" s="22">
        <f t="shared" si="0"/>
        <v>1912.82</v>
      </c>
    </row>
    <row r="23" spans="1:7" ht="140.25" x14ac:dyDescent="0.25">
      <c r="A23" s="124">
        <v>14</v>
      </c>
      <c r="B23" s="123" t="s">
        <v>255</v>
      </c>
      <c r="C23" s="123" t="s">
        <v>275</v>
      </c>
      <c r="D23" s="124" t="s">
        <v>263</v>
      </c>
      <c r="E23" s="23">
        <v>2</v>
      </c>
      <c r="F23" s="22">
        <v>882.69</v>
      </c>
      <c r="G23" s="22">
        <f t="shared" si="0"/>
        <v>1765.38</v>
      </c>
    </row>
    <row r="24" spans="1:7" ht="102" x14ac:dyDescent="0.25">
      <c r="A24" s="124">
        <v>15</v>
      </c>
      <c r="B24" s="123" t="s">
        <v>255</v>
      </c>
      <c r="C24" s="123" t="s">
        <v>276</v>
      </c>
      <c r="D24" s="124" t="s">
        <v>263</v>
      </c>
      <c r="E24" s="23">
        <v>2</v>
      </c>
      <c r="F24" s="22">
        <v>574.85</v>
      </c>
      <c r="G24" s="22">
        <f t="shared" si="0"/>
        <v>1149.7</v>
      </c>
    </row>
    <row r="25" spans="1:7" ht="89.25" x14ac:dyDescent="0.25">
      <c r="A25" s="124">
        <v>16</v>
      </c>
      <c r="B25" s="123" t="s">
        <v>255</v>
      </c>
      <c r="C25" s="123" t="s">
        <v>277</v>
      </c>
      <c r="D25" s="124" t="s">
        <v>263</v>
      </c>
      <c r="E25" s="23">
        <v>1</v>
      </c>
      <c r="F25" s="22">
        <v>908.41</v>
      </c>
      <c r="G25" s="22">
        <f t="shared" si="0"/>
        <v>908.41</v>
      </c>
    </row>
    <row r="26" spans="1:7" ht="127.5" x14ac:dyDescent="0.25">
      <c r="A26" s="124">
        <v>17</v>
      </c>
      <c r="B26" s="123" t="s">
        <v>255</v>
      </c>
      <c r="C26" s="123" t="s">
        <v>278</v>
      </c>
      <c r="D26" s="124" t="s">
        <v>263</v>
      </c>
      <c r="E26" s="23">
        <v>1</v>
      </c>
      <c r="F26" s="22">
        <v>887.9</v>
      </c>
      <c r="G26" s="22">
        <f t="shared" si="0"/>
        <v>887.9</v>
      </c>
    </row>
    <row r="27" spans="1:7" ht="140.25" x14ac:dyDescent="0.25">
      <c r="A27" s="124">
        <v>18</v>
      </c>
      <c r="B27" s="123" t="s">
        <v>255</v>
      </c>
      <c r="C27" s="123" t="s">
        <v>279</v>
      </c>
      <c r="D27" s="124" t="s">
        <v>263</v>
      </c>
      <c r="E27" s="23">
        <v>4</v>
      </c>
      <c r="F27" s="22">
        <v>219.47</v>
      </c>
      <c r="G27" s="22">
        <f t="shared" si="0"/>
        <v>877.88</v>
      </c>
    </row>
    <row r="28" spans="1:7" ht="89.25" x14ac:dyDescent="0.25">
      <c r="A28" s="124">
        <v>19</v>
      </c>
      <c r="B28" s="123" t="s">
        <v>255</v>
      </c>
      <c r="C28" s="123" t="s">
        <v>280</v>
      </c>
      <c r="D28" s="124" t="s">
        <v>263</v>
      </c>
      <c r="E28" s="23">
        <v>1</v>
      </c>
      <c r="F28" s="22">
        <v>844.29</v>
      </c>
      <c r="G28" s="22">
        <f t="shared" si="0"/>
        <v>844.29</v>
      </c>
    </row>
    <row r="29" spans="1:7" ht="89.25" x14ac:dyDescent="0.25">
      <c r="A29" s="124">
        <v>20</v>
      </c>
      <c r="B29" s="123" t="s">
        <v>255</v>
      </c>
      <c r="C29" s="123" t="s">
        <v>281</v>
      </c>
      <c r="D29" s="124" t="s">
        <v>263</v>
      </c>
      <c r="E29" s="23">
        <v>1</v>
      </c>
      <c r="F29" s="22">
        <v>797.01</v>
      </c>
      <c r="G29" s="22">
        <f t="shared" si="0"/>
        <v>797.01</v>
      </c>
    </row>
    <row r="30" spans="1:7" ht="89.25" x14ac:dyDescent="0.25">
      <c r="A30" s="124">
        <v>21</v>
      </c>
      <c r="B30" s="123" t="s">
        <v>255</v>
      </c>
      <c r="C30" s="123" t="s">
        <v>280</v>
      </c>
      <c r="D30" s="124" t="s">
        <v>263</v>
      </c>
      <c r="E30" s="23">
        <v>1</v>
      </c>
      <c r="F30" s="22">
        <v>794.7</v>
      </c>
      <c r="G30" s="22">
        <f t="shared" si="0"/>
        <v>794.7</v>
      </c>
    </row>
    <row r="31" spans="1:7" ht="63.75" x14ac:dyDescent="0.25">
      <c r="A31" s="124">
        <v>22</v>
      </c>
      <c r="B31" s="123" t="s">
        <v>255</v>
      </c>
      <c r="C31" s="123" t="s">
        <v>282</v>
      </c>
      <c r="D31" s="124" t="s">
        <v>263</v>
      </c>
      <c r="E31" s="23">
        <v>4</v>
      </c>
      <c r="F31" s="22">
        <v>181.14</v>
      </c>
      <c r="G31" s="22">
        <f t="shared" si="0"/>
        <v>724.56</v>
      </c>
    </row>
    <row r="32" spans="1:7" ht="127.5" x14ac:dyDescent="0.25">
      <c r="A32" s="124">
        <v>23</v>
      </c>
      <c r="B32" s="123" t="s">
        <v>255</v>
      </c>
      <c r="C32" s="123" t="s">
        <v>283</v>
      </c>
      <c r="D32" s="124" t="s">
        <v>263</v>
      </c>
      <c r="E32" s="23">
        <v>1</v>
      </c>
      <c r="F32" s="22">
        <v>628.64</v>
      </c>
      <c r="G32" s="22">
        <f t="shared" si="0"/>
        <v>628.64</v>
      </c>
    </row>
    <row r="33" spans="1:7" ht="102" x14ac:dyDescent="0.25">
      <c r="A33" s="124">
        <v>24</v>
      </c>
      <c r="B33" s="123" t="s">
        <v>255</v>
      </c>
      <c r="C33" s="123" t="s">
        <v>276</v>
      </c>
      <c r="D33" s="124" t="s">
        <v>263</v>
      </c>
      <c r="E33" s="23">
        <v>1</v>
      </c>
      <c r="F33" s="22">
        <v>574.84</v>
      </c>
      <c r="G33" s="22">
        <f t="shared" si="0"/>
        <v>574.84</v>
      </c>
    </row>
    <row r="34" spans="1:7" ht="89.25" x14ac:dyDescent="0.25">
      <c r="A34" s="124">
        <v>25</v>
      </c>
      <c r="B34" s="123" t="s">
        <v>255</v>
      </c>
      <c r="C34" s="123" t="s">
        <v>284</v>
      </c>
      <c r="D34" s="124" t="s">
        <v>263</v>
      </c>
      <c r="E34" s="23">
        <v>6</v>
      </c>
      <c r="F34" s="22">
        <v>95.42</v>
      </c>
      <c r="G34" s="22">
        <f t="shared" si="0"/>
        <v>572.52</v>
      </c>
    </row>
    <row r="35" spans="1:7" ht="76.5" x14ac:dyDescent="0.25">
      <c r="A35" s="124">
        <v>26</v>
      </c>
      <c r="B35" s="123" t="s">
        <v>255</v>
      </c>
      <c r="C35" s="123" t="s">
        <v>285</v>
      </c>
      <c r="D35" s="124" t="s">
        <v>261</v>
      </c>
      <c r="E35" s="23">
        <v>1</v>
      </c>
      <c r="F35" s="22">
        <v>354.59</v>
      </c>
      <c r="G35" s="22">
        <f t="shared" si="0"/>
        <v>354.59</v>
      </c>
    </row>
    <row r="36" spans="1:7" ht="89.25" x14ac:dyDescent="0.25">
      <c r="A36" s="124">
        <v>27</v>
      </c>
      <c r="B36" s="123" t="s">
        <v>255</v>
      </c>
      <c r="C36" s="123" t="s">
        <v>286</v>
      </c>
      <c r="D36" s="124" t="s">
        <v>263</v>
      </c>
      <c r="E36" s="23">
        <v>3</v>
      </c>
      <c r="F36" s="22">
        <v>111.9</v>
      </c>
      <c r="G36" s="22">
        <f t="shared" si="0"/>
        <v>335.7</v>
      </c>
    </row>
    <row r="37" spans="1:7" ht="76.5" x14ac:dyDescent="0.25">
      <c r="A37" s="124">
        <v>28</v>
      </c>
      <c r="B37" s="123" t="s">
        <v>255</v>
      </c>
      <c r="C37" s="123" t="s">
        <v>287</v>
      </c>
      <c r="D37" s="124" t="s">
        <v>263</v>
      </c>
      <c r="E37" s="23">
        <v>3</v>
      </c>
      <c r="F37" s="22">
        <v>82.81</v>
      </c>
      <c r="G37" s="22">
        <f t="shared" si="0"/>
        <v>248.43</v>
      </c>
    </row>
    <row r="38" spans="1:7" ht="114.75" x14ac:dyDescent="0.25">
      <c r="A38" s="124">
        <v>29</v>
      </c>
      <c r="B38" s="123" t="s">
        <v>255</v>
      </c>
      <c r="C38" s="123" t="s">
        <v>288</v>
      </c>
      <c r="D38" s="124" t="s">
        <v>263</v>
      </c>
      <c r="E38" s="23">
        <v>3</v>
      </c>
      <c r="F38" s="22">
        <v>77.319999999999993</v>
      </c>
      <c r="G38" s="22">
        <f t="shared" si="0"/>
        <v>231.96</v>
      </c>
    </row>
    <row r="39" spans="1:7" ht="38.25" x14ac:dyDescent="0.25">
      <c r="A39" s="124">
        <v>30</v>
      </c>
      <c r="B39" s="123" t="s">
        <v>255</v>
      </c>
      <c r="C39" s="123" t="s">
        <v>289</v>
      </c>
      <c r="D39" s="124" t="s">
        <v>263</v>
      </c>
      <c r="E39" s="23">
        <v>2</v>
      </c>
      <c r="F39" s="22">
        <v>106.74</v>
      </c>
      <c r="G39" s="22">
        <f t="shared" si="0"/>
        <v>213.48</v>
      </c>
    </row>
    <row r="40" spans="1:7" ht="89.25" x14ac:dyDescent="0.25">
      <c r="A40" s="124">
        <v>31</v>
      </c>
      <c r="B40" s="123" t="s">
        <v>255</v>
      </c>
      <c r="C40" s="123" t="s">
        <v>290</v>
      </c>
      <c r="D40" s="124" t="s">
        <v>263</v>
      </c>
      <c r="E40" s="23">
        <v>1</v>
      </c>
      <c r="F40" s="22">
        <v>190.84</v>
      </c>
      <c r="G40" s="22">
        <f t="shared" si="0"/>
        <v>190.84</v>
      </c>
    </row>
    <row r="41" spans="1:7" ht="51" x14ac:dyDescent="0.25">
      <c r="A41" s="124">
        <v>32</v>
      </c>
      <c r="B41" s="123" t="s">
        <v>255</v>
      </c>
      <c r="C41" s="123" t="s">
        <v>291</v>
      </c>
      <c r="D41" s="124" t="s">
        <v>263</v>
      </c>
      <c r="E41" s="23">
        <v>3</v>
      </c>
      <c r="F41" s="22">
        <v>63.08</v>
      </c>
      <c r="G41" s="22">
        <f t="shared" si="0"/>
        <v>189.24</v>
      </c>
    </row>
    <row r="42" spans="1:7" ht="76.5" x14ac:dyDescent="0.25">
      <c r="A42" s="124">
        <v>33</v>
      </c>
      <c r="B42" s="123" t="s">
        <v>255</v>
      </c>
      <c r="C42" s="123" t="s">
        <v>292</v>
      </c>
      <c r="D42" s="124" t="s">
        <v>263</v>
      </c>
      <c r="E42" s="23">
        <v>1</v>
      </c>
      <c r="F42" s="22">
        <v>117.74</v>
      </c>
      <c r="G42" s="22">
        <f t="shared" si="0"/>
        <v>117.74</v>
      </c>
    </row>
    <row r="43" spans="1:7" ht="114.75" x14ac:dyDescent="0.25">
      <c r="A43" s="124">
        <v>34</v>
      </c>
      <c r="B43" s="123" t="s">
        <v>255</v>
      </c>
      <c r="C43" s="123" t="s">
        <v>293</v>
      </c>
      <c r="D43" s="124" t="s">
        <v>263</v>
      </c>
      <c r="E43" s="23">
        <v>3</v>
      </c>
      <c r="F43" s="22">
        <v>25.88</v>
      </c>
      <c r="G43" s="22">
        <f t="shared" si="0"/>
        <v>77.64</v>
      </c>
    </row>
    <row r="44" spans="1:7" ht="63.75" x14ac:dyDescent="0.25">
      <c r="A44" s="124">
        <v>35</v>
      </c>
      <c r="B44" s="123" t="s">
        <v>255</v>
      </c>
      <c r="C44" s="123" t="s">
        <v>294</v>
      </c>
      <c r="D44" s="124" t="s">
        <v>263</v>
      </c>
      <c r="E44" s="23">
        <v>5</v>
      </c>
      <c r="F44" s="22">
        <v>15.2</v>
      </c>
      <c r="G44" s="22">
        <f t="shared" si="0"/>
        <v>76</v>
      </c>
    </row>
    <row r="45" spans="1:7" ht="25.5" x14ac:dyDescent="0.25">
      <c r="A45" s="124">
        <v>36</v>
      </c>
      <c r="B45" s="123" t="s">
        <v>255</v>
      </c>
      <c r="C45" s="123" t="s">
        <v>295</v>
      </c>
      <c r="D45" s="124" t="s">
        <v>263</v>
      </c>
      <c r="E45" s="23">
        <v>1</v>
      </c>
      <c r="F45" s="22">
        <v>64.37</v>
      </c>
      <c r="G45" s="22">
        <f t="shared" si="0"/>
        <v>64.37</v>
      </c>
    </row>
    <row r="46" spans="1:7" ht="102" x14ac:dyDescent="0.25">
      <c r="A46" s="124">
        <v>37</v>
      </c>
      <c r="B46" s="123" t="s">
        <v>255</v>
      </c>
      <c r="C46" s="123" t="s">
        <v>296</v>
      </c>
      <c r="D46" s="124" t="s">
        <v>263</v>
      </c>
      <c r="E46" s="23">
        <v>4</v>
      </c>
      <c r="F46" s="22">
        <v>12.03</v>
      </c>
      <c r="G46" s="22">
        <f t="shared" si="0"/>
        <v>48.12</v>
      </c>
    </row>
    <row r="47" spans="1:7" ht="63.75" x14ac:dyDescent="0.25">
      <c r="A47" s="124"/>
      <c r="B47" s="115"/>
      <c r="C47" s="123" t="s">
        <v>895</v>
      </c>
      <c r="D47" s="115"/>
      <c r="E47" s="1"/>
      <c r="F47" s="126"/>
      <c r="G47" s="22">
        <f>SUM(G10:G46)</f>
        <v>571909.10999999975</v>
      </c>
    </row>
    <row r="48" spans="1:7" ht="63.75" x14ac:dyDescent="0.25">
      <c r="A48" s="124"/>
      <c r="B48" s="123" t="s">
        <v>896</v>
      </c>
      <c r="C48" s="135"/>
      <c r="D48" s="135"/>
      <c r="E48" s="135"/>
      <c r="F48" s="135"/>
      <c r="G48" s="136"/>
    </row>
    <row r="49" spans="1:7" ht="140.25" x14ac:dyDescent="0.25">
      <c r="A49" s="124">
        <v>38</v>
      </c>
      <c r="B49" s="123" t="s">
        <v>874</v>
      </c>
      <c r="C49" s="123" t="s">
        <v>875</v>
      </c>
      <c r="D49" s="124" t="s">
        <v>261</v>
      </c>
      <c r="E49" s="23">
        <v>2</v>
      </c>
      <c r="F49" s="22">
        <v>1512108.63</v>
      </c>
      <c r="G49" s="22">
        <f>ROUND(E49*F49,2)</f>
        <v>3024217.26</v>
      </c>
    </row>
    <row r="50" spans="1:7" ht="89.25" x14ac:dyDescent="0.25">
      <c r="A50" s="124">
        <v>39</v>
      </c>
      <c r="B50" s="123" t="s">
        <v>897</v>
      </c>
      <c r="C50" s="123" t="s">
        <v>898</v>
      </c>
      <c r="D50" s="124" t="s">
        <v>328</v>
      </c>
      <c r="E50" s="23">
        <v>6</v>
      </c>
      <c r="F50" s="22">
        <v>441288.5</v>
      </c>
      <c r="G50" s="22">
        <f>ROUND(E50*F50,2)</f>
        <v>2647731</v>
      </c>
    </row>
    <row r="51" spans="1:7" ht="76.5" x14ac:dyDescent="0.25">
      <c r="A51" s="124"/>
      <c r="B51" s="123"/>
      <c r="C51" s="123" t="s">
        <v>899</v>
      </c>
      <c r="D51" s="123"/>
      <c r="E51" s="131"/>
      <c r="F51" s="126"/>
      <c r="G51" s="22">
        <f>SUM(G49:G50)</f>
        <v>5671948.2599999998</v>
      </c>
    </row>
    <row r="52" spans="1:7" ht="51" x14ac:dyDescent="0.25">
      <c r="A52" s="124"/>
      <c r="B52" s="123"/>
      <c r="C52" s="123" t="s">
        <v>900</v>
      </c>
      <c r="D52" s="123"/>
      <c r="E52" s="131"/>
      <c r="F52" s="126"/>
      <c r="G52" s="22">
        <f>G47+G51</f>
        <v>6243857.3699999992</v>
      </c>
    </row>
    <row r="53" spans="1:7" x14ac:dyDescent="0.25">
      <c r="A53" s="99"/>
      <c r="B53" s="100"/>
      <c r="C53" s="99"/>
      <c r="D53" s="99"/>
      <c r="E53" s="99"/>
      <c r="F53" s="99"/>
      <c r="G53" s="99"/>
    </row>
    <row r="54" spans="1:7" x14ac:dyDescent="0.25">
      <c r="A54" s="95" t="s">
        <v>32</v>
      </c>
      <c r="B54" s="101"/>
      <c r="C54" s="101"/>
      <c r="D54" s="99"/>
      <c r="E54" s="99"/>
      <c r="F54" s="99"/>
      <c r="G54" s="99"/>
    </row>
    <row r="55" spans="1:7" x14ac:dyDescent="0.25">
      <c r="A55" s="102" t="s">
        <v>33</v>
      </c>
      <c r="B55" s="101"/>
      <c r="C55" s="101"/>
      <c r="D55" s="99"/>
      <c r="E55" s="99"/>
      <c r="F55" s="99"/>
      <c r="G55" s="99"/>
    </row>
    <row r="56" spans="1:7" x14ac:dyDescent="0.25">
      <c r="A56" s="95"/>
      <c r="B56" s="101"/>
      <c r="C56" s="101"/>
      <c r="D56" s="99"/>
      <c r="E56" s="99"/>
      <c r="F56" s="99"/>
      <c r="G56" s="99"/>
    </row>
    <row r="57" spans="1:7" x14ac:dyDescent="0.25">
      <c r="A57" s="95" t="s">
        <v>34</v>
      </c>
      <c r="B57" s="101"/>
      <c r="C57" s="101"/>
      <c r="D57" s="99"/>
      <c r="E57" s="99"/>
      <c r="F57" s="99"/>
      <c r="G57" s="99"/>
    </row>
    <row r="58" spans="1:7" x14ac:dyDescent="0.25">
      <c r="A58" s="102" t="s">
        <v>35</v>
      </c>
      <c r="B58" s="101"/>
      <c r="C58" s="101"/>
      <c r="D58" s="99"/>
      <c r="E58" s="99"/>
      <c r="F58" s="99"/>
      <c r="G58" s="9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A1:E17"/>
  <sheetViews>
    <sheetView workbookViewId="0"/>
  </sheetViews>
  <sheetFormatPr defaultRowHeight="15" x14ac:dyDescent="0.25"/>
  <sheetData>
    <row r="1" spans="1:5" x14ac:dyDescent="0.25">
      <c r="B1" s="95"/>
      <c r="C1" s="95"/>
      <c r="D1" s="130" t="s">
        <v>901</v>
      </c>
    </row>
    <row r="2" spans="1:5" x14ac:dyDescent="0.25">
      <c r="A2" s="130"/>
      <c r="B2" s="130"/>
      <c r="C2" s="130"/>
      <c r="D2" s="130"/>
    </row>
    <row r="3" spans="1:5" x14ac:dyDescent="0.25">
      <c r="A3" s="104" t="s">
        <v>902</v>
      </c>
    </row>
    <row r="4" spans="1:5" x14ac:dyDescent="0.25">
      <c r="A4" s="104"/>
      <c r="B4" s="104"/>
      <c r="C4" s="104"/>
      <c r="D4" s="104"/>
    </row>
    <row r="5" spans="1:5" ht="89.25" x14ac:dyDescent="0.25">
      <c r="A5" s="105" t="s">
        <v>903</v>
      </c>
      <c r="D5" s="105" t="str">
        <f>'Прил.5 Расчет СМР и ОБ'!D6</f>
        <v>Переходные пункты ВЛ-КЛ. Закрытый 220(150) кВ</v>
      </c>
    </row>
    <row r="6" spans="1:5" ht="51" x14ac:dyDescent="0.25">
      <c r="A6" s="105" t="s">
        <v>5</v>
      </c>
      <c r="D6" s="105"/>
    </row>
    <row r="7" spans="1:5" x14ac:dyDescent="0.25">
      <c r="A7" s="95"/>
      <c r="B7" s="95"/>
      <c r="C7" s="95"/>
      <c r="D7" s="95"/>
    </row>
    <row r="8" spans="1:5" ht="126" x14ac:dyDescent="0.25">
      <c r="A8" s="113" t="s">
        <v>904</v>
      </c>
      <c r="B8" s="113" t="s">
        <v>905</v>
      </c>
      <c r="C8" s="113" t="s">
        <v>906</v>
      </c>
      <c r="D8" s="113" t="s">
        <v>907</v>
      </c>
    </row>
    <row r="9" spans="1:5" x14ac:dyDescent="0.25">
      <c r="A9" s="138"/>
      <c r="B9" s="138"/>
      <c r="C9" s="138"/>
      <c r="D9" s="138"/>
    </row>
    <row r="10" spans="1:5" x14ac:dyDescent="0.25">
      <c r="A10" s="124">
        <v>1</v>
      </c>
      <c r="B10" s="124">
        <v>2</v>
      </c>
      <c r="C10" s="124">
        <v>3</v>
      </c>
      <c r="D10" s="124">
        <v>4</v>
      </c>
    </row>
    <row r="11" spans="1:5" ht="63.75" x14ac:dyDescent="0.25">
      <c r="A11" s="124" t="s">
        <v>908</v>
      </c>
      <c r="B11" s="124" t="s">
        <v>909</v>
      </c>
      <c r="C11" s="96" t="str">
        <f>D5</f>
        <v>Переходные пункты ВЛ-КЛ. Закрытый 220(150) кВ</v>
      </c>
      <c r="D11" s="97">
        <f>'Прил.4 РМ'!C41/1000</f>
        <v>53962.545975000008</v>
      </c>
      <c r="E11" s="98"/>
    </row>
    <row r="12" spans="1:5" x14ac:dyDescent="0.25">
      <c r="A12" s="99"/>
      <c r="B12" s="100"/>
      <c r="C12" s="99"/>
      <c r="D12" s="99"/>
    </row>
    <row r="13" spans="1:5" x14ac:dyDescent="0.25">
      <c r="A13" s="95" t="s">
        <v>910</v>
      </c>
      <c r="B13" s="101"/>
      <c r="C13" s="101"/>
      <c r="D13" s="99"/>
    </row>
    <row r="14" spans="1:5" x14ac:dyDescent="0.25">
      <c r="A14" s="102" t="s">
        <v>33</v>
      </c>
      <c r="B14" s="101"/>
      <c r="C14" s="101"/>
      <c r="D14" s="99"/>
    </row>
    <row r="15" spans="1:5" x14ac:dyDescent="0.25">
      <c r="A15" s="95"/>
      <c r="B15" s="101"/>
      <c r="C15" s="101"/>
      <c r="D15" s="99"/>
    </row>
    <row r="16" spans="1:5" x14ac:dyDescent="0.25">
      <c r="A16" s="95" t="s">
        <v>34</v>
      </c>
      <c r="B16" s="101"/>
      <c r="C16" s="101"/>
      <c r="D16" s="99"/>
    </row>
    <row r="17" spans="1:4" x14ac:dyDescent="0.25">
      <c r="A17" s="102" t="s">
        <v>35</v>
      </c>
      <c r="B17" s="101"/>
      <c r="C17" s="101"/>
      <c r="D17" s="9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B4:E30"/>
  <sheetViews>
    <sheetView workbookViewId="0"/>
  </sheetViews>
  <sheetFormatPr defaultRowHeight="15" x14ac:dyDescent="0.25"/>
  <sheetData>
    <row r="4" spans="2:5" ht="15.75" x14ac:dyDescent="0.25">
      <c r="B4" s="106" t="s">
        <v>911</v>
      </c>
    </row>
    <row r="5" spans="2:5" ht="18.75" x14ac:dyDescent="0.25">
      <c r="B5" s="14"/>
    </row>
    <row r="6" spans="2:5" ht="15.75" x14ac:dyDescent="0.25">
      <c r="B6" s="107" t="s">
        <v>912</v>
      </c>
    </row>
    <row r="7" spans="2:5" x14ac:dyDescent="0.25">
      <c r="B7" s="133"/>
    </row>
    <row r="8" spans="2:5" x14ac:dyDescent="0.25">
      <c r="B8" s="133"/>
      <c r="C8" s="133"/>
      <c r="D8" s="133"/>
      <c r="E8" s="133"/>
    </row>
    <row r="9" spans="2:5" ht="157.5" x14ac:dyDescent="0.25">
      <c r="B9" s="113" t="s">
        <v>913</v>
      </c>
      <c r="C9" s="113" t="s">
        <v>914</v>
      </c>
      <c r="D9" s="113" t="s">
        <v>915</v>
      </c>
    </row>
    <row r="10" spans="2:5" ht="15.75" x14ac:dyDescent="0.25">
      <c r="B10" s="113">
        <v>1</v>
      </c>
      <c r="C10" s="113">
        <v>2</v>
      </c>
      <c r="D10" s="113">
        <v>3</v>
      </c>
    </row>
    <row r="11" spans="2:5" ht="157.5" x14ac:dyDescent="0.25">
      <c r="B11" s="113" t="s">
        <v>916</v>
      </c>
      <c r="C11" s="113" t="s">
        <v>917</v>
      </c>
      <c r="D11" s="113">
        <v>46.83</v>
      </c>
    </row>
    <row r="12" spans="2:5" ht="157.5" x14ac:dyDescent="0.25">
      <c r="B12" s="113" t="s">
        <v>918</v>
      </c>
      <c r="C12" s="113" t="s">
        <v>917</v>
      </c>
      <c r="D12" s="113">
        <v>11.96</v>
      </c>
    </row>
    <row r="13" spans="2:5" ht="157.5" x14ac:dyDescent="0.25">
      <c r="B13" s="113" t="s">
        <v>919</v>
      </c>
      <c r="C13" s="113" t="s">
        <v>917</v>
      </c>
      <c r="D13" s="113">
        <v>9.84</v>
      </c>
    </row>
    <row r="14" spans="2:5" ht="157.5" x14ac:dyDescent="0.25">
      <c r="B14" s="113" t="s">
        <v>920</v>
      </c>
      <c r="C14" s="2" t="s">
        <v>921</v>
      </c>
      <c r="D14" s="113">
        <v>6.26</v>
      </c>
    </row>
    <row r="15" spans="2:5" ht="393.75" x14ac:dyDescent="0.25">
      <c r="B15" s="113" t="s">
        <v>922</v>
      </c>
      <c r="C15" s="113" t="s">
        <v>923</v>
      </c>
      <c r="D15" s="15">
        <v>3.3000000000000002E-2</v>
      </c>
    </row>
    <row r="16" spans="2:5" ht="409.5" x14ac:dyDescent="0.25">
      <c r="B16" s="113" t="s">
        <v>924</v>
      </c>
      <c r="C16" s="113" t="s">
        <v>925</v>
      </c>
      <c r="D16" s="15">
        <v>0.01</v>
      </c>
    </row>
    <row r="17" spans="2:4" ht="110.25" x14ac:dyDescent="0.25">
      <c r="B17" s="113" t="s">
        <v>926</v>
      </c>
      <c r="C17" s="113" t="s">
        <v>927</v>
      </c>
      <c r="D17" s="15">
        <v>2.1399999999999999E-2</v>
      </c>
    </row>
    <row r="18" spans="2:4" ht="94.5" x14ac:dyDescent="0.25">
      <c r="B18" s="113" t="s">
        <v>847</v>
      </c>
      <c r="C18" s="113" t="s">
        <v>928</v>
      </c>
      <c r="D18" s="15">
        <v>2E-3</v>
      </c>
    </row>
    <row r="19" spans="2:4" ht="94.5" x14ac:dyDescent="0.25">
      <c r="B19" s="113" t="s">
        <v>849</v>
      </c>
      <c r="C19" s="113" t="s">
        <v>929</v>
      </c>
      <c r="D19" s="15">
        <v>0.03</v>
      </c>
    </row>
    <row r="20" spans="2:4" ht="18.75" x14ac:dyDescent="0.25">
      <c r="B20" s="52"/>
    </row>
    <row r="21" spans="2:4" ht="18.75" x14ac:dyDescent="0.25">
      <c r="B21" s="52"/>
    </row>
    <row r="22" spans="2:4" ht="18.75" x14ac:dyDescent="0.25">
      <c r="B22" s="52"/>
    </row>
    <row r="23" spans="2:4" ht="18.75" x14ac:dyDescent="0.25">
      <c r="B23" s="52"/>
    </row>
    <row r="26" spans="2:4" x14ac:dyDescent="0.25">
      <c r="B26" s="95" t="s">
        <v>930</v>
      </c>
      <c r="C26" s="101"/>
    </row>
    <row r="27" spans="2:4" x14ac:dyDescent="0.25">
      <c r="B27" s="102" t="s">
        <v>33</v>
      </c>
      <c r="C27" s="101"/>
    </row>
    <row r="28" spans="2:4" x14ac:dyDescent="0.25">
      <c r="B28" s="95"/>
      <c r="C28" s="101"/>
    </row>
    <row r="29" spans="2:4" x14ac:dyDescent="0.25">
      <c r="B29" s="95" t="s">
        <v>34</v>
      </c>
      <c r="C29" s="101"/>
    </row>
    <row r="30" spans="2:4" x14ac:dyDescent="0.25">
      <c r="B30" s="102" t="s">
        <v>35</v>
      </c>
      <c r="C30" s="10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A2:G13"/>
  <sheetViews>
    <sheetView workbookViewId="0"/>
  </sheetViews>
  <sheetFormatPr defaultRowHeight="15" x14ac:dyDescent="0.25"/>
  <sheetData>
    <row r="2" spans="1:7" ht="15.75" x14ac:dyDescent="0.25">
      <c r="A2" s="107" t="s">
        <v>931</v>
      </c>
    </row>
    <row r="4" spans="1:7" ht="15.75" x14ac:dyDescent="0.25">
      <c r="A4" s="3" t="s">
        <v>932</v>
      </c>
      <c r="B4" s="32"/>
      <c r="C4" s="32"/>
      <c r="D4" s="32"/>
      <c r="E4" s="32"/>
      <c r="F4" s="32"/>
      <c r="G4" s="32"/>
    </row>
    <row r="5" spans="1:7" ht="15.75" x14ac:dyDescent="0.25">
      <c r="A5" s="4" t="s">
        <v>860</v>
      </c>
      <c r="B5" s="4" t="s">
        <v>933</v>
      </c>
      <c r="C5" s="4" t="s">
        <v>934</v>
      </c>
      <c r="D5" s="4" t="s">
        <v>935</v>
      </c>
      <c r="E5" s="4" t="s">
        <v>936</v>
      </c>
      <c r="F5" s="4" t="s">
        <v>937</v>
      </c>
      <c r="G5" s="32"/>
    </row>
    <row r="6" spans="1:7" ht="15.75" x14ac:dyDescent="0.25">
      <c r="A6" s="4">
        <v>1</v>
      </c>
      <c r="B6" s="4">
        <v>2</v>
      </c>
      <c r="C6" s="4">
        <v>3</v>
      </c>
      <c r="D6" s="4">
        <v>4</v>
      </c>
      <c r="E6" s="4">
        <v>5</v>
      </c>
      <c r="F6" s="4">
        <v>6</v>
      </c>
      <c r="G6" s="32"/>
    </row>
    <row r="7" spans="1:7" ht="409.5" x14ac:dyDescent="0.25">
      <c r="A7" s="5" t="s">
        <v>938</v>
      </c>
      <c r="B7" s="6" t="s">
        <v>939</v>
      </c>
      <c r="C7" s="113" t="s">
        <v>940</v>
      </c>
      <c r="D7" s="113" t="s">
        <v>941</v>
      </c>
      <c r="E7" s="90">
        <v>47872.94</v>
      </c>
      <c r="F7" s="6" t="s">
        <v>942</v>
      </c>
      <c r="G7" s="32"/>
    </row>
    <row r="8" spans="1:7" ht="204.75" x14ac:dyDescent="0.25">
      <c r="A8" s="5" t="s">
        <v>943</v>
      </c>
      <c r="B8" s="6" t="s">
        <v>944</v>
      </c>
      <c r="C8" s="113" t="s">
        <v>945</v>
      </c>
      <c r="D8" s="113" t="s">
        <v>946</v>
      </c>
      <c r="E8" s="90">
        <f>1973/12</f>
        <v>164.41666666666666</v>
      </c>
      <c r="F8" s="6" t="s">
        <v>947</v>
      </c>
      <c r="G8" s="7"/>
    </row>
    <row r="9" spans="1:7" ht="63" x14ac:dyDescent="0.25">
      <c r="A9" s="5" t="s">
        <v>948</v>
      </c>
      <c r="B9" s="6" t="s">
        <v>949</v>
      </c>
      <c r="C9" s="113" t="s">
        <v>950</v>
      </c>
      <c r="D9" s="113" t="s">
        <v>941</v>
      </c>
      <c r="E9" s="90">
        <v>1</v>
      </c>
      <c r="F9" s="6"/>
      <c r="G9" s="7"/>
    </row>
    <row r="10" spans="1:7" ht="47.25" x14ac:dyDescent="0.25">
      <c r="A10" s="5" t="s">
        <v>951</v>
      </c>
      <c r="B10" s="6" t="s">
        <v>952</v>
      </c>
      <c r="C10" s="113"/>
      <c r="D10" s="113"/>
      <c r="E10" s="8">
        <v>4</v>
      </c>
      <c r="F10" s="6" t="s">
        <v>953</v>
      </c>
      <c r="G10" s="7"/>
    </row>
    <row r="11" spans="1:7" ht="409.5" x14ac:dyDescent="0.25">
      <c r="A11" s="5" t="s">
        <v>954</v>
      </c>
      <c r="B11" s="6" t="s">
        <v>955</v>
      </c>
      <c r="C11" s="113" t="s">
        <v>956</v>
      </c>
      <c r="D11" s="113" t="s">
        <v>941</v>
      </c>
      <c r="E11" s="9">
        <v>1.34</v>
      </c>
      <c r="F11" s="6" t="s">
        <v>957</v>
      </c>
      <c r="G11" s="32"/>
    </row>
    <row r="12" spans="1:7" ht="409.5" x14ac:dyDescent="0.25">
      <c r="A12" s="5" t="s">
        <v>958</v>
      </c>
      <c r="B12" s="85" t="s">
        <v>959</v>
      </c>
      <c r="C12" s="113" t="s">
        <v>960</v>
      </c>
      <c r="D12" s="113" t="s">
        <v>941</v>
      </c>
      <c r="E12" s="10">
        <v>1.139</v>
      </c>
      <c r="F12" s="11" t="s">
        <v>961</v>
      </c>
      <c r="G12" s="7" t="s">
        <v>962</v>
      </c>
    </row>
    <row r="13" spans="1:7" ht="378" x14ac:dyDescent="0.25">
      <c r="A13" s="5" t="s">
        <v>963</v>
      </c>
      <c r="B13" s="12" t="s">
        <v>964</v>
      </c>
      <c r="C13" s="113" t="s">
        <v>965</v>
      </c>
      <c r="D13" s="113" t="s">
        <v>966</v>
      </c>
      <c r="E13" s="13">
        <f>((E7*E9/E8)*E11)*E12</f>
        <v>444.39870291576284</v>
      </c>
      <c r="F13" s="6" t="s">
        <v>967</v>
      </c>
      <c r="G13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D.Stromov</dc:creator>
  <cp:lastModifiedBy>D.Stromov</cp:lastModifiedBy>
  <dcterms:created xsi:type="dcterms:W3CDTF">2025-01-29T13:00:01Z</dcterms:created>
  <dcterms:modified xsi:type="dcterms:W3CDTF">2025-01-29T13:00:01Z</dcterms:modified>
</cp:coreProperties>
</file>