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ОБ'!$A$1:$J$225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5" fontId="4" fillId="0" borderId="0" pivotButton="0" quotePrefix="0" xfId="0"/>
    <xf numFmtId="4" fontId="16" fillId="0" borderId="0" pivotButton="0" quotePrefix="0" xfId="0"/>
    <xf numFmtId="172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26" fillId="0" borderId="2" applyAlignment="1" pivotButton="0" quotePrefix="0" xfId="0">
      <alignment vertical="center" wrapText="1"/>
    </xf>
    <xf numFmtId="49" fontId="26" fillId="0" borderId="1" applyAlignment="1" pivotButton="0" quotePrefix="0" xfId="0">
      <alignment vertical="center" wrapText="1"/>
    </xf>
    <xf numFmtId="4" fontId="26" fillId="4" borderId="1" applyAlignment="1" pivotButton="0" quotePrefix="0" xfId="0">
      <alignment horizontal="center" vertical="center"/>
    </xf>
    <xf numFmtId="172" fontId="18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2" fontId="16" fillId="0" borderId="0" pivotButton="0" quotePrefix="0" xfId="0"/>
    <xf numFmtId="172" fontId="18" fillId="0" borderId="0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="115" zoomScaleNormal="100" zoomScaleSheetLayoutView="115" workbookViewId="0">
      <selection activeCell="C38" sqref="C3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65.28515625" customWidth="1" style="240" min="4" max="4"/>
    <col width="37.42578125" customWidth="1" style="240" min="5" max="5"/>
    <col width="9.140625" customWidth="1" style="240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idden="1" ht="60.75" customHeight="1" s="343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3">
      <c r="B6" s="273" t="n"/>
      <c r="C6" s="273" t="n"/>
      <c r="D6" s="273" t="n"/>
    </row>
    <row r="7" ht="64.5" customHeight="1" s="343">
      <c r="B7" s="369" t="inlineStr">
        <is>
          <t>Наименование разрабатываемого показателя УНЦ — Большие переходы ВЛ. Длина перехода от 1001 до 1500 м, 110 кВ</t>
        </is>
      </c>
    </row>
    <row r="8" ht="31.5" customHeight="1" s="343">
      <c r="B8" s="299" t="inlineStr">
        <is>
          <t xml:space="preserve">Сопоставимый уровень цен: </t>
        </is>
      </c>
      <c r="C8" s="299" t="n"/>
      <c r="D8" s="333">
        <f>D22</f>
        <v/>
      </c>
    </row>
    <row r="9" ht="15.75" customHeight="1" s="343">
      <c r="B9" s="369" t="inlineStr">
        <is>
          <t>Единица измерения  — 1 переход</t>
        </is>
      </c>
    </row>
    <row r="10">
      <c r="B10" s="369" t="n"/>
    </row>
    <row r="11">
      <c r="B11" s="375" t="inlineStr">
        <is>
          <t>№ п/п</t>
        </is>
      </c>
      <c r="C11" s="375" t="inlineStr">
        <is>
          <t>Параметр</t>
        </is>
      </c>
      <c r="D11" s="302" t="inlineStr">
        <is>
          <t xml:space="preserve">Объект-представитель </t>
        </is>
      </c>
      <c r="E11" s="249" t="n"/>
    </row>
    <row r="12" ht="47.25" customHeight="1" s="343">
      <c r="B12" s="375" t="n">
        <v>1</v>
      </c>
      <c r="C12" s="244" t="inlineStr">
        <is>
          <t>Наименование объекта-представителя</t>
        </is>
      </c>
      <c r="D12" s="302" t="inlineStr">
        <is>
          <t>ПС 110/35/6 кВ Эргинская с ВЛ 110 кВ (новое строительство ПС с трансформаторной мощностью 2х40 МВА и ВЛ протяженностью 2х36 км)</t>
        </is>
      </c>
    </row>
    <row r="13" ht="31.5" customHeight="1" s="343">
      <c r="B13" s="375" t="n">
        <v>2</v>
      </c>
      <c r="C13" s="244" t="inlineStr">
        <is>
          <t>Наименование субъекта Российской Федерации</t>
        </is>
      </c>
      <c r="D13" s="302" t="inlineStr">
        <is>
          <t>Ханты-Мансийский автономный
округ – Югра</t>
        </is>
      </c>
    </row>
    <row r="14">
      <c r="B14" s="375" t="n">
        <v>3</v>
      </c>
      <c r="C14" s="244" t="inlineStr">
        <is>
          <t>Климатический район и подрайон</t>
        </is>
      </c>
      <c r="D14" s="303" t="inlineStr">
        <is>
          <t>IВ</t>
        </is>
      </c>
    </row>
    <row r="15">
      <c r="B15" s="375" t="n">
        <v>4</v>
      </c>
      <c r="C15" s="244" t="inlineStr">
        <is>
          <t>Мощность объекта</t>
        </is>
      </c>
      <c r="D15" s="302" t="n">
        <v>1</v>
      </c>
    </row>
    <row r="16" ht="63" customHeight="1" s="343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2" t="inlineStr">
        <is>
          <t>Опора К220-1+5 - 2 шт (85,2 т);
Опора ПП220-1/49 - 1 шт. (30,97 т).
Провод АСТ 300/39 -  7,93 км</t>
        </is>
      </c>
    </row>
    <row r="17" ht="63" customHeight="1" s="343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D18+D19+D20+D21</f>
        <v/>
      </c>
      <c r="E17" s="272" t="n"/>
    </row>
    <row r="18">
      <c r="B18" s="248" t="inlineStr">
        <is>
          <t>6.1</t>
        </is>
      </c>
      <c r="C18" s="244" t="inlineStr">
        <is>
          <t>строительно-монтажные работы</t>
        </is>
      </c>
      <c r="D18" s="258">
        <f>'Прил.2 Расч стоим'!F16+'Прил.2 Расч стоим'!G16</f>
        <v/>
      </c>
    </row>
    <row r="19">
      <c r="B19" s="248" t="inlineStr">
        <is>
          <t>6.2</t>
        </is>
      </c>
      <c r="C19" s="244" t="inlineStr">
        <is>
          <t>оборудование и инвентарь</t>
        </is>
      </c>
      <c r="D19" s="258">
        <f>'Прил.2 Расч стоим'!H16</f>
        <v/>
      </c>
    </row>
    <row r="20">
      <c r="B20" s="248" t="inlineStr">
        <is>
          <t>6.3</t>
        </is>
      </c>
      <c r="C20" s="244" t="inlineStr">
        <is>
          <t>пусконаладочные работы</t>
        </is>
      </c>
      <c r="D20" s="258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258">
        <f>D18*3.3%+(D18*3.3%+D18)*1.7%</f>
        <v/>
      </c>
    </row>
    <row r="22">
      <c r="B22" s="375" t="n">
        <v>7</v>
      </c>
      <c r="C22" s="247" t="inlineStr">
        <is>
          <t>Сопоставимый уровень цен</t>
        </is>
      </c>
      <c r="D22" s="295" t="inlineStr">
        <is>
          <t>I квартал 2020г</t>
        </is>
      </c>
      <c r="E22" s="245" t="n"/>
    </row>
    <row r="23" ht="78.75" customHeight="1" s="343">
      <c r="B23" s="375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72" t="n"/>
    </row>
    <row r="24" ht="31.5" customHeight="1" s="343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8">
        <f>D23/D15</f>
        <v/>
      </c>
      <c r="E24" s="245" t="n"/>
    </row>
    <row r="25">
      <c r="B25" s="375" t="n">
        <v>10</v>
      </c>
      <c r="C25" s="244" t="inlineStr">
        <is>
          <t>Примечание</t>
        </is>
      </c>
      <c r="D25" s="375" t="n"/>
    </row>
    <row r="26">
      <c r="B26" s="243" t="n"/>
      <c r="C26" s="242" t="n"/>
      <c r="D26" s="242" t="n"/>
    </row>
    <row r="27" ht="37.5" customHeight="1" s="343">
      <c r="B27" s="299" t="n"/>
    </row>
    <row r="28">
      <c r="B28" s="240" t="inlineStr">
        <is>
          <t>Составил ______________________    Е. М. Добровольская</t>
        </is>
      </c>
    </row>
    <row r="29">
      <c r="B29" s="299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29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J25"/>
  <sheetViews>
    <sheetView view="pageBreakPreview" topLeftCell="A10" zoomScaleNormal="70" workbookViewId="0">
      <selection activeCell="E28" sqref="E2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</cols>
  <sheetData>
    <row r="3">
      <c r="B3" s="367" t="inlineStr">
        <is>
          <t>Приложение № 2</t>
        </is>
      </c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</row>
    <row r="6" ht="29.25" customHeight="1" s="343">
      <c r="B6" s="376">
        <f>'Прил.1 Сравнит табл'!B7:D7</f>
        <v/>
      </c>
    </row>
    <row r="7" ht="15.75" customHeight="1" s="343">
      <c r="B7" s="377" t="inlineStr">
        <is>
          <t>Единица измерения  — 1 переход</t>
        </is>
      </c>
    </row>
    <row r="8" ht="18.75" customHeight="1" s="343">
      <c r="B8" s="274" t="n"/>
    </row>
    <row r="9" ht="15.75" customHeight="1" s="343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3">
      <c r="B10" s="463" t="n"/>
      <c r="C10" s="463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1 квартал 2020г. , тыс. руб.</t>
        </is>
      </c>
      <c r="G10" s="461" t="n"/>
      <c r="H10" s="461" t="n"/>
      <c r="I10" s="461" t="n"/>
      <c r="J10" s="462" t="n"/>
    </row>
    <row r="11" ht="31.5" customHeight="1" s="343">
      <c r="B11" s="464" t="n"/>
      <c r="C11" s="464" t="n"/>
      <c r="D11" s="464" t="n"/>
      <c r="E11" s="464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45" customHeight="1" s="343">
      <c r="B12" s="335" t="n">
        <v>1</v>
      </c>
      <c r="C12" s="378">
        <f>'Прил.1 Сравнит табл'!D16</f>
        <v/>
      </c>
      <c r="D12" s="356" t="inlineStr">
        <is>
          <t>ЛСР 02-18-01</t>
        </is>
      </c>
      <c r="E12" s="357" t="inlineStr">
        <is>
          <t xml:space="preserve"> Большой переход через реку Конда. Опоры и фундаменты</t>
        </is>
      </c>
      <c r="F12" s="358" t="n">
        <v>83646.91770000001</v>
      </c>
      <c r="G12" s="358" t="n">
        <v>21.2195</v>
      </c>
      <c r="H12" s="358" t="n"/>
      <c r="I12" s="336" t="n"/>
      <c r="J12" s="337">
        <f>SUM(F12:I12)</f>
        <v/>
      </c>
    </row>
    <row r="13" ht="45" customHeight="1" s="343">
      <c r="A13" s="240" t="n"/>
      <c r="B13" s="335" t="n">
        <v>2</v>
      </c>
      <c r="C13" s="463" t="n"/>
      <c r="D13" s="356" t="inlineStr">
        <is>
          <t>ЛСР 02-18-02</t>
        </is>
      </c>
      <c r="E13" s="357" t="inlineStr">
        <is>
          <t xml:space="preserve"> Большой переход через реку Конда. Монтаж провода</t>
        </is>
      </c>
      <c r="F13" s="358" t="n">
        <v>9272.1186</v>
      </c>
      <c r="G13" s="358" t="n"/>
      <c r="H13" s="358" t="n"/>
      <c r="I13" s="336" t="n"/>
      <c r="J13" s="337">
        <f>SUM(F13:I13)</f>
        <v/>
      </c>
    </row>
    <row r="14" ht="45" customHeight="1" s="343">
      <c r="A14" s="240" t="n"/>
      <c r="B14" s="335" t="n">
        <v>3</v>
      </c>
      <c r="C14" s="463" t="n"/>
      <c r="D14" s="356" t="inlineStr">
        <is>
          <t>ЛСР 02-18-03</t>
        </is>
      </c>
      <c r="E14" s="357" t="inlineStr">
        <is>
          <t>Береговые знаки на большом переходе через реку Конда</t>
        </is>
      </c>
      <c r="F14" s="358" t="n">
        <v>957.1715</v>
      </c>
      <c r="G14" s="358" t="n">
        <v>3432.7056865639</v>
      </c>
      <c r="H14" s="358" t="n"/>
      <c r="I14" s="336" t="n"/>
      <c r="J14" s="337">
        <f>SUM(F14:I14)</f>
        <v/>
      </c>
    </row>
    <row r="15" ht="75" customHeight="1" s="343">
      <c r="A15" s="240" t="n"/>
      <c r="B15" s="335" t="n">
        <v>4</v>
      </c>
      <c r="C15" s="463" t="n"/>
      <c r="D15" s="356" t="inlineStr">
        <is>
          <t>ЛСР 02-18-04</t>
        </is>
      </c>
      <c r="E15" s="357" t="inlineStr">
        <is>
          <t>Светоограждающие и заградительные конструкции на большом переходе через реку Конда</t>
        </is>
      </c>
      <c r="F15" s="358" t="n"/>
      <c r="G15" s="358" t="n">
        <v>3730.2734</v>
      </c>
      <c r="H15" s="358" t="n"/>
      <c r="I15" s="336" t="n"/>
      <c r="J15" s="337">
        <f>SUM(F15:I15)</f>
        <v/>
      </c>
    </row>
    <row r="16" ht="15.75" customHeight="1" s="343">
      <c r="B16" s="374" t="inlineStr">
        <is>
          <t>Всего по объекту:</t>
        </is>
      </c>
      <c r="C16" s="461" t="n"/>
      <c r="D16" s="461" t="n"/>
      <c r="E16" s="462" t="n"/>
      <c r="F16" s="339">
        <f>SUM(F12:F15)</f>
        <v/>
      </c>
      <c r="G16" s="339">
        <f>SUM(G12:G15)</f>
        <v/>
      </c>
      <c r="H16" s="339">
        <f>SUM(H12:H15)</f>
        <v/>
      </c>
      <c r="I16" s="339" t="n"/>
      <c r="J16" s="339">
        <f>SUM(F16:I16)</f>
        <v/>
      </c>
    </row>
    <row r="17" ht="15.75" customHeight="1" s="343">
      <c r="B17" s="374" t="inlineStr">
        <is>
          <t>Всего по объекту в сопоставимом уровне цен 1 квартал 2020г. :</t>
        </is>
      </c>
      <c r="C17" s="461" t="n"/>
      <c r="D17" s="461" t="n"/>
      <c r="E17" s="462" t="n"/>
      <c r="F17" s="339">
        <f>F16</f>
        <v/>
      </c>
      <c r="G17" s="339">
        <f>G16</f>
        <v/>
      </c>
      <c r="H17" s="339">
        <f>H16</f>
        <v/>
      </c>
      <c r="I17" s="339">
        <f>'Прил.1 Сравнит табл'!D21</f>
        <v/>
      </c>
      <c r="J17" s="339">
        <f>SUM(F17:I17)</f>
        <v/>
      </c>
    </row>
    <row r="18" ht="15" customHeight="1" s="343"/>
    <row r="19" ht="15" customHeight="1" s="343"/>
    <row r="20" ht="15" customHeight="1" s="343"/>
    <row r="21" ht="15" customHeight="1" s="343">
      <c r="C21" s="344" t="inlineStr">
        <is>
          <t>Составил ______________________     Е. М. Добровольская</t>
        </is>
      </c>
      <c r="D21" s="354" t="n"/>
      <c r="E21" s="354" t="n"/>
    </row>
    <row r="22" ht="15" customHeight="1" s="343">
      <c r="C22" s="355" t="inlineStr">
        <is>
          <t xml:space="preserve">                         (подпись, инициалы, фамилия)</t>
        </is>
      </c>
      <c r="D22" s="354" t="n"/>
      <c r="E22" s="354" t="n"/>
    </row>
    <row r="23" ht="15" customHeight="1" s="343">
      <c r="C23" s="344" t="n"/>
      <c r="D23" s="354" t="n"/>
      <c r="E23" s="354" t="n"/>
    </row>
    <row r="24" ht="15" customHeight="1" s="343">
      <c r="C24" s="344" t="inlineStr">
        <is>
          <t>Проверил ______________________        А.В. Костянецкая</t>
        </is>
      </c>
      <c r="D24" s="354" t="n"/>
      <c r="E24" s="354" t="n"/>
    </row>
    <row r="25" ht="15" customHeight="1" s="343">
      <c r="C25" s="355" t="inlineStr">
        <is>
          <t xml:space="preserve">                        (подпись, инициалы, фамилия)</t>
        </is>
      </c>
      <c r="D25" s="354" t="n"/>
      <c r="E25" s="354" t="n"/>
    </row>
    <row r="26" ht="15" customHeight="1" s="343"/>
    <row r="27" ht="15" customHeight="1" s="343"/>
    <row r="28" ht="15" customHeight="1" s="343"/>
    <row r="29" ht="15" customHeight="1" s="343"/>
    <row r="30" ht="15" customHeight="1" s="343"/>
    <row r="31" ht="15" customHeight="1" s="343"/>
  </sheetData>
  <mergeCells count="13">
    <mergeCell ref="B7:J7"/>
    <mergeCell ref="B17:E17"/>
    <mergeCell ref="B3:J3"/>
    <mergeCell ref="D10:D11"/>
    <mergeCell ref="D9:J9"/>
    <mergeCell ref="F10:J10"/>
    <mergeCell ref="B16:E16"/>
    <mergeCell ref="C12:C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214"/>
  <sheetViews>
    <sheetView view="pageBreakPreview" topLeftCell="A183" zoomScale="85" zoomScaleSheetLayoutView="85" workbookViewId="0">
      <selection activeCell="E211" sqref="E211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42578125" customWidth="1" style="240" min="8" max="8"/>
    <col width="9.140625" customWidth="1" style="240" min="9" max="9"/>
    <col width="12.5703125" customWidth="1" style="240" min="10" max="10"/>
    <col width="15" customWidth="1" style="240" min="11" max="11"/>
    <col width="9.140625" customWidth="1" style="240" min="12" max="12"/>
    <col width="12.140625" customWidth="1" style="240" min="13" max="13"/>
    <col width="13.42578125" customWidth="1" style="240" min="14" max="14"/>
    <col width="10" customWidth="1" style="343" min="15" max="15"/>
  </cols>
  <sheetData>
    <row r="2" s="343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</row>
    <row r="3">
      <c r="A3" s="367" t="inlineStr">
        <is>
          <t xml:space="preserve">Приложение № 3 </t>
        </is>
      </c>
    </row>
    <row r="4">
      <c r="A4" s="368" t="inlineStr">
        <is>
          <t>Объектная ресурсная ведомость</t>
        </is>
      </c>
    </row>
    <row r="5" ht="18.75" customHeight="1" s="343">
      <c r="A5" s="288" t="n"/>
      <c r="B5" s="288" t="n"/>
      <c r="C5" s="385" t="n"/>
    </row>
    <row r="6">
      <c r="A6" s="369" t="n"/>
    </row>
    <row r="7" ht="30" customHeight="1" s="343">
      <c r="A7" s="384">
        <f>'Прил.1 Сравнит табл'!B7</f>
        <v/>
      </c>
    </row>
    <row r="8">
      <c r="A8" s="377" t="n"/>
      <c r="B8" s="377" t="n"/>
      <c r="C8" s="377" t="n"/>
      <c r="D8" s="377" t="n"/>
      <c r="E8" s="377" t="n"/>
      <c r="F8" s="377" t="n"/>
      <c r="G8" s="377" t="n"/>
      <c r="H8" s="377" t="n"/>
    </row>
    <row r="9" ht="38.25" customHeight="1" s="343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2" t="n"/>
    </row>
    <row r="10" ht="40.5" customHeight="1" s="343">
      <c r="A10" s="464" t="n"/>
      <c r="B10" s="464" t="n"/>
      <c r="C10" s="464" t="n"/>
      <c r="D10" s="464" t="n"/>
      <c r="E10" s="464" t="n"/>
      <c r="F10" s="464" t="n"/>
      <c r="G10" s="375" t="inlineStr">
        <is>
          <t>на ед.изм.</t>
        </is>
      </c>
      <c r="H10" s="375" t="inlineStr">
        <is>
          <t>общая</t>
        </is>
      </c>
      <c r="J10" s="341" t="n"/>
      <c r="K10" s="465" t="n"/>
    </row>
    <row r="11">
      <c r="A11" s="378" t="n">
        <v>1</v>
      </c>
      <c r="B11" s="378" t="n"/>
      <c r="C11" s="378" t="n">
        <v>2</v>
      </c>
      <c r="D11" s="378" t="inlineStr">
        <is>
          <t>З</t>
        </is>
      </c>
      <c r="E11" s="378" t="n">
        <v>4</v>
      </c>
      <c r="F11" s="378" t="n">
        <v>5</v>
      </c>
      <c r="G11" s="378" t="n">
        <v>6</v>
      </c>
      <c r="H11" s="378" t="n">
        <v>7</v>
      </c>
    </row>
    <row r="12" customFormat="1" s="253">
      <c r="A12" s="381" t="inlineStr">
        <is>
          <t>Затраты труда рабочих</t>
        </is>
      </c>
      <c r="B12" s="461" t="n"/>
      <c r="C12" s="461" t="n"/>
      <c r="D12" s="461" t="n"/>
      <c r="E12" s="462" t="n"/>
      <c r="F12" s="281">
        <f>SUM(F13:F24)</f>
        <v/>
      </c>
      <c r="G12" s="282" t="n"/>
      <c r="H12" s="281">
        <f>SUM(H13:H24)</f>
        <v/>
      </c>
      <c r="M12" s="466" t="n"/>
      <c r="N12" s="466" t="n"/>
    </row>
    <row r="13">
      <c r="A13" s="283" t="n">
        <v>1</v>
      </c>
      <c r="B13" s="256" t="n"/>
      <c r="C13" s="283" t="inlineStr">
        <is>
          <t>1-4-0</t>
        </is>
      </c>
      <c r="D13" s="284" t="inlineStr">
        <is>
          <t>Затраты труда рабочих (средний разряд работы 4,0)</t>
        </is>
      </c>
      <c r="E13" s="416" t="inlineStr">
        <is>
          <t>чел.час</t>
        </is>
      </c>
      <c r="F13" s="278" t="n">
        <v>4288.5105488745</v>
      </c>
      <c r="G13" s="280" t="n">
        <v>9.619999999999999</v>
      </c>
      <c r="H13" s="280">
        <f>ROUND(F13*G13,2)</f>
        <v/>
      </c>
    </row>
    <row r="14">
      <c r="A14" s="416" t="n">
        <v>2</v>
      </c>
      <c r="B14" s="256" t="n"/>
      <c r="C14" s="283" t="inlineStr">
        <is>
          <t>1-4-9</t>
        </is>
      </c>
      <c r="D14" s="284" t="inlineStr">
        <is>
          <t>Затраты труда рабочих (средний разряд работы 4,9)</t>
        </is>
      </c>
      <c r="E14" s="416" t="inlineStr">
        <is>
          <t>чел.-ч</t>
        </is>
      </c>
      <c r="F14" s="278" t="n">
        <v>1128.9587009715</v>
      </c>
      <c r="G14" s="280" t="n">
        <v>10.94</v>
      </c>
      <c r="H14" s="280">
        <f>ROUND(F14*G14,2)</f>
        <v/>
      </c>
    </row>
    <row r="15">
      <c r="A15" s="283" t="n">
        <v>3</v>
      </c>
      <c r="B15" s="256" t="n"/>
      <c r="C15" s="283" t="inlineStr">
        <is>
          <t>1-4-8</t>
        </is>
      </c>
      <c r="D15" s="284" t="inlineStr">
        <is>
          <t>Затраты труда рабочих (средний разряд работы 4,8)</t>
        </is>
      </c>
      <c r="E15" s="416" t="inlineStr">
        <is>
          <t>чел.-ч</t>
        </is>
      </c>
      <c r="F15" s="278" t="n">
        <v>1054.1614955466</v>
      </c>
      <c r="G15" s="280" t="n">
        <v>10.79</v>
      </c>
      <c r="H15" s="280">
        <f>ROUND(F15*G15,2)</f>
        <v/>
      </c>
    </row>
    <row r="16">
      <c r="A16" s="416" t="n">
        <v>4</v>
      </c>
      <c r="B16" s="256" t="n"/>
      <c r="C16" s="283" t="inlineStr">
        <is>
          <t>1-3-9</t>
        </is>
      </c>
      <c r="D16" s="284" t="inlineStr">
        <is>
          <t>Затраты труда рабочих (средний разряд работы 3,9)</t>
        </is>
      </c>
      <c r="E16" s="416" t="inlineStr">
        <is>
          <t>чел.-ч</t>
        </is>
      </c>
      <c r="F16" s="278" t="n">
        <v>638.94487126951</v>
      </c>
      <c r="G16" s="280" t="n">
        <v>9.51</v>
      </c>
      <c r="H16" s="280">
        <f>ROUND(F16*G16,2)</f>
        <v/>
      </c>
    </row>
    <row r="17">
      <c r="A17" s="283" t="n">
        <v>5</v>
      </c>
      <c r="B17" s="256" t="n"/>
      <c r="C17" s="283" t="inlineStr">
        <is>
          <t>1-2-2</t>
        </is>
      </c>
      <c r="D17" s="284" t="inlineStr">
        <is>
          <t>Затраты труда рабочих (средний разряд работы 2,2)</t>
        </is>
      </c>
      <c r="E17" s="416" t="inlineStr">
        <is>
          <t>чел.-ч</t>
        </is>
      </c>
      <c r="F17" s="278" t="n">
        <v>410.70056474075</v>
      </c>
      <c r="G17" s="280" t="n">
        <v>7.94</v>
      </c>
      <c r="H17" s="280">
        <f>ROUND(F17*G17,2)</f>
        <v/>
      </c>
    </row>
    <row r="18">
      <c r="A18" s="416" t="n">
        <v>6</v>
      </c>
      <c r="B18" s="256" t="n"/>
      <c r="C18" s="283" t="inlineStr">
        <is>
          <t>1-3-0</t>
        </is>
      </c>
      <c r="D18" s="284" t="inlineStr">
        <is>
          <t>Затраты труда рабочих (средний разряд работы 3,0)</t>
        </is>
      </c>
      <c r="E18" s="416" t="inlineStr">
        <is>
          <t>чел.-ч</t>
        </is>
      </c>
      <c r="F18" s="278" t="n">
        <v>351.03880879947</v>
      </c>
      <c r="G18" s="280" t="n">
        <v>8.529999999999999</v>
      </c>
      <c r="H18" s="280">
        <f>ROUND(F18*G18,2)</f>
        <v/>
      </c>
    </row>
    <row r="19">
      <c r="A19" s="283" t="n">
        <v>7</v>
      </c>
      <c r="B19" s="256" t="n"/>
      <c r="C19" s="283" t="inlineStr">
        <is>
          <t>1-5-4</t>
        </is>
      </c>
      <c r="D19" s="284" t="inlineStr">
        <is>
          <t>Затраты труда рабочих (средний разряд работы 5,4)</t>
        </is>
      </c>
      <c r="E19" s="416" t="inlineStr">
        <is>
          <t>чел.-ч</t>
        </is>
      </c>
      <c r="F19" s="278" t="n">
        <v>229.98706058042</v>
      </c>
      <c r="G19" s="280" t="n">
        <v>11.82</v>
      </c>
      <c r="H19" s="280">
        <f>ROUND(F19*G19,2)</f>
        <v/>
      </c>
    </row>
    <row r="20">
      <c r="A20" s="416" t="n">
        <v>8</v>
      </c>
      <c r="B20" s="256" t="n"/>
      <c r="C20" s="283" t="inlineStr">
        <is>
          <t>1-3-5</t>
        </is>
      </c>
      <c r="D20" s="284" t="inlineStr">
        <is>
          <t>Затраты труда рабочих (средний разряд работы 3,5)</t>
        </is>
      </c>
      <c r="E20" s="416" t="inlineStr">
        <is>
          <t>чел.-ч</t>
        </is>
      </c>
      <c r="F20" s="278" t="n">
        <v>121.36043762479</v>
      </c>
      <c r="G20" s="280" t="n">
        <v>9.07</v>
      </c>
      <c r="H20" s="280">
        <f>ROUND(F20*G20,2)</f>
        <v/>
      </c>
    </row>
    <row r="21">
      <c r="A21" s="283" t="n">
        <v>9</v>
      </c>
      <c r="B21" s="256" t="n"/>
      <c r="C21" s="283" t="inlineStr">
        <is>
          <t>1-2-0</t>
        </is>
      </c>
      <c r="D21" s="284" t="inlineStr">
        <is>
          <t>Затраты труда рабочих (средний разряд работы 2,0)</t>
        </is>
      </c>
      <c r="E21" s="416" t="inlineStr">
        <is>
          <t>чел.-ч</t>
        </is>
      </c>
      <c r="F21" s="278" t="n">
        <v>115.20502240783</v>
      </c>
      <c r="G21" s="280" t="n">
        <v>7.79</v>
      </c>
      <c r="H21" s="280">
        <f>ROUND(F21*G21,2)</f>
        <v/>
      </c>
    </row>
    <row r="22">
      <c r="A22" s="416" t="n">
        <v>10</v>
      </c>
      <c r="B22" s="256" t="n"/>
      <c r="C22" s="283" t="inlineStr">
        <is>
          <t>1-2-5</t>
        </is>
      </c>
      <c r="D22" s="284" t="inlineStr">
        <is>
          <t>Затраты труда рабочих (средний разряд работы 2,5)</t>
        </is>
      </c>
      <c r="E22" s="416" t="inlineStr">
        <is>
          <t>чел.-ч</t>
        </is>
      </c>
      <c r="F22" s="278" t="n">
        <v>81.384654443644</v>
      </c>
      <c r="G22" s="280" t="n">
        <v>8.17</v>
      </c>
      <c r="H22" s="280">
        <f>ROUND(F22*G22,2)</f>
        <v/>
      </c>
    </row>
    <row r="23">
      <c r="A23" s="283" t="n">
        <v>11</v>
      </c>
      <c r="B23" s="256" t="n"/>
      <c r="C23" s="283" t="inlineStr">
        <is>
          <t>1-3-3</t>
        </is>
      </c>
      <c r="D23" s="284" t="inlineStr">
        <is>
          <t>Затраты труда рабочих (средний разряд работы 3,3)</t>
        </is>
      </c>
      <c r="E23" s="416" t="inlineStr">
        <is>
          <t>чел.-ч</t>
        </is>
      </c>
      <c r="F23" s="278" t="n">
        <v>36.717765590913</v>
      </c>
      <c r="G23" s="280" t="n">
        <v>8.859999999999999</v>
      </c>
      <c r="H23" s="280">
        <f>ROUND(F23*G23,2)</f>
        <v/>
      </c>
    </row>
    <row r="24">
      <c r="A24" s="416" t="n">
        <v>12</v>
      </c>
      <c r="B24" s="256" t="n"/>
      <c r="C24" s="283" t="inlineStr">
        <is>
          <t>1-1-8</t>
        </is>
      </c>
      <c r="D24" s="284" t="inlineStr">
        <is>
          <t>Затраты труда рабочих (средний разряд работы 1,8)</t>
        </is>
      </c>
      <c r="E24" s="416" t="inlineStr">
        <is>
          <t>чел.-ч</t>
        </is>
      </c>
      <c r="F24" s="278" t="n">
        <v>35.457220942733</v>
      </c>
      <c r="G24" s="280" t="n">
        <v>7.68</v>
      </c>
      <c r="H24" s="280">
        <f>ROUND(F24*G24,2)</f>
        <v/>
      </c>
    </row>
    <row r="25">
      <c r="A25" s="380" t="inlineStr">
        <is>
          <t>Затраты труда машинистов</t>
        </is>
      </c>
      <c r="B25" s="461" t="n"/>
      <c r="C25" s="461" t="n"/>
      <c r="D25" s="461" t="n"/>
      <c r="E25" s="462" t="n"/>
      <c r="F25" s="381" t="n"/>
      <c r="G25" s="254" t="n"/>
      <c r="H25" s="281">
        <f>H26</f>
        <v/>
      </c>
    </row>
    <row r="26">
      <c r="A26" s="416" t="n">
        <v>13</v>
      </c>
      <c r="B26" s="382" t="n"/>
      <c r="C26" s="283" t="n">
        <v>2</v>
      </c>
      <c r="D26" s="284" t="inlineStr">
        <is>
          <t>Затраты труда машинистов</t>
        </is>
      </c>
      <c r="E26" s="416" t="inlineStr">
        <is>
          <t>чел.-ч</t>
        </is>
      </c>
      <c r="F26" s="304" t="n">
        <v>4486.413</v>
      </c>
      <c r="G26" s="305" t="n"/>
      <c r="H26" s="280" t="n">
        <v>49303.01</v>
      </c>
    </row>
    <row r="27" customFormat="1" s="253">
      <c r="A27" s="381" t="inlineStr">
        <is>
          <t>Машины и механизмы</t>
        </is>
      </c>
      <c r="B27" s="461" t="n"/>
      <c r="C27" s="461" t="n"/>
      <c r="D27" s="461" t="n"/>
      <c r="E27" s="462" t="n"/>
      <c r="F27" s="381" t="n"/>
      <c r="G27" s="254" t="n"/>
      <c r="H27" s="281">
        <f>SUM(H28:H73)</f>
        <v/>
      </c>
      <c r="M27" s="466" t="n"/>
      <c r="N27" s="466" t="n"/>
    </row>
    <row r="28">
      <c r="A28" s="416" t="n">
        <v>14</v>
      </c>
      <c r="B28" s="382" t="n"/>
      <c r="C28" s="283" t="inlineStr">
        <is>
          <t>91.06.06-014</t>
        </is>
      </c>
      <c r="D28" s="284" t="inlineStr">
        <is>
          <t>Автогидроподъемники, высота подъема 28 м</t>
        </is>
      </c>
      <c r="E28" s="416" t="inlineStr">
        <is>
          <t>маш.час</t>
        </is>
      </c>
      <c r="F28" s="228" t="n">
        <v>750.819</v>
      </c>
      <c r="G28" s="305" t="n">
        <v>243.49</v>
      </c>
      <c r="H28" s="280">
        <f>ROUND(F28*G28,2)</f>
        <v/>
      </c>
      <c r="I28" s="290" t="n"/>
      <c r="J28" s="289" t="n"/>
      <c r="L28" s="290" t="n"/>
    </row>
    <row r="29" ht="25.5" customHeight="1" s="343">
      <c r="A29" s="416" t="n">
        <v>15</v>
      </c>
      <c r="B29" s="382" t="n"/>
      <c r="C29" s="283" t="inlineStr">
        <is>
          <t>91.04.01-077</t>
        </is>
      </c>
      <c r="D29" s="284" t="inlineStr">
        <is>
          <t>Установки и агрегаты буровые на базе автомобилей глубина бурения до 200 м, грузоподъемность до 4 т</t>
        </is>
      </c>
      <c r="E29" s="416" t="inlineStr">
        <is>
          <t>маш.час</t>
        </is>
      </c>
      <c r="F29" s="228" t="n">
        <v>325.197</v>
      </c>
      <c r="G29" s="305" t="n">
        <v>219.82</v>
      </c>
      <c r="H29" s="280">
        <f>ROUND(F29*G29,2)</f>
        <v/>
      </c>
      <c r="I29" s="290" t="n"/>
      <c r="J29" s="289" t="n"/>
      <c r="L29" s="290" t="n"/>
    </row>
    <row r="30">
      <c r="A30" s="416" t="n">
        <v>16</v>
      </c>
      <c r="B30" s="382" t="n"/>
      <c r="C30" s="283" t="inlineStr">
        <is>
          <t>91.21.22-447</t>
        </is>
      </c>
      <c r="D30" s="284" t="inlineStr">
        <is>
          <t>Установки электрометаллизационные</t>
        </is>
      </c>
      <c r="E30" s="416" t="inlineStr">
        <is>
          <t>маш.час</t>
        </is>
      </c>
      <c r="F30" s="228" t="n">
        <v>691.167</v>
      </c>
      <c r="G30" s="305" t="n">
        <v>74.23999999999999</v>
      </c>
      <c r="H30" s="280">
        <f>ROUND(F30*G30,2)</f>
        <v/>
      </c>
      <c r="I30" s="290" t="n"/>
      <c r="J30" s="289" t="n"/>
      <c r="L30" s="290" t="n"/>
    </row>
    <row r="31" ht="25.5" customHeight="1" s="343">
      <c r="A31" s="416" t="n">
        <v>17</v>
      </c>
      <c r="B31" s="382" t="n"/>
      <c r="C31" s="283" t="inlineStr">
        <is>
          <t>91.15.02-029</t>
        </is>
      </c>
      <c r="D31" s="284" t="inlineStr">
        <is>
          <t>Тракторы на гусеничном ходу с лебедкой 132 кВт (180 л.с.)</t>
        </is>
      </c>
      <c r="E31" s="416" t="inlineStr">
        <is>
          <t>маш.час</t>
        </is>
      </c>
      <c r="F31" s="228" t="n">
        <v>198.651</v>
      </c>
      <c r="G31" s="305" t="n">
        <v>147.43</v>
      </c>
      <c r="H31" s="280">
        <f>ROUND(F31*G31,2)</f>
        <v/>
      </c>
      <c r="I31" s="290" t="n"/>
      <c r="J31" s="289" t="n"/>
      <c r="L31" s="290" t="n"/>
    </row>
    <row r="32" ht="25.5" customHeight="1" s="343">
      <c r="A32" s="416" t="n">
        <v>18</v>
      </c>
      <c r="B32" s="382" t="n"/>
      <c r="C32" s="283" t="inlineStr">
        <is>
          <t>91.02.02-003</t>
        </is>
      </c>
      <c r="D32" s="284" t="inlineStr">
        <is>
          <t>Агрегаты копровые без дизель-молота на базе экскаватора с емкостью ковша 1 м3</t>
        </is>
      </c>
      <c r="E32" s="416" t="inlineStr">
        <is>
          <t>маш.час</t>
        </is>
      </c>
      <c r="F32" s="228" t="n">
        <v>110.28</v>
      </c>
      <c r="G32" s="305" t="n">
        <v>200.67</v>
      </c>
      <c r="H32" s="280">
        <f>ROUND(F32*G32,2)</f>
        <v/>
      </c>
      <c r="I32" s="290" t="n"/>
      <c r="J32" s="289" t="n"/>
      <c r="L32" s="290" t="n"/>
    </row>
    <row r="33">
      <c r="A33" s="416" t="n">
        <v>19</v>
      </c>
      <c r="B33" s="382" t="n"/>
      <c r="C33" s="283" t="inlineStr">
        <is>
          <t>91.05.05-015</t>
        </is>
      </c>
      <c r="D33" s="284" t="inlineStr">
        <is>
          <t>Краны на автомобильном ходу, грузоподъемность 16 т</t>
        </is>
      </c>
      <c r="E33" s="416" t="inlineStr">
        <is>
          <t>маш.час</t>
        </is>
      </c>
      <c r="F33" s="228" t="n">
        <v>188.691</v>
      </c>
      <c r="G33" s="305" t="n">
        <v>115.4</v>
      </c>
      <c r="H33" s="280">
        <f>ROUND(F33*G33,2)</f>
        <v/>
      </c>
      <c r="I33" s="290" t="n"/>
      <c r="J33" s="289" t="n"/>
      <c r="L33" s="290" t="n"/>
    </row>
    <row r="34" ht="25.5" customHeight="1" s="343">
      <c r="A34" s="416" t="n">
        <v>20</v>
      </c>
      <c r="B34" s="382" t="n"/>
      <c r="C34" s="283" t="inlineStr">
        <is>
          <t>91.13.03-111</t>
        </is>
      </c>
      <c r="D34" s="284" t="inlineStr">
        <is>
          <t>Спецавтомобили-вездеходы, грузоподъемность до 8 т</t>
        </is>
      </c>
      <c r="E34" s="416" t="inlineStr">
        <is>
          <t>маш.час</t>
        </is>
      </c>
      <c r="F34" s="228" t="n">
        <v>106.137</v>
      </c>
      <c r="G34" s="305" t="n">
        <v>189.95</v>
      </c>
      <c r="H34" s="280">
        <f>ROUND(F34*G34,2)</f>
        <v/>
      </c>
      <c r="I34" s="290" t="n"/>
      <c r="J34" s="289" t="n"/>
      <c r="L34" s="290" t="n"/>
    </row>
    <row r="35" ht="25.5" customHeight="1" s="343">
      <c r="A35" s="416" t="n">
        <v>21</v>
      </c>
      <c r="B35" s="382" t="n"/>
      <c r="C35" s="283" t="inlineStr">
        <is>
          <t>91.16.01-001</t>
        </is>
      </c>
      <c r="D35" s="284" t="inlineStr">
        <is>
          <t>Электростанции передвижные, мощность 2 кВт</t>
        </is>
      </c>
      <c r="E35" s="416" t="inlineStr">
        <is>
          <t>маш.час</t>
        </is>
      </c>
      <c r="F35" s="228" t="n">
        <v>729.1799999999999</v>
      </c>
      <c r="G35" s="305" t="n">
        <v>22.29</v>
      </c>
      <c r="H35" s="280">
        <f>ROUND(F35*G35,2)</f>
        <v/>
      </c>
      <c r="I35" s="290" t="n"/>
      <c r="J35" s="289" t="n"/>
      <c r="L35" s="290" t="n"/>
    </row>
    <row r="36" ht="25.5" customHeight="1" s="343">
      <c r="A36" s="416" t="n">
        <v>22</v>
      </c>
      <c r="B36" s="382" t="n"/>
      <c r="C36" s="283" t="inlineStr">
        <is>
          <t>91.02.03-024</t>
        </is>
      </c>
      <c r="D36" s="284" t="inlineStr">
        <is>
          <t>Дизель-молоты 2,5 т</t>
        </is>
      </c>
      <c r="E36" s="416" t="inlineStr">
        <is>
          <t>маш.час</t>
        </is>
      </c>
      <c r="F36" s="228" t="n">
        <v>163.35</v>
      </c>
      <c r="G36" s="305" t="n">
        <v>70.67</v>
      </c>
      <c r="H36" s="280">
        <f>ROUND(F36*G36,2)</f>
        <v/>
      </c>
      <c r="I36" s="290" t="n"/>
      <c r="J36" s="289" t="n"/>
      <c r="L36" s="290" t="n"/>
    </row>
    <row r="37" ht="25.5" customHeight="1" s="343">
      <c r="A37" s="416" t="n">
        <v>23</v>
      </c>
      <c r="B37" s="382" t="n"/>
      <c r="C37" s="283" t="inlineStr">
        <is>
          <t>91.02.02-002</t>
        </is>
      </c>
      <c r="D37" s="284" t="inlineStr">
        <is>
          <t>Агрегаты копровые без дизель-молота на базе экскаватора с емкостью ковша 0,65 м3</t>
        </is>
      </c>
      <c r="E37" s="416" t="inlineStr">
        <is>
          <t>маш.час</t>
        </is>
      </c>
      <c r="F37" s="228" t="n">
        <v>53.07</v>
      </c>
      <c r="G37" s="305" t="n">
        <v>190.94</v>
      </c>
      <c r="H37" s="280">
        <f>ROUND(F37*G37,2)</f>
        <v/>
      </c>
      <c r="I37" s="290" t="n"/>
      <c r="J37" s="289" t="n"/>
      <c r="L37" s="290" t="n"/>
    </row>
    <row r="38" ht="25.5" customHeight="1" s="343">
      <c r="A38" s="416" t="n">
        <v>24</v>
      </c>
      <c r="B38" s="382" t="n"/>
      <c r="C38" s="283" t="inlineStr">
        <is>
          <t>91.19.06-011</t>
        </is>
      </c>
      <c r="D38" s="284" t="inlineStr">
        <is>
          <t>Насосы грязевые, подача 23,4-65,3 м3/ч, давление нагнетания 15,7-5,88 МПа (160-60 кгс/см2)</t>
        </is>
      </c>
      <c r="E38" s="416" t="inlineStr">
        <is>
          <t>маш.час</t>
        </is>
      </c>
      <c r="F38" s="228" t="n">
        <v>306.204</v>
      </c>
      <c r="G38" s="305" t="n">
        <v>32.71</v>
      </c>
      <c r="H38" s="280">
        <f>ROUND(F38*G38,2)</f>
        <v/>
      </c>
      <c r="I38" s="290" t="n"/>
      <c r="J38" s="289" t="n"/>
      <c r="L38" s="290" t="n"/>
    </row>
    <row r="39">
      <c r="A39" s="416" t="n">
        <v>25</v>
      </c>
      <c r="B39" s="382" t="n"/>
      <c r="C39" s="283" t="inlineStr">
        <is>
          <t>91.07.08-011</t>
        </is>
      </c>
      <c r="D39" s="284" t="inlineStr">
        <is>
          <t>Глиномешалки, 4 м3</t>
        </is>
      </c>
      <c r="E39" s="416" t="inlineStr">
        <is>
          <t>маш.час</t>
        </is>
      </c>
      <c r="F39" s="228" t="n">
        <v>306.204</v>
      </c>
      <c r="G39" s="305" t="n">
        <v>26.5</v>
      </c>
      <c r="H39" s="280">
        <f>ROUND(F39*G39,2)</f>
        <v/>
      </c>
      <c r="I39" s="290" t="n"/>
      <c r="J39" s="289" t="n"/>
      <c r="L39" s="290" t="n"/>
    </row>
    <row r="40" ht="38.25" customHeight="1" s="343">
      <c r="A40" s="416" t="n">
        <v>26</v>
      </c>
      <c r="B40" s="382" t="n"/>
      <c r="C40" s="283" t="inlineStr">
        <is>
          <t>91.05.14-516</t>
        </is>
      </c>
      <c r="D40" s="28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0" s="416" t="inlineStr">
        <is>
          <t>маш.час</t>
        </is>
      </c>
      <c r="F40" s="228" t="n">
        <v>97.542</v>
      </c>
      <c r="G40" s="305" t="n">
        <v>77.64</v>
      </c>
      <c r="H40" s="280">
        <f>ROUND(F40*G40,2)</f>
        <v/>
      </c>
      <c r="I40" s="290" t="n"/>
      <c r="J40" s="289" t="n"/>
      <c r="L40" s="290" t="n"/>
    </row>
    <row r="41" ht="25.5" customHeight="1" s="343">
      <c r="A41" s="416" t="n">
        <v>27</v>
      </c>
      <c r="B41" s="382" t="n"/>
      <c r="C41" s="283" t="inlineStr">
        <is>
          <t>91.14.02-001</t>
        </is>
      </c>
      <c r="D41" s="284" t="inlineStr">
        <is>
          <t>Автомобили бортовые, грузоподъемность до 5 т</t>
        </is>
      </c>
      <c r="E41" s="416" t="inlineStr">
        <is>
          <t>маш.час</t>
        </is>
      </c>
      <c r="F41" s="228" t="n">
        <v>79.404</v>
      </c>
      <c r="G41" s="305" t="n">
        <v>65.70999999999999</v>
      </c>
      <c r="H41" s="280">
        <f>ROUND(F41*G41,2)</f>
        <v/>
      </c>
      <c r="I41" s="290" t="n"/>
      <c r="J41" s="289" t="n"/>
      <c r="L41" s="290" t="n"/>
    </row>
    <row r="42" ht="25.5" customHeight="1" s="343">
      <c r="A42" s="416" t="n">
        <v>28</v>
      </c>
      <c r="B42" s="382" t="n"/>
      <c r="C42" s="283" t="inlineStr">
        <is>
          <t>91.05.05-016</t>
        </is>
      </c>
      <c r="D42" s="284" t="inlineStr">
        <is>
          <t>Краны на автомобильном ходу, грузоподъемность 25 т</t>
        </is>
      </c>
      <c r="E42" s="416" t="inlineStr">
        <is>
          <t>маш.час</t>
        </is>
      </c>
      <c r="F42" s="228" t="n">
        <v>9.156000000000001</v>
      </c>
      <c r="G42" s="305" t="n">
        <v>476.43</v>
      </c>
      <c r="H42" s="280">
        <f>ROUND(F42*G42,2)</f>
        <v/>
      </c>
      <c r="I42" s="290" t="n"/>
      <c r="J42" s="289" t="n"/>
      <c r="L42" s="290" t="n"/>
    </row>
    <row r="43" ht="25.5" customHeight="1" s="343">
      <c r="A43" s="416" t="n">
        <v>29</v>
      </c>
      <c r="B43" s="382" t="n"/>
      <c r="C43" s="283" t="inlineStr">
        <is>
          <t>91.21.01-014</t>
        </is>
      </c>
      <c r="D43" s="2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43" s="416" t="inlineStr">
        <is>
          <t>маш.час</t>
        </is>
      </c>
      <c r="F43" s="228" t="n">
        <v>729.1799999999999</v>
      </c>
      <c r="G43" s="305" t="n">
        <v>5.59</v>
      </c>
      <c r="H43" s="280">
        <f>ROUND(F43*G43,2)</f>
        <v/>
      </c>
      <c r="I43" s="290" t="n"/>
      <c r="J43" s="289" t="n"/>
      <c r="L43" s="290" t="n"/>
    </row>
    <row r="44" ht="25.5" customHeight="1" s="343">
      <c r="A44" s="416" t="n">
        <v>30</v>
      </c>
      <c r="B44" s="382" t="n"/>
      <c r="C44" s="283" t="inlineStr">
        <is>
          <t>91.05.14-023</t>
        </is>
      </c>
      <c r="D44" s="284" t="inlineStr">
        <is>
          <t>Краны на тракторе, мощность 121 кВт (165 л.с.), грузоподъемность 5 т</t>
        </is>
      </c>
      <c r="E44" s="416" t="inlineStr">
        <is>
          <t>маш.час</t>
        </is>
      </c>
      <c r="F44" s="228" t="n">
        <v>20.934</v>
      </c>
      <c r="G44" s="305" t="n">
        <v>182.8</v>
      </c>
      <c r="H44" s="280">
        <f>ROUND(F44*G44,2)</f>
        <v/>
      </c>
      <c r="I44" s="290" t="n"/>
      <c r="J44" s="289" t="n"/>
      <c r="L44" s="290" t="n"/>
    </row>
    <row r="45" ht="25.5" customHeight="1" s="343">
      <c r="A45" s="416" t="n">
        <v>31</v>
      </c>
      <c r="B45" s="382" t="n"/>
      <c r="C45" s="283" t="inlineStr">
        <is>
          <t>91.18.01-007</t>
        </is>
      </c>
      <c r="D45" s="2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416" t="inlineStr">
        <is>
          <t>маш.час</t>
        </is>
      </c>
      <c r="F45" s="228" t="n">
        <v>41.202</v>
      </c>
      <c r="G45" s="305" t="n">
        <v>90</v>
      </c>
      <c r="H45" s="280">
        <f>ROUND(F45*G45,2)</f>
        <v/>
      </c>
      <c r="I45" s="290" t="n"/>
      <c r="J45" s="289" t="n"/>
      <c r="L45" s="290" t="n"/>
    </row>
    <row r="46" ht="25.5" customHeight="1" s="343">
      <c r="A46" s="416" t="n">
        <v>32</v>
      </c>
      <c r="B46" s="382" t="n"/>
      <c r="C46" s="283" t="inlineStr">
        <is>
          <t>91.11.02-021</t>
        </is>
      </c>
      <c r="D46" s="284" t="inlineStr">
        <is>
          <t>Комплексы для монтажа проводов методом "под тяжением"</t>
        </is>
      </c>
      <c r="E46" s="416" t="inlineStr">
        <is>
          <t>маш.час</t>
        </is>
      </c>
      <c r="F46" s="228" t="n">
        <v>5.415</v>
      </c>
      <c r="G46" s="305" t="n">
        <v>637.76</v>
      </c>
      <c r="H46" s="280">
        <f>ROUND(F46*G46,2)</f>
        <v/>
      </c>
      <c r="I46" s="290" t="n"/>
      <c r="J46" s="289" t="n"/>
      <c r="L46" s="290" t="n"/>
    </row>
    <row r="47" ht="25.5" customHeight="1" s="343">
      <c r="A47" s="416" t="n">
        <v>33</v>
      </c>
      <c r="B47" s="382" t="n"/>
      <c r="C47" s="283" t="inlineStr">
        <is>
          <t>91.19.04-004</t>
        </is>
      </c>
      <c r="D47" s="284" t="inlineStr">
        <is>
          <t>Насосы для нагнетания воды, содержащей твердые частицы, подача 45 м3/ч, напор до 55 м</t>
        </is>
      </c>
      <c r="E47" s="416" t="inlineStr">
        <is>
          <t>маш.час</t>
        </is>
      </c>
      <c r="F47" s="228" t="n">
        <v>306.204</v>
      </c>
      <c r="G47" s="305" t="n">
        <v>9.73</v>
      </c>
      <c r="H47" s="280">
        <f>ROUND(F47*G47,2)</f>
        <v/>
      </c>
      <c r="I47" s="290" t="n"/>
      <c r="J47" s="289" t="n"/>
      <c r="L47" s="290" t="n"/>
    </row>
    <row r="48" ht="25.5" customHeight="1" s="343">
      <c r="A48" s="416" t="n">
        <v>34</v>
      </c>
      <c r="B48" s="382" t="n"/>
      <c r="C48" s="283" t="inlineStr">
        <is>
          <t>91.10.05-001</t>
        </is>
      </c>
      <c r="D48" s="284" t="inlineStr">
        <is>
          <t>Трубоукладчики для труб диаметром 800-1000 мм, грузоподъемность 35 т</t>
        </is>
      </c>
      <c r="E48" s="416" t="inlineStr">
        <is>
          <t>маш.час</t>
        </is>
      </c>
      <c r="F48" s="228" t="n">
        <v>16.686</v>
      </c>
      <c r="G48" s="305" t="n">
        <v>175.35</v>
      </c>
      <c r="H48" s="280">
        <f>ROUND(F48*G48,2)</f>
        <v/>
      </c>
      <c r="I48" s="290" t="n"/>
      <c r="J48" s="289" t="n"/>
      <c r="L48" s="290" t="n"/>
    </row>
    <row r="49" ht="38.25" customHeight="1" s="343">
      <c r="A49" s="416" t="n">
        <v>35</v>
      </c>
      <c r="B49" s="382" t="n"/>
      <c r="C49" s="283" t="inlineStr">
        <is>
          <t>91.18.01-011</t>
        </is>
      </c>
      <c r="D49" s="284" t="inlineStr">
        <is>
          <t>Компрессоры передвижные с электродвигателем давление 600 кПа (6 ат), производительность 0,5 м3/мин</t>
        </is>
      </c>
      <c r="E49" s="416" t="inlineStr">
        <is>
          <t>маш.час</t>
        </is>
      </c>
      <c r="F49" s="228" t="n">
        <v>729.1799999999999</v>
      </c>
      <c r="G49" s="305" t="n">
        <v>3.7</v>
      </c>
      <c r="H49" s="280">
        <f>ROUND(F49*G49,2)</f>
        <v/>
      </c>
      <c r="I49" s="290" t="n"/>
      <c r="J49" s="289" t="n"/>
      <c r="L49" s="290" t="n"/>
    </row>
    <row r="50" ht="25.5" customHeight="1" s="343">
      <c r="A50" s="416" t="n">
        <v>36</v>
      </c>
      <c r="B50" s="382" t="n"/>
      <c r="C50" s="283" t="inlineStr">
        <is>
          <t>91.01.01-036</t>
        </is>
      </c>
      <c r="D50" s="284" t="inlineStr">
        <is>
          <t>Бульдозеры, мощность 96 кВт (130 л.с.)</t>
        </is>
      </c>
      <c r="E50" s="416" t="inlineStr">
        <is>
          <t>маш.час</t>
        </is>
      </c>
      <c r="F50" s="228" t="n">
        <v>26.496</v>
      </c>
      <c r="G50" s="305" t="n">
        <v>94.05</v>
      </c>
      <c r="H50" s="280">
        <f>ROUND(F50*G50,2)</f>
        <v/>
      </c>
      <c r="I50" s="290" t="n"/>
      <c r="J50" s="289" t="n"/>
      <c r="L50" s="290" t="n"/>
    </row>
    <row r="51" ht="38.25" customHeight="1" s="343">
      <c r="A51" s="416" t="n">
        <v>37</v>
      </c>
      <c r="B51" s="382" t="n"/>
      <c r="C51" s="283" t="inlineStr">
        <is>
          <t>91.17.04-036</t>
        </is>
      </c>
      <c r="D51" s="284" t="inlineStr">
        <is>
          <t>Агрегаты сварочные передвижные с дизельным двигателем, номинальный сварочный ток 250-400 А</t>
        </is>
      </c>
      <c r="E51" s="416" t="inlineStr">
        <is>
          <t>маш.час</t>
        </is>
      </c>
      <c r="F51" s="228" t="n">
        <v>134.241</v>
      </c>
      <c r="G51" s="305" t="n">
        <v>14</v>
      </c>
      <c r="H51" s="280">
        <f>ROUND(F51*G51,2)</f>
        <v/>
      </c>
      <c r="I51" s="290" t="n"/>
      <c r="J51" s="289" t="n"/>
      <c r="L51" s="290" t="n"/>
    </row>
    <row r="52" ht="25.5" customHeight="1" s="343">
      <c r="A52" s="416" t="n">
        <v>38</v>
      </c>
      <c r="B52" s="382" t="n"/>
      <c r="C52" s="283" t="inlineStr">
        <is>
          <t>91.10.05-005</t>
        </is>
      </c>
      <c r="D52" s="284" t="inlineStr">
        <is>
          <t>Трубоукладчики для труб диаметром до 700 мм, грузоподъемность 12,5 т</t>
        </is>
      </c>
      <c r="E52" s="416" t="inlineStr">
        <is>
          <t>маш.час</t>
        </is>
      </c>
      <c r="F52" s="228" t="n">
        <v>12.225</v>
      </c>
      <c r="G52" s="305" t="n">
        <v>152.5</v>
      </c>
      <c r="H52" s="280">
        <f>ROUND(F52*G52,2)</f>
        <v/>
      </c>
      <c r="I52" s="290" t="n"/>
      <c r="J52" s="289" t="n"/>
      <c r="L52" s="290" t="n"/>
    </row>
    <row r="53" ht="38.25" customHeight="1" s="343">
      <c r="A53" s="416" t="n">
        <v>39</v>
      </c>
      <c r="B53" s="382" t="n"/>
      <c r="C53" s="283" t="inlineStr">
        <is>
          <t>91.17.04-171</t>
        </is>
      </c>
      <c r="D53" s="284" t="inlineStr">
        <is>
          <t>Преобразователи сварочные номинальным сварочным током 315-500 А</t>
        </is>
      </c>
      <c r="E53" s="416" t="inlineStr">
        <is>
          <t>маш.час</t>
        </is>
      </c>
      <c r="F53" s="228" t="n">
        <v>144.987</v>
      </c>
      <c r="G53" s="305" t="n">
        <v>12.31</v>
      </c>
      <c r="H53" s="280">
        <f>ROUND(F53*G53,2)</f>
        <v/>
      </c>
      <c r="I53" s="290" t="n"/>
      <c r="J53" s="289" t="n"/>
      <c r="L53" s="290" t="n"/>
    </row>
    <row r="54" ht="25.5" customHeight="1" s="343">
      <c r="A54" s="416" t="n">
        <v>40</v>
      </c>
      <c r="B54" s="382" t="n"/>
      <c r="C54" s="283" t="inlineStr">
        <is>
          <t>91.06.05-011</t>
        </is>
      </c>
      <c r="D54" s="284" t="inlineStr">
        <is>
          <t>Погрузчики, грузоподъемность 5 т</t>
        </is>
      </c>
      <c r="E54" s="416" t="inlineStr">
        <is>
          <t>маш.час</t>
        </is>
      </c>
      <c r="F54" s="228" t="n">
        <v>7.353</v>
      </c>
      <c r="G54" s="305" t="n">
        <v>89.98999999999999</v>
      </c>
      <c r="H54" s="280">
        <f>ROUND(F54*G54,2)</f>
        <v/>
      </c>
      <c r="I54" s="290" t="n"/>
      <c r="J54" s="289" t="n"/>
      <c r="L54" s="290" t="n"/>
    </row>
    <row r="55" ht="25.5" customHeight="1" s="343">
      <c r="A55" s="416" t="n">
        <v>41</v>
      </c>
      <c r="B55" s="382" t="n"/>
      <c r="C55" s="283" t="inlineStr">
        <is>
          <t>91.14.04-002</t>
        </is>
      </c>
      <c r="D55" s="284" t="inlineStr">
        <is>
          <t>Тягачи седельные, грузоподъемность 15 т</t>
        </is>
      </c>
      <c r="E55" s="416" t="inlineStr">
        <is>
          <t>маш.час</t>
        </is>
      </c>
      <c r="F55" s="228" t="n">
        <v>4.545</v>
      </c>
      <c r="G55" s="305" t="n">
        <v>94.38</v>
      </c>
      <c r="H55" s="280">
        <f>ROUND(F55*G55,2)</f>
        <v/>
      </c>
      <c r="I55" s="290" t="n"/>
      <c r="J55" s="289" t="n"/>
      <c r="L55" s="290" t="n"/>
    </row>
    <row r="56">
      <c r="A56" s="416" t="n">
        <v>42</v>
      </c>
      <c r="B56" s="382" t="n"/>
      <c r="C56" s="283" t="inlineStr">
        <is>
          <t>91.14.04-001</t>
        </is>
      </c>
      <c r="D56" s="284" t="inlineStr">
        <is>
          <t>Тягачи седельные, грузоподъемность 12 т</t>
        </is>
      </c>
      <c r="E56" s="416" t="inlineStr">
        <is>
          <t>маш.час</t>
        </is>
      </c>
      <c r="F56" s="228" t="n">
        <v>3.567</v>
      </c>
      <c r="G56" s="305" t="n">
        <v>102.84</v>
      </c>
      <c r="H56" s="280">
        <f>ROUND(F56*G56,2)</f>
        <v/>
      </c>
      <c r="I56" s="290" t="n"/>
      <c r="J56" s="289" t="n"/>
      <c r="L56" s="290" t="n"/>
    </row>
    <row r="57" ht="25.5" customHeight="1" s="343">
      <c r="A57" s="416" t="n">
        <v>43</v>
      </c>
      <c r="B57" s="382" t="n"/>
      <c r="C57" s="283" t="inlineStr">
        <is>
          <t>91.06.09-101</t>
        </is>
      </c>
      <c r="D57" s="284" t="inlineStr">
        <is>
          <t>Стрелы монтажные А-образные для подъема опор ВЛ, высота до 22 м</t>
        </is>
      </c>
      <c r="E57" s="416" t="inlineStr">
        <is>
          <t>маш.час</t>
        </is>
      </c>
      <c r="F57" s="228" t="n">
        <v>36.906</v>
      </c>
      <c r="G57" s="305" t="n">
        <v>6.24</v>
      </c>
      <c r="H57" s="280">
        <f>ROUND(F57*G57,2)</f>
        <v/>
      </c>
      <c r="I57" s="290" t="n"/>
      <c r="J57" s="289" t="n"/>
      <c r="L57" s="290" t="n"/>
    </row>
    <row r="58" ht="38.25" customHeight="1" s="343">
      <c r="A58" s="416" t="n">
        <v>44</v>
      </c>
      <c r="B58" s="382" t="n"/>
      <c r="C58" s="283" t="inlineStr">
        <is>
          <t>91.05.06-012</t>
        </is>
      </c>
      <c r="D58" s="284" t="inlineStr">
        <is>
          <t>Краны на гусеничном ходу, грузоподъемность до 16 т</t>
        </is>
      </c>
      <c r="E58" s="416" t="inlineStr">
        <is>
          <t>маш.час</t>
        </is>
      </c>
      <c r="F58" s="228" t="n">
        <v>2.286</v>
      </c>
      <c r="G58" s="305" t="n">
        <v>96.89</v>
      </c>
      <c r="H58" s="280">
        <f>ROUND(F58*G58,2)</f>
        <v/>
      </c>
      <c r="I58" s="290" t="n"/>
      <c r="J58" s="289" t="n"/>
      <c r="L58" s="290" t="n"/>
    </row>
    <row r="59" ht="25.5" customHeight="1" s="343">
      <c r="A59" s="416" t="n">
        <v>45</v>
      </c>
      <c r="B59" s="382" t="n"/>
      <c r="C59" s="283" t="inlineStr">
        <is>
          <t>91.01.02-004</t>
        </is>
      </c>
      <c r="D59" s="284" t="inlineStr">
        <is>
          <t>Автогрейдеры среднего типа, мощность 99 кВт (135 л.с.)</t>
        </is>
      </c>
      <c r="E59" s="416" t="inlineStr">
        <is>
          <t>маш.час</t>
        </is>
      </c>
      <c r="F59" s="228" t="n">
        <v>1.254</v>
      </c>
      <c r="G59" s="305" t="n">
        <v>123</v>
      </c>
      <c r="H59" s="280">
        <f>ROUND(F59*G59,2)</f>
        <v/>
      </c>
      <c r="I59" s="290" t="n"/>
      <c r="J59" s="289" t="n"/>
      <c r="L59" s="290" t="n"/>
    </row>
    <row r="60" ht="25.5" customHeight="1" s="343">
      <c r="A60" s="416" t="n">
        <v>46</v>
      </c>
      <c r="B60" s="382" t="n"/>
      <c r="C60" s="283" t="inlineStr">
        <is>
          <t>91.08.09-023</t>
        </is>
      </c>
      <c r="D60" s="284" t="inlineStr">
        <is>
          <t>Трамбовки пневматические при работе от передвижных компрессорных станций</t>
        </is>
      </c>
      <c r="E60" s="416" t="inlineStr">
        <is>
          <t>маш.час</t>
        </is>
      </c>
      <c r="F60" s="228" t="n">
        <v>165.126</v>
      </c>
      <c r="G60" s="305" t="n">
        <v>0.55</v>
      </c>
      <c r="H60" s="280">
        <f>ROUND(F60*G60,2)</f>
        <v/>
      </c>
      <c r="I60" s="290" t="n"/>
      <c r="J60" s="289" t="n"/>
      <c r="L60" s="290" t="n"/>
    </row>
    <row r="61" ht="25.5" customHeight="1" s="343">
      <c r="A61" s="416" t="n">
        <v>47</v>
      </c>
      <c r="B61" s="382" t="n"/>
      <c r="C61" s="283" t="inlineStr">
        <is>
          <t>91.14.05-012</t>
        </is>
      </c>
      <c r="D61" s="284" t="inlineStr">
        <is>
          <t>Полуприцепы общего назначения, грузоподъемность 15 т</t>
        </is>
      </c>
      <c r="E61" s="416" t="inlineStr">
        <is>
          <t>маш.час</t>
        </is>
      </c>
      <c r="F61" s="228" t="n">
        <v>4.545</v>
      </c>
      <c r="G61" s="305" t="n">
        <v>19.76</v>
      </c>
      <c r="H61" s="280">
        <f>ROUND(F61*G61,2)</f>
        <v/>
      </c>
      <c r="I61" s="290" t="n"/>
      <c r="J61" s="289" t="n"/>
      <c r="L61" s="290" t="n"/>
    </row>
    <row r="62" ht="38.25" customHeight="1" s="343">
      <c r="A62" s="416" t="n">
        <v>48</v>
      </c>
      <c r="B62" s="382" t="n"/>
      <c r="C62" s="283" t="inlineStr">
        <is>
          <t>91.01.05-086</t>
        </is>
      </c>
      <c r="D62" s="284" t="inlineStr">
        <is>
          <t>Экскаваторы одноковшовые дизельные на гусеничном ходу, емкость ковша 0,65 м3</t>
        </is>
      </c>
      <c r="E62" s="416" t="inlineStr">
        <is>
          <t>маш.час</t>
        </is>
      </c>
      <c r="F62" s="228" t="n">
        <v>0.609</v>
      </c>
      <c r="G62" s="305" t="n">
        <v>115.27</v>
      </c>
      <c r="H62" s="280">
        <f>ROUND(F62*G62,2)</f>
        <v/>
      </c>
      <c r="I62" s="290" t="n"/>
      <c r="J62" s="289" t="n"/>
      <c r="L62" s="290" t="n"/>
    </row>
    <row r="63" ht="38.25" customHeight="1" s="343">
      <c r="A63" s="416" t="n">
        <v>49</v>
      </c>
      <c r="B63" s="382" t="n"/>
      <c r="C63" s="283" t="inlineStr">
        <is>
          <t>91.14.02-002</t>
        </is>
      </c>
      <c r="D63" s="284" t="inlineStr">
        <is>
          <t>Автомобили бортовые, грузоподъемность до 8 т</t>
        </is>
      </c>
      <c r="E63" s="416" t="inlineStr">
        <is>
          <t>маш.час</t>
        </is>
      </c>
      <c r="F63" s="228" t="n">
        <v>0.648</v>
      </c>
      <c r="G63" s="305" t="n">
        <v>85.84</v>
      </c>
      <c r="H63" s="280">
        <f>ROUND(F63*G63,2)</f>
        <v/>
      </c>
      <c r="I63" s="290" t="n"/>
      <c r="J63" s="289" t="n"/>
      <c r="L63" s="290" t="n"/>
    </row>
    <row r="64">
      <c r="A64" s="416" t="n">
        <v>50</v>
      </c>
      <c r="B64" s="382" t="n"/>
      <c r="C64" s="283" t="inlineStr">
        <is>
          <t>91.06.01-002</t>
        </is>
      </c>
      <c r="D64" s="284" t="inlineStr">
        <is>
          <t>Домкраты гидравлические, грузоподъемность 6,3-25 т</t>
        </is>
      </c>
      <c r="E64" s="416" t="inlineStr">
        <is>
          <t>маш.час</t>
        </is>
      </c>
      <c r="F64" s="228" t="n">
        <v>97.542</v>
      </c>
      <c r="G64" s="305" t="n">
        <v>0.48</v>
      </c>
      <c r="H64" s="280">
        <f>ROUND(F64*G64,2)</f>
        <v/>
      </c>
      <c r="I64" s="290" t="n"/>
      <c r="J64" s="289" t="n"/>
      <c r="L64" s="290" t="n"/>
    </row>
    <row r="65" ht="25.5" customHeight="1" s="343">
      <c r="A65" s="416" t="n">
        <v>51</v>
      </c>
      <c r="B65" s="382" t="n"/>
      <c r="C65" s="283" t="inlineStr">
        <is>
          <t>91.14.05-011</t>
        </is>
      </c>
      <c r="D65" s="284" t="inlineStr">
        <is>
          <t>Полуприцепы общего назначения, грузоподъемность 12 т</t>
        </is>
      </c>
      <c r="E65" s="416" t="inlineStr">
        <is>
          <t>маш.час</t>
        </is>
      </c>
      <c r="F65" s="228" t="n">
        <v>3.567</v>
      </c>
      <c r="G65" s="305" t="n">
        <v>12</v>
      </c>
      <c r="H65" s="280">
        <f>ROUND(F65*G65,2)</f>
        <v/>
      </c>
      <c r="I65" s="290" t="n"/>
      <c r="J65" s="289" t="n"/>
      <c r="L65" s="290" t="n"/>
    </row>
    <row r="66">
      <c r="A66" s="416" t="n">
        <v>52</v>
      </c>
      <c r="B66" s="382" t="n"/>
      <c r="C66" s="283" t="inlineStr">
        <is>
          <t>91.01.01-035</t>
        </is>
      </c>
      <c r="D66" s="284" t="inlineStr">
        <is>
          <t>Бульдозеры, мощность 79 кВт (108 л.с.)</t>
        </is>
      </c>
      <c r="E66" s="416" t="inlineStr">
        <is>
          <t>маш.час</t>
        </is>
      </c>
      <c r="F66" s="228" t="n">
        <v>0.312</v>
      </c>
      <c r="G66" s="305" t="n">
        <v>79.06999999999999</v>
      </c>
      <c r="H66" s="280">
        <f>ROUND(F66*G66,2)</f>
        <v/>
      </c>
      <c r="I66" s="290" t="n"/>
      <c r="J66" s="289" t="n"/>
      <c r="L66" s="290" t="n"/>
    </row>
    <row r="67" ht="25.5" customHeight="1" s="343">
      <c r="A67" s="416" t="n">
        <v>53</v>
      </c>
      <c r="B67" s="382" t="n"/>
      <c r="C67" s="283" t="inlineStr">
        <is>
          <t>91.06.06-042</t>
        </is>
      </c>
      <c r="D67" s="284" t="inlineStr">
        <is>
          <t>Подъемники гидравлические, высота подъема 10 м</t>
        </is>
      </c>
      <c r="E67" s="416" t="inlineStr">
        <is>
          <t>маш.час</t>
        </is>
      </c>
      <c r="F67" s="228" t="n">
        <v>0.648</v>
      </c>
      <c r="G67" s="305" t="n">
        <v>29.6</v>
      </c>
      <c r="H67" s="280">
        <f>ROUND(F67*G67,2)</f>
        <v/>
      </c>
      <c r="I67" s="290" t="n"/>
      <c r="J67" s="289" t="n"/>
      <c r="L67" s="290" t="n"/>
    </row>
    <row r="68" ht="25.5" customHeight="1" s="343">
      <c r="A68" s="416" t="n">
        <v>54</v>
      </c>
      <c r="B68" s="382" t="n"/>
      <c r="C68" s="283" t="inlineStr">
        <is>
          <t>91.04.01-033</t>
        </is>
      </c>
      <c r="D68" s="284" t="inlineStr">
        <is>
          <t>Машины бурильные на тракторе 85 кВт (115 л.с.), глубина бурения 3,5 м</t>
        </is>
      </c>
      <c r="E68" s="416" t="inlineStr">
        <is>
          <t>маш.час</t>
        </is>
      </c>
      <c r="F68" s="228" t="n">
        <v>0.099</v>
      </c>
      <c r="G68" s="305" t="n">
        <v>187.68</v>
      </c>
      <c r="H68" s="280">
        <f>ROUND(F68*G68,2)</f>
        <v/>
      </c>
      <c r="I68" s="290" t="n"/>
      <c r="J68" s="289" t="n"/>
      <c r="L68" s="290" t="n"/>
    </row>
    <row r="69" ht="25.5" customHeight="1" s="343">
      <c r="A69" s="416" t="n">
        <v>55</v>
      </c>
      <c r="B69" s="382" t="n"/>
      <c r="C69" s="283" t="inlineStr">
        <is>
          <t>91.09.02-002</t>
        </is>
      </c>
      <c r="D69" s="284" t="inlineStr">
        <is>
          <t>Вагонетки неопрокидные, вместимость до 1,5 м3</t>
        </is>
      </c>
      <c r="E69" s="416" t="inlineStr">
        <is>
          <t>маш.час</t>
        </is>
      </c>
      <c r="F69" s="228" t="n">
        <v>35.538</v>
      </c>
      <c r="G69" s="305" t="n">
        <v>0.5</v>
      </c>
      <c r="H69" s="280">
        <f>ROUND(F69*G69,2)</f>
        <v/>
      </c>
      <c r="I69" s="290" t="n"/>
      <c r="J69" s="289" t="n"/>
      <c r="L69" s="290" t="n"/>
    </row>
    <row r="70" ht="25.5" customHeight="1" s="343">
      <c r="A70" s="416" t="n">
        <v>56</v>
      </c>
      <c r="B70" s="382" t="n"/>
      <c r="C70" s="283" t="inlineStr">
        <is>
          <t>91.21.16-012</t>
        </is>
      </c>
      <c r="D70" s="284" t="inlineStr">
        <is>
          <t>Прессы гидравлические с электроприводом</t>
        </is>
      </c>
      <c r="E70" s="416" t="inlineStr">
        <is>
          <t>маш.час</t>
        </is>
      </c>
      <c r="F70" s="228" t="n">
        <v>8.643000000000001</v>
      </c>
      <c r="G70" s="305" t="n">
        <v>1.11</v>
      </c>
      <c r="H70" s="280">
        <f>ROUND(F70*G70,2)</f>
        <v/>
      </c>
      <c r="I70" s="290" t="n"/>
      <c r="J70" s="289" t="n"/>
      <c r="L70" s="290" t="n"/>
    </row>
    <row r="71" ht="25.5" customHeight="1" s="343">
      <c r="A71" s="416" t="n">
        <v>57</v>
      </c>
      <c r="B71" s="382" t="n"/>
      <c r="C71" s="283" t="inlineStr">
        <is>
          <t>91.01.01-039</t>
        </is>
      </c>
      <c r="D71" s="284" t="inlineStr">
        <is>
          <t>Бульдозеры, мощность 132 кВт (180 л.с.)</t>
        </is>
      </c>
      <c r="E71" s="416" t="inlineStr">
        <is>
          <t>маш.час</t>
        </is>
      </c>
      <c r="F71" s="228" t="n">
        <v>0.057</v>
      </c>
      <c r="G71" s="305" t="n">
        <v>132.79</v>
      </c>
      <c r="H71" s="280">
        <f>ROUND(F71*G71,2)</f>
        <v/>
      </c>
      <c r="I71" s="290" t="n"/>
      <c r="J71" s="289" t="n"/>
      <c r="L71" s="290" t="n"/>
    </row>
    <row r="72" ht="25.5" customHeight="1" s="343">
      <c r="A72" s="416" t="n">
        <v>58</v>
      </c>
      <c r="B72" s="382" t="n"/>
      <c r="C72" s="283" t="inlineStr">
        <is>
          <t>91.17.04-233</t>
        </is>
      </c>
      <c r="D72" s="284" t="inlineStr">
        <is>
          <t>Установки для сварки ручной дуговой (постоянного тока)</t>
        </is>
      </c>
      <c r="E72" s="416" t="inlineStr">
        <is>
          <t>маш.час</t>
        </is>
      </c>
      <c r="F72" s="228" t="n">
        <v>0.498</v>
      </c>
      <c r="G72" s="305" t="n">
        <v>8.1</v>
      </c>
      <c r="H72" s="280">
        <f>ROUND(F72*G72,2)</f>
        <v/>
      </c>
      <c r="I72" s="290" t="n"/>
      <c r="J72" s="289" t="n"/>
      <c r="L72" s="290" t="n"/>
    </row>
    <row r="73" ht="25.5" customHeight="1" s="343">
      <c r="A73" s="416" t="n">
        <v>59</v>
      </c>
      <c r="B73" s="382" t="n"/>
      <c r="C73" s="283" t="inlineStr">
        <is>
          <t>91.08.09-024</t>
        </is>
      </c>
      <c r="D73" s="284" t="inlineStr">
        <is>
          <t>Трамбовки пневматические при работе от стационарного компрессора</t>
        </is>
      </c>
      <c r="E73" s="416" t="inlineStr">
        <is>
          <t>маш.час</t>
        </is>
      </c>
      <c r="F73" s="228" t="n">
        <v>0.162</v>
      </c>
      <c r="G73" s="305" t="n">
        <v>4.91</v>
      </c>
      <c r="H73" s="280">
        <f>ROUND(F73*G73,2)</f>
        <v/>
      </c>
      <c r="I73" s="290" t="n"/>
      <c r="J73" s="289" t="n"/>
      <c r="L73" s="290" t="n"/>
    </row>
    <row r="74">
      <c r="A74" s="381" t="inlineStr">
        <is>
          <t>Материалы</t>
        </is>
      </c>
      <c r="B74" s="461" t="n"/>
      <c r="C74" s="461" t="n"/>
      <c r="D74" s="461" t="n"/>
      <c r="E74" s="462" t="n"/>
      <c r="F74" s="228" t="n"/>
      <c r="G74" s="254" t="n"/>
      <c r="H74" s="281">
        <f>SUM(H75:H207)</f>
        <v/>
      </c>
      <c r="M74" s="466" t="n"/>
      <c r="N74" s="466" t="n"/>
    </row>
    <row r="75" ht="25.5" customHeight="1" s="343">
      <c r="A75" s="287" t="n">
        <v>60</v>
      </c>
      <c r="B75" s="382" t="n"/>
      <c r="C75" s="390" t="inlineStr">
        <is>
          <t>Прайс из СД ОП</t>
        </is>
      </c>
      <c r="D75" s="314" t="inlineStr">
        <is>
          <t>Опоры стальные решетчатые, анкерно-угловые, класс напряжения 220 кВ</t>
        </is>
      </c>
      <c r="E75" s="416" t="inlineStr">
        <is>
          <t>т</t>
        </is>
      </c>
      <c r="F75" s="228" t="n">
        <v>116.17</v>
      </c>
      <c r="G75" s="309" t="n">
        <v>26338.62</v>
      </c>
      <c r="H75" s="280">
        <f>ROUND(F75*G75,2)</f>
        <v/>
      </c>
      <c r="I75" s="306" t="n"/>
      <c r="K75" s="290" t="n"/>
      <c r="M75" s="466" t="n"/>
      <c r="N75" s="466" t="n"/>
      <c r="O75" s="265" t="n"/>
    </row>
    <row r="76" ht="25.5" customHeight="1" s="343">
      <c r="A76" s="287" t="n">
        <v>61</v>
      </c>
      <c r="B76" s="382" t="n"/>
      <c r="C76" s="390" t="inlineStr">
        <is>
          <t>Прайс из СД ОП</t>
        </is>
      </c>
      <c r="D76" s="314" t="inlineStr">
        <is>
          <t>Провод неизолированный алюминиевый для воздушных линий электропередачи АСТ 300/39</t>
        </is>
      </c>
      <c r="E76" s="315" t="inlineStr">
        <is>
          <t>км</t>
        </is>
      </c>
      <c r="F76" s="316" t="n">
        <v>7.93</v>
      </c>
      <c r="G76" s="309" t="n">
        <v>111466.08</v>
      </c>
      <c r="H76" s="280">
        <f>ROUND(F76*G76,2)</f>
        <v/>
      </c>
      <c r="I76" s="306" t="n"/>
      <c r="K76" s="290" t="n"/>
    </row>
    <row r="77">
      <c r="A77" s="287" t="n">
        <v>62</v>
      </c>
      <c r="B77" s="382" t="n"/>
      <c r="C77" s="390" t="inlineStr">
        <is>
          <t>Прайс из СД ОП</t>
        </is>
      </c>
      <c r="D77" s="397" t="inlineStr">
        <is>
          <t>Сваи железобетонные электросетевые С35-1-10-1</t>
        </is>
      </c>
      <c r="E77" s="416" t="inlineStr">
        <is>
          <t>м3</t>
        </is>
      </c>
      <c r="F77" s="310" t="n">
        <v>137.38029850746</v>
      </c>
      <c r="G77" s="309" t="n">
        <v>3796.19</v>
      </c>
      <c r="H77" s="280">
        <f>ROUND(F77*G77,2)</f>
        <v/>
      </c>
      <c r="I77" s="306" t="n"/>
    </row>
    <row r="78">
      <c r="A78" s="287" t="n">
        <v>63</v>
      </c>
      <c r="B78" s="382" t="n"/>
      <c r="C78" s="390" t="inlineStr">
        <is>
          <t>22.2.02.07-0041</t>
        </is>
      </c>
      <c r="D78" s="284" t="inlineStr">
        <is>
          <t>Ростверки стальные массой до 0,2т</t>
        </is>
      </c>
      <c r="E78" s="416" t="inlineStr">
        <is>
          <t>т</t>
        </is>
      </c>
      <c r="F78" s="310" t="n">
        <v>52.454671641791</v>
      </c>
      <c r="G78" s="305" t="n">
        <v>8200</v>
      </c>
      <c r="H78" s="280">
        <f>ROUND(F78*G78,2)</f>
        <v/>
      </c>
      <c r="I78" s="306" t="n"/>
    </row>
    <row r="79">
      <c r="A79" s="287" t="n">
        <v>64</v>
      </c>
      <c r="B79" s="382" t="n"/>
      <c r="C79" s="390" t="inlineStr">
        <is>
          <t>Прайс из СД ОП</t>
        </is>
      </c>
      <c r="D79" s="397" t="inlineStr">
        <is>
          <t>Сваи железобетонные электросетевые СЗ5-1-8-1</t>
        </is>
      </c>
      <c r="E79" s="416" t="inlineStr">
        <is>
          <t>м3</t>
        </is>
      </c>
      <c r="F79" s="310" t="n">
        <v>61.69223880597</v>
      </c>
      <c r="G79" s="309" t="n">
        <v>4052.61</v>
      </c>
      <c r="H79" s="280">
        <f>ROUND(F79*G79,2)</f>
        <v/>
      </c>
      <c r="I79" s="306" t="n"/>
    </row>
    <row r="80" ht="25.5" customHeight="1" s="343">
      <c r="A80" s="287" t="n">
        <v>65</v>
      </c>
      <c r="B80" s="382" t="n"/>
      <c r="C80" s="390" t="inlineStr">
        <is>
          <t>22.2.01.03-0002</t>
        </is>
      </c>
      <c r="D80" s="284" t="inlineStr">
        <is>
          <t>Изолятор подвесной стеклянный ПСВ-160А (прим. Изолятор ПС400В)</t>
        </is>
      </c>
      <c r="E80" s="416" t="inlineStr">
        <is>
          <t>шт</t>
        </is>
      </c>
      <c r="F80" s="310" t="n">
        <v>839.55223880597</v>
      </c>
      <c r="G80" s="305" t="n">
        <v>284.68</v>
      </c>
      <c r="H80" s="280">
        <f>ROUND(F80*G80,2)</f>
        <v/>
      </c>
      <c r="I80" s="306" t="n"/>
    </row>
    <row r="81">
      <c r="A81" s="287" t="n">
        <v>66</v>
      </c>
      <c r="B81" s="382" t="n"/>
      <c r="C81" s="390" t="inlineStr">
        <is>
          <t>01.7.15.12-0023</t>
        </is>
      </c>
      <c r="D81" s="284" t="inlineStr">
        <is>
          <t>Шпильки</t>
        </is>
      </c>
      <c r="E81" s="416" t="inlineStr">
        <is>
          <t>кг</t>
        </is>
      </c>
      <c r="F81" s="310" t="n">
        <v>5117.6119402985</v>
      </c>
      <c r="G81" s="305" t="n">
        <v>43.5</v>
      </c>
      <c r="H81" s="280">
        <f>ROUND(F81*G81,2)</f>
        <v/>
      </c>
      <c r="I81" s="306" t="n"/>
    </row>
    <row r="82">
      <c r="A82" s="287" t="n">
        <v>67</v>
      </c>
      <c r="B82" s="382" t="n"/>
      <c r="C82" s="390" t="inlineStr">
        <is>
          <t>01.7.15.03-0035</t>
        </is>
      </c>
      <c r="D82" s="284" t="inlineStr">
        <is>
          <t>Болты с гайками и шайбами оцинкованные</t>
        </is>
      </c>
      <c r="E82" s="416" t="inlineStr">
        <is>
          <t>кг</t>
        </is>
      </c>
      <c r="F82" s="310" t="n">
        <v>7950</v>
      </c>
      <c r="G82" s="305" t="n">
        <v>24.97</v>
      </c>
      <c r="H82" s="280">
        <f>ROUND(F82*G82,2)</f>
        <v/>
      </c>
      <c r="I82" s="306" t="n"/>
    </row>
    <row r="83">
      <c r="A83" s="287" t="n">
        <v>68</v>
      </c>
      <c r="B83" s="382" t="n"/>
      <c r="C83" s="315" t="inlineStr">
        <is>
          <t>Прайс из СД ОП</t>
        </is>
      </c>
      <c r="D83" s="284" t="inlineStr">
        <is>
          <t xml:space="preserve">Зажим поддерживающий роликовый ПГП-8-Б            </t>
        </is>
      </c>
      <c r="E83" s="416" t="inlineStr">
        <is>
          <t>шт</t>
        </is>
      </c>
      <c r="F83" s="310" t="n">
        <v>4</v>
      </c>
      <c r="G83" s="309" t="n">
        <v>44382.07</v>
      </c>
      <c r="H83" s="280">
        <f>ROUND(F83*G83,2)</f>
        <v/>
      </c>
      <c r="I83" s="306" t="n"/>
    </row>
    <row r="84">
      <c r="A84" s="287" t="n">
        <v>69</v>
      </c>
      <c r="B84" s="382" t="n"/>
      <c r="C84" s="390" t="inlineStr">
        <is>
          <t>14.2.01.05-0003</t>
        </is>
      </c>
      <c r="D84" s="284" t="inlineStr">
        <is>
          <t>Композиция цинконаполнненая "Цинол"</t>
        </is>
      </c>
      <c r="E84" s="416" t="inlineStr">
        <is>
          <t>кг</t>
        </is>
      </c>
      <c r="F84" s="310" t="n">
        <v>1260.2388059701</v>
      </c>
      <c r="G84" s="305" t="n">
        <v>114.42</v>
      </c>
      <c r="H84" s="280">
        <f>ROUND(F84*G84,2)</f>
        <v/>
      </c>
      <c r="I84" s="306" t="n"/>
    </row>
    <row r="85">
      <c r="A85" s="287" t="n">
        <v>70</v>
      </c>
      <c r="B85" s="382" t="n"/>
      <c r="C85" s="390" t="inlineStr">
        <is>
          <t>02.1.01.02-0003</t>
        </is>
      </c>
      <c r="D85" s="284" t="inlineStr">
        <is>
          <t>Грунт песчаный</t>
        </is>
      </c>
      <c r="E85" s="416" t="inlineStr">
        <is>
          <t>м3</t>
        </is>
      </c>
      <c r="F85" s="310" t="n">
        <v>3912</v>
      </c>
      <c r="G85" s="305" t="n">
        <v>44.94</v>
      </c>
      <c r="H85" s="280">
        <f>ROUND(F85*G85,2)</f>
        <v/>
      </c>
      <c r="I85" s="306" t="n"/>
    </row>
    <row r="86" ht="25.5" customHeight="1" s="343">
      <c r="A86" s="287" t="n">
        <v>71</v>
      </c>
      <c r="B86" s="382" t="n"/>
      <c r="C86" s="390" t="inlineStr">
        <is>
          <t>01.7.12.07-0239</t>
        </is>
      </c>
      <c r="D86" s="284" t="inlineStr">
        <is>
          <t>Геотехническая полимерная решётка Геокаркас ПП 30.15 (с перфорацией) (ТУ 2246-003-18278121-03)</t>
        </is>
      </c>
      <c r="E86" s="416" t="inlineStr">
        <is>
          <t>м2</t>
        </is>
      </c>
      <c r="F86" s="310" t="n">
        <v>1490</v>
      </c>
      <c r="G86" s="305" t="n">
        <v>65.81</v>
      </c>
      <c r="H86" s="280">
        <f>ROUND(F86*G86,2)</f>
        <v/>
      </c>
      <c r="I86" s="306" t="n"/>
    </row>
    <row r="87">
      <c r="A87" s="287" t="n">
        <v>72</v>
      </c>
      <c r="B87" s="382" t="n"/>
      <c r="C87" s="390" t="inlineStr">
        <is>
          <t>Прайс из СД ОП</t>
        </is>
      </c>
      <c r="D87" s="284" t="inlineStr">
        <is>
          <t xml:space="preserve">Звено промежуточное регулируемое ПРР-60-1                 </t>
        </is>
      </c>
      <c r="E87" s="416" t="inlineStr">
        <is>
          <t>шт</t>
        </is>
      </c>
      <c r="F87" s="311" t="n">
        <v>33</v>
      </c>
      <c r="G87" s="305" t="n">
        <v>2468.19</v>
      </c>
      <c r="H87" s="280">
        <f>ROUND(F87*G87,2)</f>
        <v/>
      </c>
      <c r="I87" s="306" t="n"/>
    </row>
    <row r="88" ht="25.5" customHeight="1" s="343">
      <c r="A88" s="287" t="n">
        <v>73</v>
      </c>
      <c r="B88" s="382" t="n"/>
      <c r="C88" s="390" t="inlineStr">
        <is>
          <t>10.1.02.03-0001</t>
        </is>
      </c>
      <c r="D88" s="284" t="inlineStr">
        <is>
          <t>Проволока алюминиевая, марка АМЦ, диаметр 1,4-1,8 мм</t>
        </is>
      </c>
      <c r="E88" s="416" t="inlineStr">
        <is>
          <t>т</t>
        </is>
      </c>
      <c r="F88" s="311" t="n">
        <v>2.6864697</v>
      </c>
      <c r="G88" s="305" t="n">
        <v>30090</v>
      </c>
      <c r="H88" s="280">
        <f>ROUND(F88*G88,2)</f>
        <v/>
      </c>
      <c r="I88" s="292" t="n"/>
    </row>
    <row r="89">
      <c r="A89" s="287" t="n">
        <v>74</v>
      </c>
      <c r="B89" s="382" t="n"/>
      <c r="C89" s="390" t="inlineStr">
        <is>
          <t>Прайс из СД ОП</t>
        </is>
      </c>
      <c r="D89" s="284" t="inlineStr">
        <is>
          <t xml:space="preserve">Коромысло трехцепное двухреберное  3КД2-120-1   </t>
        </is>
      </c>
      <c r="E89" s="416" t="inlineStr">
        <is>
          <t>шт</t>
        </is>
      </c>
      <c r="F89" s="311" t="n">
        <v>8</v>
      </c>
      <c r="G89" s="305" t="n">
        <v>9392.360000000001</v>
      </c>
      <c r="H89" s="280">
        <f>ROUND(F89*G89,2)</f>
        <v/>
      </c>
      <c r="I89" s="292" t="n"/>
    </row>
    <row r="90" ht="25.5" customHeight="1" s="343">
      <c r="A90" s="287" t="n">
        <v>75</v>
      </c>
      <c r="B90" s="382" t="n"/>
      <c r="C90" s="390" t="inlineStr">
        <is>
          <t>14.2.01.05-0001</t>
        </is>
      </c>
      <c r="D90" s="284" t="inlineStr">
        <is>
          <t>Композиция "Алпол" (на основе термопластичных полимеров)</t>
        </is>
      </c>
      <c r="E90" s="416" t="inlineStr">
        <is>
          <t>кг</t>
        </is>
      </c>
      <c r="F90" s="311" t="n">
        <v>1304.92</v>
      </c>
      <c r="G90" s="305" t="n">
        <v>54.99</v>
      </c>
      <c r="H90" s="280">
        <f>ROUND(F90*G90,2)</f>
        <v/>
      </c>
      <c r="I90" s="292" t="n"/>
    </row>
    <row r="91">
      <c r="A91" s="287" t="n">
        <v>76</v>
      </c>
      <c r="B91" s="382" t="n"/>
      <c r="C91" s="390" t="inlineStr">
        <is>
          <t>Прайс из СД ОП</t>
        </is>
      </c>
      <c r="D91" s="284" t="inlineStr">
        <is>
          <t xml:space="preserve">Экран защитный ЭЗ-750-3/4-4 </t>
        </is>
      </c>
      <c r="E91" s="416" t="inlineStr">
        <is>
          <t>шт</t>
        </is>
      </c>
      <c r="F91" s="311" t="n">
        <v>16</v>
      </c>
      <c r="G91" s="305" t="n">
        <v>3905.57</v>
      </c>
      <c r="H91" s="280">
        <f>ROUND(F91*G91,2)</f>
        <v/>
      </c>
      <c r="I91" s="292" t="n"/>
    </row>
    <row r="92">
      <c r="A92" s="287" t="n">
        <v>77</v>
      </c>
      <c r="B92" s="382" t="n"/>
      <c r="C92" s="390" t="inlineStr">
        <is>
          <t>113-0220</t>
        </is>
      </c>
      <c r="D92" s="284" t="inlineStr">
        <is>
          <t>Эмаль ХВ-16 темно-серая</t>
        </is>
      </c>
      <c r="E92" s="416" t="inlineStr">
        <is>
          <t>т</t>
        </is>
      </c>
      <c r="F92" s="311" t="n">
        <v>2.138</v>
      </c>
      <c r="G92" s="305" t="n">
        <v>27518.21</v>
      </c>
      <c r="H92" s="280">
        <f>ROUND(F92*G92,2)</f>
        <v/>
      </c>
      <c r="I92" s="292" t="n"/>
    </row>
    <row r="93" ht="25.5" customHeight="1" s="343">
      <c r="A93" s="287" t="n">
        <v>78</v>
      </c>
      <c r="B93" s="382" t="n"/>
      <c r="C93" s="390" t="inlineStr">
        <is>
          <t>01.7.15.03-0039</t>
        </is>
      </c>
      <c r="D93" s="284" t="inlineStr">
        <is>
          <t>Гайки и шайбы оцинкованные, учтенные в массе ростверков</t>
        </is>
      </c>
      <c r="E93" s="416" t="inlineStr">
        <is>
          <t>кг</t>
        </is>
      </c>
      <c r="F93" s="311" t="n">
        <v>2300.38</v>
      </c>
      <c r="G93" s="305" t="n">
        <v>24.43</v>
      </c>
      <c r="H93" s="280">
        <f>ROUND(F93*G93,2)</f>
        <v/>
      </c>
      <c r="I93" s="292" t="n"/>
    </row>
    <row r="94">
      <c r="A94" s="287" t="n">
        <v>79</v>
      </c>
      <c r="B94" s="382" t="n"/>
      <c r="C94" s="390" t="inlineStr">
        <is>
          <t>Прайс из СД ОП</t>
        </is>
      </c>
      <c r="D94" s="284" t="inlineStr">
        <is>
          <t xml:space="preserve">Ушко однолапчатое У1-40-28   </t>
        </is>
      </c>
      <c r="E94" s="416" t="inlineStr">
        <is>
          <t>шт</t>
        </is>
      </c>
      <c r="F94" s="311" t="n">
        <v>49</v>
      </c>
      <c r="G94" s="305" t="n">
        <v>1142.11</v>
      </c>
      <c r="H94" s="280">
        <f>ROUND(F94*G94,2)</f>
        <v/>
      </c>
      <c r="I94" s="292" t="n"/>
    </row>
    <row r="95">
      <c r="A95" s="287" t="n">
        <v>80</v>
      </c>
      <c r="B95" s="382" t="n"/>
      <c r="C95" s="390" t="inlineStr">
        <is>
          <t>Прайс из СД ОП</t>
        </is>
      </c>
      <c r="D95" s="284" t="inlineStr">
        <is>
          <t>Звено промежуточное монтажное ПТМ-60-2</t>
        </is>
      </c>
      <c r="E95" s="416" t="inlineStr">
        <is>
          <t>шт</t>
        </is>
      </c>
      <c r="F95" s="311" t="n">
        <v>33</v>
      </c>
      <c r="G95" s="305" t="n">
        <v>1660.32</v>
      </c>
      <c r="H95" s="280">
        <f>ROUND(F95*G95,2)</f>
        <v/>
      </c>
      <c r="I95" s="292" t="n"/>
    </row>
    <row r="96">
      <c r="A96" s="287" t="n">
        <v>81</v>
      </c>
      <c r="B96" s="382" t="n"/>
      <c r="C96" s="390" t="inlineStr">
        <is>
          <t>Прайс из СД ОП</t>
        </is>
      </c>
      <c r="D96" s="284" t="inlineStr">
        <is>
          <t xml:space="preserve">Скоба СК-60-1А  </t>
        </is>
      </c>
      <c r="E96" s="416" t="inlineStr">
        <is>
          <t>шт</t>
        </is>
      </c>
      <c r="F96" s="311" t="n">
        <v>86</v>
      </c>
      <c r="G96" s="305" t="n">
        <v>630.41</v>
      </c>
      <c r="H96" s="280">
        <f>ROUND(F96*G96,2)</f>
        <v/>
      </c>
      <c r="I96" s="292" t="n"/>
    </row>
    <row r="97">
      <c r="A97" s="287" t="n">
        <v>82</v>
      </c>
      <c r="B97" s="382" t="n"/>
      <c r="C97" s="390" t="inlineStr">
        <is>
          <t>Прайс из СД ОП</t>
        </is>
      </c>
      <c r="D97" s="284" t="inlineStr">
        <is>
          <t xml:space="preserve">Звено промежуточное переходное ПРТ-21/45-2   </t>
        </is>
      </c>
      <c r="E97" s="416" t="inlineStr">
        <is>
          <t>шт</t>
        </is>
      </c>
      <c r="F97" s="311" t="n">
        <v>98</v>
      </c>
      <c r="G97" s="305" t="n">
        <v>543.85</v>
      </c>
      <c r="H97" s="280">
        <f>ROUND(F97*G97,2)</f>
        <v/>
      </c>
      <c r="I97" s="292" t="n"/>
    </row>
    <row r="98">
      <c r="A98" s="287" t="n">
        <v>83</v>
      </c>
      <c r="B98" s="382" t="n"/>
      <c r="C98" s="390" t="inlineStr">
        <is>
          <t>Прайс из СД ОП</t>
        </is>
      </c>
      <c r="D98" s="284" t="inlineStr">
        <is>
          <t xml:space="preserve">Коромысло универсальное 2КУ-45-2   </t>
        </is>
      </c>
      <c r="E98" s="416" t="inlineStr">
        <is>
          <t>шт</t>
        </is>
      </c>
      <c r="F98" s="311" t="n">
        <v>53</v>
      </c>
      <c r="G98" s="305" t="n">
        <v>957.1900000000001</v>
      </c>
      <c r="H98" s="280">
        <f>ROUND(F98*G98,2)</f>
        <v/>
      </c>
      <c r="I98" s="292" t="n"/>
    </row>
    <row r="99">
      <c r="A99" s="287" t="n">
        <v>84</v>
      </c>
      <c r="B99" s="382" t="n"/>
      <c r="C99" s="390" t="inlineStr">
        <is>
          <t>16.2.01.02-0001</t>
        </is>
      </c>
      <c r="D99" s="284" t="inlineStr">
        <is>
          <t>Земля растительная</t>
        </is>
      </c>
      <c r="E99" s="416" t="inlineStr">
        <is>
          <t>м3</t>
        </is>
      </c>
      <c r="F99" s="311" t="n">
        <v>329.392</v>
      </c>
      <c r="G99" s="305" t="n">
        <v>135.6</v>
      </c>
      <c r="H99" s="280">
        <f>ROUND(F99*G99,2)</f>
        <v/>
      </c>
      <c r="I99" s="292" t="n"/>
    </row>
    <row r="100">
      <c r="A100" s="287" t="n">
        <v>85</v>
      </c>
      <c r="B100" s="382" t="n"/>
      <c r="C100" s="390" t="inlineStr">
        <is>
          <t>Прайс из СД ОП</t>
        </is>
      </c>
      <c r="D100" s="284" t="inlineStr">
        <is>
          <t xml:space="preserve">Зажим натяжной прессуемый НАСУС-500ЖС-1м  </t>
        </is>
      </c>
      <c r="E100" s="416" t="inlineStr">
        <is>
          <t>шт</t>
        </is>
      </c>
      <c r="F100" s="311" t="n">
        <v>16</v>
      </c>
      <c r="G100" s="305" t="n">
        <v>2785.85</v>
      </c>
      <c r="H100" s="280">
        <f>ROUND(F100*G100,2)</f>
        <v/>
      </c>
      <c r="I100" s="292" t="n"/>
    </row>
    <row r="101">
      <c r="A101" s="287" t="n">
        <v>86</v>
      </c>
      <c r="B101" s="382" t="n"/>
      <c r="C101" s="390" t="inlineStr">
        <is>
          <t>01.7.15.01-0040</t>
        </is>
      </c>
      <c r="D101" s="284" t="inlineStr">
        <is>
          <t>Анкер  для крепления геотехнических решеток</t>
        </is>
      </c>
      <c r="E101" s="416" t="inlineStr">
        <is>
          <t>т</t>
        </is>
      </c>
      <c r="F101" s="311" t="n">
        <v>2.757</v>
      </c>
      <c r="G101" s="305" t="n">
        <v>15714.29</v>
      </c>
      <c r="H101" s="280">
        <f>ROUND(F101*G101,2)</f>
        <v/>
      </c>
      <c r="I101" s="292" t="n"/>
    </row>
    <row r="102">
      <c r="A102" s="287" t="n">
        <v>87</v>
      </c>
      <c r="B102" s="382" t="n"/>
      <c r="C102" s="390" t="inlineStr">
        <is>
          <t>Прайс из СД ОП</t>
        </is>
      </c>
      <c r="D102" s="284" t="inlineStr">
        <is>
          <t xml:space="preserve">Узел крепления КГН-60-5  </t>
        </is>
      </c>
      <c r="E102" s="416" t="inlineStr">
        <is>
          <t>шт</t>
        </is>
      </c>
      <c r="F102" s="311" t="n">
        <v>20</v>
      </c>
      <c r="G102" s="305" t="n">
        <v>2078.29</v>
      </c>
      <c r="H102" s="280">
        <f>ROUND(F102*G102,2)</f>
        <v/>
      </c>
      <c r="I102" s="292" t="n"/>
    </row>
    <row r="103">
      <c r="A103" s="287" t="n">
        <v>88</v>
      </c>
      <c r="B103" s="382" t="n"/>
      <c r="C103" s="390" t="inlineStr">
        <is>
          <t>Прайс из СД ОП</t>
        </is>
      </c>
      <c r="D103" s="284" t="inlineStr">
        <is>
          <t xml:space="preserve">Звено промежуточное вывернутое ПРВ-60-1   </t>
        </is>
      </c>
      <c r="E103" s="416" t="inlineStr">
        <is>
          <t>шт</t>
        </is>
      </c>
      <c r="F103" s="311" t="n">
        <v>49</v>
      </c>
      <c r="G103" s="305" t="n">
        <v>677.65</v>
      </c>
      <c r="H103" s="280">
        <f>ROUND(F103*G103,2)</f>
        <v/>
      </c>
      <c r="I103" s="292" t="n"/>
    </row>
    <row r="104">
      <c r="A104" s="287" t="n">
        <v>89</v>
      </c>
      <c r="B104" s="382" t="n"/>
      <c r="C104" s="390" t="inlineStr">
        <is>
          <t>113-0033</t>
        </is>
      </c>
      <c r="D104" s="284" t="inlineStr">
        <is>
          <t>Грунтовка АК-070</t>
        </is>
      </c>
      <c r="E104" s="416" t="inlineStr">
        <is>
          <t>т</t>
        </is>
      </c>
      <c r="F104" s="311" t="n">
        <v>1.069</v>
      </c>
      <c r="G104" s="305" t="n">
        <v>28180</v>
      </c>
      <c r="H104" s="280">
        <f>ROUND(F104*G104,2)</f>
        <v/>
      </c>
      <c r="I104" s="292" t="n"/>
    </row>
    <row r="105">
      <c r="A105" s="287" t="n">
        <v>90</v>
      </c>
      <c r="B105" s="382" t="n"/>
      <c r="C105" s="390" t="inlineStr">
        <is>
          <t>101-0628</t>
        </is>
      </c>
      <c r="D105" s="284" t="inlineStr">
        <is>
          <t>Олифа комбинированная, марки К-3</t>
        </is>
      </c>
      <c r="E105" s="416" t="inlineStr">
        <is>
          <t>т</t>
        </is>
      </c>
      <c r="F105" s="311" t="n">
        <v>1.696287</v>
      </c>
      <c r="G105" s="305" t="n">
        <v>16950.68</v>
      </c>
      <c r="H105" s="280">
        <f>ROUND(F105*G105,2)</f>
        <v/>
      </c>
      <c r="I105" s="292" t="n"/>
    </row>
    <row r="106">
      <c r="A106" s="287" t="n">
        <v>91</v>
      </c>
      <c r="B106" s="382" t="n"/>
      <c r="C106" s="390" t="inlineStr">
        <is>
          <t>Прайс из СД ОП</t>
        </is>
      </c>
      <c r="D106" s="284" t="inlineStr">
        <is>
          <t xml:space="preserve">Скоба СК-45-1А      </t>
        </is>
      </c>
      <c r="E106" s="416" t="inlineStr">
        <is>
          <t>шт</t>
        </is>
      </c>
      <c r="F106" s="311" t="n">
        <v>49</v>
      </c>
      <c r="G106" s="305" t="n">
        <v>543.73</v>
      </c>
      <c r="H106" s="280">
        <f>ROUND(F106*G106,2)</f>
        <v/>
      </c>
      <c r="I106" s="292" t="n"/>
    </row>
    <row r="107" ht="25.5" customHeight="1" s="343">
      <c r="A107" s="287" t="n">
        <v>92</v>
      </c>
      <c r="B107" s="382" t="n"/>
      <c r="C107" s="390" t="inlineStr">
        <is>
          <t>20.1.02.05-0007</t>
        </is>
      </c>
      <c r="D107" s="284" t="inlineStr">
        <is>
          <t>Коромысло: 3К2-21-3 (прим. Коромысло трехлапчатое балансирное  3КБ-120-3)</t>
        </is>
      </c>
      <c r="E107" s="416" t="inlineStr">
        <is>
          <t>шт</t>
        </is>
      </c>
      <c r="F107" s="311" t="n">
        <v>8</v>
      </c>
      <c r="G107" s="305" t="n">
        <v>2845.09</v>
      </c>
      <c r="H107" s="280">
        <f>ROUND(F107*G107,2)</f>
        <v/>
      </c>
      <c r="I107" s="292" t="n"/>
    </row>
    <row r="108">
      <c r="A108" s="287" t="n">
        <v>93</v>
      </c>
      <c r="B108" s="382" t="n"/>
      <c r="C108" s="390" t="inlineStr">
        <is>
          <t>08.1.02.25-0012</t>
        </is>
      </c>
      <c r="D108" s="284" t="inlineStr">
        <is>
          <t>Детали крепления Д-1 (без веса гаек, шайб, шпилек)</t>
        </is>
      </c>
      <c r="E108" s="416" t="inlineStr">
        <is>
          <t>т</t>
        </is>
      </c>
      <c r="F108" s="311" t="n">
        <v>2.17</v>
      </c>
      <c r="G108" s="305" t="n">
        <v>10100</v>
      </c>
      <c r="H108" s="280">
        <f>ROUND(F108*G108,2)</f>
        <v/>
      </c>
      <c r="I108" s="292" t="n"/>
    </row>
    <row r="109" ht="25.5" customHeight="1" s="343">
      <c r="A109" s="287" t="n">
        <v>94</v>
      </c>
      <c r="B109" s="382" t="n"/>
      <c r="C109" s="390" t="inlineStr">
        <is>
          <t>ФССЦ-2001 ОП приложение 4</t>
        </is>
      </c>
      <c r="D109" s="284" t="inlineStr">
        <is>
          <t xml:space="preserve">Доплата  на водонепроницаемость МПа 0,8 (МПа до 0,6 - 1,5%, МПа до 0,8 - 1,5% )     </t>
        </is>
      </c>
      <c r="E109" s="416" t="inlineStr">
        <is>
          <t>м3</t>
        </is>
      </c>
      <c r="F109" s="311" t="n">
        <v>184.0896</v>
      </c>
      <c r="G109" s="305" t="n">
        <v>115.24</v>
      </c>
      <c r="H109" s="280">
        <f>ROUND(F109*G109,2)</f>
        <v/>
      </c>
      <c r="I109" s="292" t="n"/>
    </row>
    <row r="110">
      <c r="A110" s="287" t="n">
        <v>95</v>
      </c>
      <c r="B110" s="382" t="n"/>
      <c r="C110" s="390" t="inlineStr">
        <is>
          <t>05.1.03.13-0183</t>
        </is>
      </c>
      <c r="D110" s="284" t="inlineStr">
        <is>
          <t>Ригели сборные железобетонные ВЛ и ОРУ</t>
        </is>
      </c>
      <c r="E110" s="416" t="inlineStr">
        <is>
          <t>м3</t>
        </is>
      </c>
      <c r="F110" s="311" t="n">
        <v>11.58874</v>
      </c>
      <c r="G110" s="305" t="n">
        <v>1733.42</v>
      </c>
      <c r="H110" s="280">
        <f>ROUND(F110*G110,2)</f>
        <v/>
      </c>
      <c r="I110" s="292" t="n"/>
    </row>
    <row r="111">
      <c r="A111" s="287" t="n">
        <v>96</v>
      </c>
      <c r="B111" s="382" t="n"/>
      <c r="C111" s="390" t="inlineStr">
        <is>
          <t>Прайс из СД ОП</t>
        </is>
      </c>
      <c r="D111" s="284" t="inlineStr">
        <is>
          <t xml:space="preserve">Звено промежуточное двойное 2ПР-60-1   </t>
        </is>
      </c>
      <c r="E111" s="416" t="inlineStr">
        <is>
          <t>шт</t>
        </is>
      </c>
      <c r="F111" s="311" t="n">
        <v>16</v>
      </c>
      <c r="G111" s="305" t="n">
        <v>1248.51</v>
      </c>
      <c r="H111" s="280">
        <f>ROUND(F111*G111,2)</f>
        <v/>
      </c>
      <c r="I111" s="292" t="n"/>
    </row>
    <row r="112">
      <c r="A112" s="287" t="n">
        <v>97</v>
      </c>
      <c r="B112" s="382" t="n"/>
      <c r="C112" s="390" t="inlineStr">
        <is>
          <t>Прайс из СД ОП</t>
        </is>
      </c>
      <c r="D112" s="284" t="inlineStr">
        <is>
          <t xml:space="preserve">Коромысло универсальное 2КУ-135-1  </t>
        </is>
      </c>
      <c r="E112" s="416" t="inlineStr">
        <is>
          <t>шт</t>
        </is>
      </c>
      <c r="F112" s="311" t="n">
        <v>8</v>
      </c>
      <c r="G112" s="305" t="n">
        <v>2443.3</v>
      </c>
      <c r="H112" s="280">
        <f>ROUND(F112*G112,2)</f>
        <v/>
      </c>
      <c r="I112" s="292" t="n"/>
    </row>
    <row r="113" ht="25.5" customHeight="1" s="343">
      <c r="A113" s="287" t="n">
        <v>98</v>
      </c>
      <c r="B113" s="382" t="n"/>
      <c r="C113" s="390" t="inlineStr">
        <is>
          <t>14.4.02.04-0175</t>
        </is>
      </c>
      <c r="D113" s="284" t="inlineStr">
        <is>
          <t>Краски масляные и алкидные земляные, готовые к применению сурик железный МА-15, ПФ-14</t>
        </is>
      </c>
      <c r="E113" s="416" t="inlineStr">
        <is>
          <t>т</t>
        </is>
      </c>
      <c r="F113" s="311" t="n">
        <v>1.104207</v>
      </c>
      <c r="G113" s="305" t="n">
        <v>15584.07</v>
      </c>
      <c r="H113" s="280">
        <f>ROUND(F113*G113,2)</f>
        <v/>
      </c>
      <c r="I113" s="292" t="n"/>
    </row>
    <row r="114" ht="25.5" customHeight="1" s="343">
      <c r="A114" s="287" t="n">
        <v>99</v>
      </c>
      <c r="B114" s="382" t="n"/>
      <c r="C114" s="390" t="inlineStr">
        <is>
          <t>01.7.15.03-0039</t>
        </is>
      </c>
      <c r="D114" s="284" t="inlineStr">
        <is>
          <t>Гайки и шайбы оцинкованные для крепления ростверка на сваях, учтенные в спецификации свай</t>
        </is>
      </c>
      <c r="E114" s="416" t="inlineStr">
        <is>
          <t>кг</t>
        </is>
      </c>
      <c r="F114" s="311" t="n">
        <v>672</v>
      </c>
      <c r="G114" s="305" t="n">
        <v>24.43</v>
      </c>
      <c r="H114" s="280">
        <f>ROUND(F114*G114,2)</f>
        <v/>
      </c>
      <c r="I114" s="292" t="n"/>
    </row>
    <row r="115">
      <c r="A115" s="287" t="n">
        <v>100</v>
      </c>
      <c r="B115" s="382" t="n"/>
      <c r="C115" s="390" t="inlineStr">
        <is>
          <t>20.1.01.02-0068</t>
        </is>
      </c>
      <c r="D115" s="284" t="inlineStr">
        <is>
          <t>Зажим аппаратный прессуемый А4А-700-2</t>
        </is>
      </c>
      <c r="E115" s="416" t="inlineStr">
        <is>
          <t>100 шт.</t>
        </is>
      </c>
      <c r="F115" s="311" t="n">
        <v>2</v>
      </c>
      <c r="G115" s="305" t="n">
        <v>7378</v>
      </c>
      <c r="H115" s="280">
        <f>ROUND(F115*G115,2)</f>
        <v/>
      </c>
      <c r="I115" s="292" t="n"/>
    </row>
    <row r="116">
      <c r="A116" s="287" t="n">
        <v>101</v>
      </c>
      <c r="B116" s="382" t="n"/>
      <c r="C116" s="390" t="inlineStr">
        <is>
          <t>Прайс из СД ОП</t>
        </is>
      </c>
      <c r="D116" s="284" t="inlineStr">
        <is>
          <t xml:space="preserve">Распорка дистанционная глухая РГ-4-600    </t>
        </is>
      </c>
      <c r="E116" s="416" t="inlineStr">
        <is>
          <t>шт</t>
        </is>
      </c>
      <c r="F116" s="311" t="n">
        <v>107</v>
      </c>
      <c r="G116" s="305" t="n">
        <v>132.02</v>
      </c>
      <c r="H116" s="280">
        <f>ROUND(F116*G116,2)</f>
        <v/>
      </c>
      <c r="I116" s="292" t="n"/>
    </row>
    <row r="117">
      <c r="A117" s="287" t="n">
        <v>102</v>
      </c>
      <c r="B117" s="382" t="n"/>
      <c r="C117" s="390" t="inlineStr">
        <is>
          <t>Прайс из СД ОП</t>
        </is>
      </c>
      <c r="D117" s="284" t="inlineStr">
        <is>
          <t xml:space="preserve">Зажим переходной петлевой ППР-5  </t>
        </is>
      </c>
      <c r="E117" s="416" t="inlineStr">
        <is>
          <t>шт</t>
        </is>
      </c>
      <c r="F117" s="311" t="n">
        <v>6</v>
      </c>
      <c r="G117" s="305" t="n">
        <v>2354.1</v>
      </c>
      <c r="H117" s="280">
        <f>ROUND(F117*G117,2)</f>
        <v/>
      </c>
      <c r="I117" s="292" t="n"/>
    </row>
    <row r="118">
      <c r="A118" s="287" t="n">
        <v>103</v>
      </c>
      <c r="B118" s="382" t="n"/>
      <c r="C118" s="390" t="inlineStr">
        <is>
          <t>01.4.01.03-0122</t>
        </is>
      </c>
      <c r="D118" s="284" t="inlineStr">
        <is>
          <t>Долота трехшарошечные типа Ш76К-ЦВ</t>
        </is>
      </c>
      <c r="E118" s="416" t="inlineStr">
        <is>
          <t>шт.</t>
        </is>
      </c>
      <c r="F118" s="311" t="n">
        <v>16</v>
      </c>
      <c r="G118" s="305" t="n">
        <v>864.47</v>
      </c>
      <c r="H118" s="280">
        <f>ROUND(F118*G118,2)</f>
        <v/>
      </c>
      <c r="I118" s="292" t="n"/>
    </row>
    <row r="119">
      <c r="A119" s="287" t="n">
        <v>104</v>
      </c>
      <c r="B119" s="382" t="n"/>
      <c r="C119" s="390" t="inlineStr">
        <is>
          <t>01.7.15.10-0035</t>
        </is>
      </c>
      <c r="D119" s="284" t="inlineStr">
        <is>
          <t>Скоба СК-21-1А</t>
        </is>
      </c>
      <c r="E119" s="416" t="inlineStr">
        <is>
          <t>шт.</t>
        </is>
      </c>
      <c r="F119" s="311" t="n">
        <v>114</v>
      </c>
      <c r="G119" s="305" t="n">
        <v>116.92</v>
      </c>
      <c r="H119" s="280">
        <f>ROUND(F119*G119,2)</f>
        <v/>
      </c>
      <c r="I119" s="292" t="n"/>
    </row>
    <row r="120">
      <c r="A120" s="287" t="n">
        <v>105</v>
      </c>
      <c r="B120" s="382" t="n"/>
      <c r="C120" s="390" t="inlineStr">
        <is>
          <t>22.2.01.03-0001</t>
        </is>
      </c>
      <c r="D120" s="284" t="inlineStr">
        <is>
          <t>Изоляторы линейные подвесные стеклянные ПС-120Б</t>
        </is>
      </c>
      <c r="E120" s="416" t="inlineStr">
        <is>
          <t>шт.</t>
        </is>
      </c>
      <c r="F120" s="311" t="n">
        <v>64</v>
      </c>
      <c r="G120" s="305" t="n">
        <v>202.55</v>
      </c>
      <c r="H120" s="280">
        <f>ROUND(F120*G120,2)</f>
        <v/>
      </c>
      <c r="I120" s="292" t="n"/>
    </row>
    <row r="121">
      <c r="A121" s="287" t="n">
        <v>106</v>
      </c>
      <c r="B121" s="382" t="n"/>
      <c r="C121" s="390" t="inlineStr">
        <is>
          <t>08.1.02.11-0023</t>
        </is>
      </c>
      <c r="D121" s="284" t="inlineStr">
        <is>
          <t>Скобы (скрепки для пневмостеплера)</t>
        </is>
      </c>
      <c r="E121" s="416" t="inlineStr">
        <is>
          <t>кг</t>
        </is>
      </c>
      <c r="F121" s="311" t="n">
        <v>722.4</v>
      </c>
      <c r="G121" s="305" t="n">
        <v>15.14</v>
      </c>
      <c r="H121" s="280">
        <f>ROUND(F121*G121,2)</f>
        <v/>
      </c>
      <c r="I121" s="292" t="n"/>
    </row>
    <row r="122" ht="38.25" customHeight="1" s="343">
      <c r="A122" s="287" t="n">
        <v>107</v>
      </c>
      <c r="B122" s="382" t="n"/>
      <c r="C122" s="390" t="inlineStr">
        <is>
          <t>23.3.01.04-0048</t>
        </is>
      </c>
      <c r="D122" s="284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22" s="416" t="inlineStr">
        <is>
          <t>м</t>
        </is>
      </c>
      <c r="F122" s="311" t="n">
        <v>15.312</v>
      </c>
      <c r="G122" s="305" t="n">
        <v>678</v>
      </c>
      <c r="H122" s="280">
        <f>ROUND(F122*G122,2)</f>
        <v/>
      </c>
      <c r="I122" s="292" t="n"/>
    </row>
    <row r="123">
      <c r="A123" s="287" t="n">
        <v>108</v>
      </c>
      <c r="B123" s="382" t="n"/>
      <c r="C123" s="390" t="inlineStr">
        <is>
          <t>Прайс из СД ОП</t>
        </is>
      </c>
      <c r="D123" s="284" t="inlineStr">
        <is>
          <t xml:space="preserve">Серьга СР-40-28   </t>
        </is>
      </c>
      <c r="E123" s="416" t="inlineStr">
        <is>
          <t>шт</t>
        </is>
      </c>
      <c r="F123" s="311" t="n">
        <v>53</v>
      </c>
      <c r="G123" s="305" t="n">
        <v>189.73</v>
      </c>
      <c r="H123" s="280">
        <f>ROUND(F123*G123,2)</f>
        <v/>
      </c>
      <c r="I123" s="292" t="n"/>
    </row>
    <row r="124">
      <c r="A124" s="287" t="n">
        <v>109</v>
      </c>
      <c r="B124" s="382" t="n"/>
      <c r="C124" s="390" t="inlineStr">
        <is>
          <t>01.7.11.07-0032</t>
        </is>
      </c>
      <c r="D124" s="284" t="inlineStr">
        <is>
          <t>Электроды диаметром 4 мм Э42</t>
        </is>
      </c>
      <c r="E124" s="416" t="inlineStr">
        <is>
          <t>т</t>
        </is>
      </c>
      <c r="F124" s="311" t="n">
        <v>0.967932</v>
      </c>
      <c r="G124" s="305" t="n">
        <v>10315</v>
      </c>
      <c r="H124" s="280">
        <f>ROUND(F124*G124,2)</f>
        <v/>
      </c>
      <c r="I124" s="292" t="n"/>
    </row>
    <row r="125" ht="25.5" customHeight="1" s="343">
      <c r="A125" s="287" t="n">
        <v>110</v>
      </c>
      <c r="B125" s="382" t="n"/>
      <c r="C125" s="390" t="inlineStr">
        <is>
          <t>ФССЦ-2001 ОП приложение 4</t>
        </is>
      </c>
      <c r="D125" s="284" t="inlineStr">
        <is>
          <t xml:space="preserve">Доплата  на водонепроницаемость МПа 0,8 (МПа до 0,6 - 1,5%, МПа до 0,8 - 1,5% )  </t>
        </is>
      </c>
      <c r="E125" s="416" t="inlineStr">
        <is>
          <t>м3</t>
        </is>
      </c>
      <c r="F125" s="311" t="n">
        <v>82.66759999999999</v>
      </c>
      <c r="G125" s="305" t="n">
        <v>120.04</v>
      </c>
      <c r="H125" s="280">
        <f>ROUND(F125*G125,2)</f>
        <v/>
      </c>
      <c r="I125" s="292" t="n"/>
    </row>
    <row r="126">
      <c r="A126" s="287" t="n">
        <v>111</v>
      </c>
      <c r="B126" s="382" t="n"/>
      <c r="C126" s="390" t="inlineStr">
        <is>
          <t>14.5.05.01-0012</t>
        </is>
      </c>
      <c r="D126" s="284" t="inlineStr">
        <is>
          <t>Олифа комбинированная, марки К-3</t>
        </is>
      </c>
      <c r="E126" s="416" t="inlineStr">
        <is>
          <t>т</t>
        </is>
      </c>
      <c r="F126" s="311" t="n">
        <v>0.58411</v>
      </c>
      <c r="G126" s="305" t="n">
        <v>16950.68</v>
      </c>
      <c r="H126" s="280">
        <f>ROUND(F126*G126,2)</f>
        <v/>
      </c>
      <c r="I126" s="292" t="n"/>
    </row>
    <row r="127">
      <c r="A127" s="287" t="n">
        <v>112</v>
      </c>
      <c r="B127" s="382" t="n"/>
      <c r="C127" s="390" t="inlineStr">
        <is>
          <t>Прайс из СД ОП</t>
        </is>
      </c>
      <c r="D127" s="284" t="inlineStr">
        <is>
          <t xml:space="preserve">Звено промежуточное прямое ПР-45-6  </t>
        </is>
      </c>
      <c r="E127" s="416" t="inlineStr">
        <is>
          <t>шт</t>
        </is>
      </c>
      <c r="F127" s="311" t="n">
        <v>24</v>
      </c>
      <c r="G127" s="305" t="n">
        <v>388.75</v>
      </c>
      <c r="H127" s="280">
        <f>ROUND(F127*G127,2)</f>
        <v/>
      </c>
      <c r="I127" s="292" t="n"/>
    </row>
    <row r="128" ht="25.5" customHeight="1" s="343">
      <c r="A128" s="287" t="n">
        <v>113</v>
      </c>
      <c r="B128" s="382" t="n"/>
      <c r="C128" s="390" t="inlineStr">
        <is>
          <t>Прайс из СД ОП</t>
        </is>
      </c>
      <c r="D128" s="284" t="inlineStr">
        <is>
          <t xml:space="preserve">Протектор защитный спиральный ПЗС-37,5-03(4500)ПГП </t>
        </is>
      </c>
      <c r="E128" s="416" t="inlineStr">
        <is>
          <t>шт</t>
        </is>
      </c>
      <c r="F128" s="311" t="n">
        <v>4</v>
      </c>
      <c r="G128" s="305" t="n">
        <v>1931.42</v>
      </c>
      <c r="H128" s="280">
        <f>ROUND(F128*G128,2)</f>
        <v/>
      </c>
      <c r="I128" s="292" t="n"/>
    </row>
    <row r="129">
      <c r="A129" s="287" t="n">
        <v>114</v>
      </c>
      <c r="B129" s="382" t="n"/>
      <c r="C129" s="390" t="inlineStr">
        <is>
          <t>Прайс из СД ОП</t>
        </is>
      </c>
      <c r="D129" s="284" t="inlineStr">
        <is>
          <t xml:space="preserve">Доплата за оцинковку стальных ростверков     </t>
        </is>
      </c>
      <c r="E129" s="416" t="inlineStr">
        <is>
          <t>т</t>
        </is>
      </c>
      <c r="F129" s="311" t="n">
        <v>2.17</v>
      </c>
      <c r="G129" s="305" t="n">
        <v>3156.16</v>
      </c>
      <c r="H129" s="280">
        <f>ROUND(F129*G129,2)</f>
        <v/>
      </c>
      <c r="I129" s="292" t="n"/>
    </row>
    <row r="130">
      <c r="A130" s="287" t="n">
        <v>115</v>
      </c>
      <c r="B130" s="382" t="n"/>
      <c r="C130" s="390" t="inlineStr">
        <is>
          <t>14.5.09.11-0102</t>
        </is>
      </c>
      <c r="D130" s="284" t="inlineStr">
        <is>
          <t>Уайт-спирит</t>
        </is>
      </c>
      <c r="E130" s="416" t="inlineStr">
        <is>
          <t>кг</t>
        </is>
      </c>
      <c r="F130" s="311" t="n">
        <v>889.5595</v>
      </c>
      <c r="G130" s="305" t="n">
        <v>6.67</v>
      </c>
      <c r="H130" s="280">
        <f>ROUND(F130*G130,2)</f>
        <v/>
      </c>
      <c r="I130" s="292" t="n"/>
    </row>
    <row r="131">
      <c r="A131" s="287" t="n">
        <v>116</v>
      </c>
      <c r="B131" s="382" t="n"/>
      <c r="C131" s="390" t="inlineStr">
        <is>
          <t>Прайс из СД ОП</t>
        </is>
      </c>
      <c r="D131" s="284" t="inlineStr">
        <is>
          <t xml:space="preserve">Батарея емкостью 1800 А-ч . Лиман 2,6 В-4М </t>
        </is>
      </c>
      <c r="E131" s="416" t="inlineStr">
        <is>
          <t>шт.</t>
        </is>
      </c>
      <c r="F131" s="311" t="n">
        <v>4</v>
      </c>
      <c r="G131" s="305" t="n">
        <v>1339.33</v>
      </c>
      <c r="H131" s="280">
        <f>ROUND(F131*G131,2)</f>
        <v/>
      </c>
      <c r="I131" s="292" t="n"/>
    </row>
    <row r="132">
      <c r="A132" s="287" t="n">
        <v>117</v>
      </c>
      <c r="B132" s="382" t="n"/>
      <c r="C132" s="390" t="inlineStr">
        <is>
          <t>Прайс из СД ОП</t>
        </is>
      </c>
      <c r="D132" s="284" t="inlineStr">
        <is>
          <t xml:space="preserve">Ушко специальное УС-40-28  </t>
        </is>
      </c>
      <c r="E132" s="416" t="inlineStr">
        <is>
          <t>шт</t>
        </is>
      </c>
      <c r="F132" s="311" t="n">
        <v>4</v>
      </c>
      <c r="G132" s="305" t="n">
        <v>1294.39</v>
      </c>
      <c r="H132" s="280">
        <f>ROUND(F132*G132,2)</f>
        <v/>
      </c>
      <c r="I132" s="292" t="n"/>
    </row>
    <row r="133">
      <c r="A133" s="287" t="n">
        <v>118</v>
      </c>
      <c r="B133" s="382" t="n"/>
      <c r="C133" s="390" t="inlineStr">
        <is>
          <t>22.2.02.01-0010</t>
        </is>
      </c>
      <c r="D133" s="284" t="inlineStr">
        <is>
          <t>Гаситель вибрации, марка ГВ-6845-02М</t>
        </is>
      </c>
      <c r="E133" s="416" t="inlineStr">
        <is>
          <t>шт.</t>
        </is>
      </c>
      <c r="F133" s="311" t="n">
        <v>20</v>
      </c>
      <c r="G133" s="305" t="n">
        <v>253.83</v>
      </c>
      <c r="H133" s="280">
        <f>ROUND(F133*G133,2)</f>
        <v/>
      </c>
      <c r="I133" s="292" t="n"/>
    </row>
    <row r="134">
      <c r="A134" s="287" t="n">
        <v>119</v>
      </c>
      <c r="B134" s="382" t="n"/>
      <c r="C134" s="390" t="inlineStr">
        <is>
          <t>Прайс из СД ОП</t>
        </is>
      </c>
      <c r="D134" s="284" t="inlineStr">
        <is>
          <t xml:space="preserve">Звено промежуточное монтажное ПТМ-45-2 </t>
        </is>
      </c>
      <c r="E134" s="416" t="inlineStr">
        <is>
          <t>шт</t>
        </is>
      </c>
      <c r="F134" s="311" t="n">
        <v>4</v>
      </c>
      <c r="G134" s="305" t="n">
        <v>1053.87</v>
      </c>
      <c r="H134" s="280">
        <f>ROUND(F134*G134,2)</f>
        <v/>
      </c>
      <c r="I134" s="292" t="n"/>
    </row>
    <row r="135">
      <c r="A135" s="287" t="n">
        <v>120</v>
      </c>
      <c r="B135" s="382" t="n"/>
      <c r="C135" s="390" t="inlineStr">
        <is>
          <t>22.2.02.01-0010</t>
        </is>
      </c>
      <c r="D135" s="284" t="inlineStr">
        <is>
          <t>Гаситель вибрации, марка ГВ-6645-02М</t>
        </is>
      </c>
      <c r="E135" s="416" t="inlineStr">
        <is>
          <t>шт.</t>
        </is>
      </c>
      <c r="F135" s="311" t="n">
        <v>16</v>
      </c>
      <c r="G135" s="305" t="n">
        <v>253.83</v>
      </c>
      <c r="H135" s="280">
        <f>ROUND(F135*G135,2)</f>
        <v/>
      </c>
      <c r="I135" s="292" t="n"/>
    </row>
    <row r="136" ht="51" customHeight="1" s="343">
      <c r="A136" s="287" t="n">
        <v>121</v>
      </c>
      <c r="B136" s="382" t="n"/>
      <c r="C136" s="390" t="inlineStr">
        <is>
          <t>23.5.01.08-0027</t>
        </is>
      </c>
      <c r="D136" s="284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E136" s="416" t="inlineStr">
        <is>
          <t>м</t>
        </is>
      </c>
      <c r="F136" s="311" t="n">
        <v>4.16</v>
      </c>
      <c r="G136" s="305" t="n">
        <v>922</v>
      </c>
      <c r="H136" s="280">
        <f>ROUND(F136*G136,2)</f>
        <v/>
      </c>
      <c r="I136" s="292" t="n"/>
    </row>
    <row r="137">
      <c r="A137" s="287" t="n">
        <v>122</v>
      </c>
      <c r="B137" s="382" t="n"/>
      <c r="C137" s="390" t="inlineStr">
        <is>
          <t>01.7.11.07-0035</t>
        </is>
      </c>
      <c r="D137" s="284" t="inlineStr">
        <is>
          <t>Электроды диаметром 4 мм Э46</t>
        </is>
      </c>
      <c r="E137" s="416" t="inlineStr">
        <is>
          <t>т</t>
        </is>
      </c>
      <c r="F137" s="311" t="n">
        <v>0.349895</v>
      </c>
      <c r="G137" s="305" t="n">
        <v>10749.22</v>
      </c>
      <c r="H137" s="280">
        <f>ROUND(F137*G137,2)</f>
        <v/>
      </c>
      <c r="I137" s="292" t="n"/>
    </row>
    <row r="138" ht="25.5" customHeight="1" s="343">
      <c r="A138" s="287" t="n">
        <v>123</v>
      </c>
      <c r="B138" s="382" t="n"/>
      <c r="C138" s="390" t="inlineStr">
        <is>
          <t>Прайс из СД ОП</t>
        </is>
      </c>
      <c r="D138" s="284" t="inlineStr">
        <is>
          <t xml:space="preserve">Светосигнальный прибор (фонарь) ЭСП-90ДМ, тип излучателя У204Б, тип фотоавтомата НЧП-2Д  </t>
        </is>
      </c>
      <c r="E138" s="416" t="inlineStr">
        <is>
          <t>шт.</t>
        </is>
      </c>
      <c r="F138" s="311" t="n">
        <v>4</v>
      </c>
      <c r="G138" s="305" t="n">
        <v>880.2</v>
      </c>
      <c r="H138" s="280">
        <f>ROUND(F138*G138,2)</f>
        <v/>
      </c>
      <c r="I138" s="292" t="n"/>
    </row>
    <row r="139" ht="25.5" customHeight="1" s="343">
      <c r="A139" s="287" t="n">
        <v>124</v>
      </c>
      <c r="B139" s="382" t="n"/>
      <c r="C139" s="390" t="inlineStr">
        <is>
          <t>Прайс из СД ОП</t>
        </is>
      </c>
      <c r="D139" s="284" t="inlineStr">
        <is>
          <t xml:space="preserve">Светосигнальный прибор (фонарь) ЭСП-90ДМ, тип излучателя У204Б, тип фотоавтомата НЧП-2Д    </t>
        </is>
      </c>
      <c r="E139" s="416" t="inlineStr">
        <is>
          <t>шт.</t>
        </is>
      </c>
      <c r="F139" s="311" t="n">
        <v>4</v>
      </c>
      <c r="G139" s="305" t="n">
        <v>880.2</v>
      </c>
      <c r="H139" s="280">
        <f>ROUND(F139*G139,2)</f>
        <v/>
      </c>
      <c r="I139" s="292" t="n"/>
    </row>
    <row r="140" ht="25.5" customHeight="1" s="343">
      <c r="A140" s="287" t="n">
        <v>125</v>
      </c>
      <c r="B140" s="382" t="n"/>
      <c r="C140" s="390" t="inlineStr">
        <is>
          <t>ФССЦ-2001 ОП приложение 4</t>
        </is>
      </c>
      <c r="D140" s="284" t="inlineStr">
        <is>
          <t xml:space="preserve">Доплата  на водонепроницаемость МПа 0,6 (МПа до 0,6 - 1,5% )  </t>
        </is>
      </c>
      <c r="E140" s="416" t="inlineStr">
        <is>
          <t>м3</t>
        </is>
      </c>
      <c r="F140" s="311" t="n">
        <v>266.757</v>
      </c>
      <c r="G140" s="305" t="n">
        <v>12.91</v>
      </c>
      <c r="H140" s="280">
        <f>ROUND(F140*G140,2)</f>
        <v/>
      </c>
      <c r="I140" s="292" t="n"/>
    </row>
    <row r="141">
      <c r="A141" s="287" t="n">
        <v>126</v>
      </c>
      <c r="B141" s="382" t="n"/>
      <c r="C141" s="390" t="inlineStr">
        <is>
          <t>01.7.15.07-0004</t>
        </is>
      </c>
      <c r="D141" s="284" t="inlineStr">
        <is>
          <t>Дюбели металлические Д 60 мм, L-20-25 мм</t>
        </is>
      </c>
      <c r="E141" s="416" t="inlineStr">
        <is>
          <t>кг</t>
        </is>
      </c>
      <c r="F141" s="311" t="n">
        <v>119.2</v>
      </c>
      <c r="G141" s="305" t="n">
        <v>25.74</v>
      </c>
      <c r="H141" s="280">
        <f>ROUND(F141*G141,2)</f>
        <v/>
      </c>
      <c r="I141" s="292" t="n"/>
    </row>
    <row r="142">
      <c r="A142" s="287" t="n">
        <v>127</v>
      </c>
      <c r="B142" s="382" t="n"/>
      <c r="C142" s="390" t="inlineStr">
        <is>
          <t>Прайс из СД ОП</t>
        </is>
      </c>
      <c r="D142" s="284" t="inlineStr">
        <is>
          <t>Распорка дистанционная глухая РГ-4-500</t>
        </is>
      </c>
      <c r="E142" s="416" t="inlineStr">
        <is>
          <t>шт</t>
        </is>
      </c>
      <c r="F142" s="311" t="n">
        <v>22</v>
      </c>
      <c r="G142" s="305" t="n">
        <v>132.02</v>
      </c>
      <c r="H142" s="280">
        <f>ROUND(F142*G142,2)</f>
        <v/>
      </c>
      <c r="I142" s="292" t="n"/>
    </row>
    <row r="143">
      <c r="A143" s="287" t="n">
        <v>128</v>
      </c>
      <c r="B143" s="382" t="n"/>
      <c r="C143" s="390" t="inlineStr">
        <is>
          <t>Прайс из СД ОП</t>
        </is>
      </c>
      <c r="D143" s="284" t="inlineStr">
        <is>
          <t xml:space="preserve">Батарея емкостью 1800 А-ч . Лиман 2,6 В-4М </t>
        </is>
      </c>
      <c r="E143" s="416" t="inlineStr">
        <is>
          <t>шт.</t>
        </is>
      </c>
      <c r="F143" s="311" t="n">
        <v>2</v>
      </c>
      <c r="G143" s="305" t="n">
        <v>1339.33</v>
      </c>
      <c r="H143" s="280">
        <f>ROUND(F143*G143,2)</f>
        <v/>
      </c>
      <c r="I143" s="292" t="n"/>
    </row>
    <row r="144">
      <c r="A144" s="287" t="n">
        <v>129</v>
      </c>
      <c r="B144" s="382" t="n"/>
      <c r="C144" s="390" t="inlineStr">
        <is>
          <t>16.2.02.07-0051</t>
        </is>
      </c>
      <c r="D144" s="284" t="inlineStr">
        <is>
          <t>Семена трав</t>
        </is>
      </c>
      <c r="E144" s="416" t="inlineStr">
        <is>
          <t>кг</t>
        </is>
      </c>
      <c r="F144" s="311" t="n">
        <v>29.064</v>
      </c>
      <c r="G144" s="305" t="n">
        <v>73.42</v>
      </c>
      <c r="H144" s="280">
        <f>ROUND(F144*G144,2)</f>
        <v/>
      </c>
      <c r="I144" s="292" t="n"/>
    </row>
    <row r="145">
      <c r="A145" s="287" t="n">
        <v>130</v>
      </c>
      <c r="B145" s="382" t="n"/>
      <c r="C145" s="390" t="inlineStr">
        <is>
          <t>02.2.04.03-0003</t>
        </is>
      </c>
      <c r="D145" s="284" t="inlineStr">
        <is>
          <t>Смесь песчано-гравийная природная</t>
        </is>
      </c>
      <c r="E145" s="416" t="inlineStr">
        <is>
          <t>м3</t>
        </is>
      </c>
      <c r="F145" s="311" t="n">
        <v>31.2</v>
      </c>
      <c r="G145" s="305" t="n">
        <v>60</v>
      </c>
      <c r="H145" s="280">
        <f>ROUND(F145*G145,2)</f>
        <v/>
      </c>
      <c r="I145" s="292" t="n"/>
    </row>
    <row r="146">
      <c r="A146" s="287" t="n">
        <v>131</v>
      </c>
      <c r="B146" s="382" t="n"/>
      <c r="C146" s="390" t="inlineStr">
        <is>
          <t>Прайс из СД ОП</t>
        </is>
      </c>
      <c r="D146" s="284" t="inlineStr">
        <is>
          <t xml:space="preserve">Скоба СКД-45-1 </t>
        </is>
      </c>
      <c r="E146" s="416" t="inlineStr">
        <is>
          <t>шт</t>
        </is>
      </c>
      <c r="F146" s="311" t="n">
        <v>4</v>
      </c>
      <c r="G146" s="305" t="n">
        <v>465.95</v>
      </c>
      <c r="H146" s="280">
        <f>ROUND(F146*G146,2)</f>
        <v/>
      </c>
      <c r="I146" s="292" t="n"/>
    </row>
    <row r="147">
      <c r="A147" s="287" t="n">
        <v>132</v>
      </c>
      <c r="B147" s="382" t="n"/>
      <c r="C147" s="390" t="inlineStr">
        <is>
          <t>05.1.02.07-0062</t>
        </is>
      </c>
      <c r="D147" s="284" t="inlineStr">
        <is>
          <t>Железобетонная стойка СВ 95-1</t>
        </is>
      </c>
      <c r="E147" s="416" t="inlineStr">
        <is>
          <t>шт.</t>
        </is>
      </c>
      <c r="F147" s="311" t="n">
        <v>2</v>
      </c>
      <c r="G147" s="305" t="n">
        <v>860.74</v>
      </c>
      <c r="H147" s="280">
        <f>ROUND(F147*G147,2)</f>
        <v/>
      </c>
      <c r="I147" s="292" t="n"/>
    </row>
    <row r="148">
      <c r="A148" s="287" t="n">
        <v>133</v>
      </c>
      <c r="B148" s="382" t="n"/>
      <c r="C148" s="390" t="inlineStr">
        <is>
          <t>11.1.03.06-0002</t>
        </is>
      </c>
      <c r="D148" s="284" t="inlineStr">
        <is>
          <t>Доски дубовые II сорта</t>
        </is>
      </c>
      <c r="E148" s="416" t="inlineStr">
        <is>
          <t>м3</t>
        </is>
      </c>
      <c r="F148" s="311" t="n">
        <v>1.13664</v>
      </c>
      <c r="G148" s="305" t="n">
        <v>1410</v>
      </c>
      <c r="H148" s="280">
        <f>ROUND(F148*G148,2)</f>
        <v/>
      </c>
      <c r="I148" s="292" t="n"/>
    </row>
    <row r="149">
      <c r="A149" s="287" t="n">
        <v>134</v>
      </c>
      <c r="B149" s="382" t="n"/>
      <c r="C149" s="390" t="inlineStr">
        <is>
          <t>20.1.01.12-0021</t>
        </is>
      </c>
      <c r="D149" s="284" t="inlineStr">
        <is>
          <t>Зажим поддерживающий ПГН-6-5</t>
        </is>
      </c>
      <c r="E149" s="416" t="inlineStr">
        <is>
          <t>шт.</t>
        </is>
      </c>
      <c r="F149" s="311" t="n">
        <v>4</v>
      </c>
      <c r="G149" s="305" t="n">
        <v>354.86</v>
      </c>
      <c r="H149" s="280">
        <f>ROUND(F149*G149,2)</f>
        <v/>
      </c>
      <c r="I149" s="292" t="n"/>
    </row>
    <row r="150">
      <c r="A150" s="287" t="n">
        <v>135</v>
      </c>
      <c r="B150" s="382" t="n"/>
      <c r="C150" s="390" t="inlineStr">
        <is>
          <t>Прайс из СД ОП</t>
        </is>
      </c>
      <c r="D150" s="284" t="inlineStr">
        <is>
          <t>Звено промежуточное трехлапчатое ПРТ-45-1</t>
        </is>
      </c>
      <c r="E150" s="416" t="inlineStr">
        <is>
          <t>шт</t>
        </is>
      </c>
      <c r="F150" s="311" t="n">
        <v>4</v>
      </c>
      <c r="G150" s="305" t="n">
        <v>307.22</v>
      </c>
      <c r="H150" s="280">
        <f>ROUND(F150*G150,2)</f>
        <v/>
      </c>
      <c r="I150" s="292" t="n"/>
    </row>
    <row r="151">
      <c r="A151" s="287" t="n">
        <v>136</v>
      </c>
      <c r="B151" s="382" t="n"/>
      <c r="C151" s="390" t="inlineStr">
        <is>
          <t>Прайс из СД ОП</t>
        </is>
      </c>
      <c r="D151" s="284" t="inlineStr">
        <is>
          <t xml:space="preserve">Звено промежуточное прямое ПР-21-6   </t>
        </is>
      </c>
      <c r="E151" s="416" t="inlineStr">
        <is>
          <t>шт</t>
        </is>
      </c>
      <c r="F151" s="311" t="n">
        <v>8</v>
      </c>
      <c r="G151" s="305" t="n">
        <v>113.13</v>
      </c>
      <c r="H151" s="280">
        <f>ROUND(F151*G151,2)</f>
        <v/>
      </c>
      <c r="I151" s="292" t="n"/>
    </row>
    <row r="152">
      <c r="A152" s="287" t="n">
        <v>137</v>
      </c>
      <c r="B152" s="382" t="n"/>
      <c r="C152" s="390" t="inlineStr">
        <is>
          <t>Прайс из СД ОП</t>
        </is>
      </c>
      <c r="D152" s="284" t="inlineStr">
        <is>
          <t xml:space="preserve">Зажим аппаратный прессуемый А4А-700-2 </t>
        </is>
      </c>
      <c r="E152" s="416" t="inlineStr">
        <is>
          <t>шт</t>
        </is>
      </c>
      <c r="F152" s="311" t="n">
        <v>2</v>
      </c>
      <c r="G152" s="305" t="n">
        <v>449.36</v>
      </c>
      <c r="H152" s="280">
        <f>ROUND(F152*G152,2)</f>
        <v/>
      </c>
      <c r="I152" s="292" t="n"/>
    </row>
    <row r="153">
      <c r="A153" s="287" t="n">
        <v>138</v>
      </c>
      <c r="B153" s="382" t="n"/>
      <c r="C153" s="390" t="inlineStr">
        <is>
          <t>14.4.04.09-0005</t>
        </is>
      </c>
      <c r="D153" s="284" t="inlineStr">
        <is>
          <t>Эмаль ХВ-16 темно-серая</t>
        </is>
      </c>
      <c r="E153" s="416" t="inlineStr">
        <is>
          <t>т</t>
        </is>
      </c>
      <c r="F153" s="311" t="n">
        <v>0.03</v>
      </c>
      <c r="G153" s="305" t="n">
        <v>27518.33</v>
      </c>
      <c r="H153" s="280">
        <f>ROUND(F153*G153,2)</f>
        <v/>
      </c>
      <c r="I153" s="292" t="n"/>
    </row>
    <row r="154">
      <c r="A154" s="287" t="n">
        <v>139</v>
      </c>
      <c r="B154" s="382" t="n"/>
      <c r="C154" s="390" t="inlineStr">
        <is>
          <t>Прайс из СД ОП</t>
        </is>
      </c>
      <c r="D154" s="284" t="inlineStr">
        <is>
          <t>Коробка с наборными зажимами КЗНС-08</t>
        </is>
      </c>
      <c r="E154" s="416" t="inlineStr">
        <is>
          <t>шт.</t>
        </is>
      </c>
      <c r="F154" s="311" t="n">
        <v>4</v>
      </c>
      <c r="G154" s="305" t="n">
        <v>159.59</v>
      </c>
      <c r="H154" s="280">
        <f>ROUND(F154*G154,2)</f>
        <v/>
      </c>
      <c r="I154" s="292" t="n"/>
    </row>
    <row r="155">
      <c r="A155" s="287" t="n">
        <v>140</v>
      </c>
      <c r="B155" s="382" t="n"/>
      <c r="C155" s="390" t="inlineStr">
        <is>
          <t>01.7.03.01-0001</t>
        </is>
      </c>
      <c r="D155" s="284" t="inlineStr">
        <is>
          <t>Вода</t>
        </is>
      </c>
      <c r="E155" s="416" t="inlineStr">
        <is>
          <t>м3</t>
        </is>
      </c>
      <c r="F155" s="311" t="n">
        <v>223.744</v>
      </c>
      <c r="G155" s="305" t="n">
        <v>2.43</v>
      </c>
      <c r="H155" s="280">
        <f>ROUND(F155*G155,2)</f>
        <v/>
      </c>
      <c r="I155" s="292" t="n"/>
    </row>
    <row r="156">
      <c r="A156" s="287" t="n">
        <v>141</v>
      </c>
      <c r="B156" s="382" t="n"/>
      <c r="C156" s="390" t="inlineStr">
        <is>
          <t>14.4.01.02-0212</t>
        </is>
      </c>
      <c r="D156" s="284" t="inlineStr">
        <is>
          <t>Грунтовка АК-070</t>
        </is>
      </c>
      <c r="E156" s="416" t="inlineStr">
        <is>
          <t>т</t>
        </is>
      </c>
      <c r="F156" s="311" t="n">
        <v>0.015</v>
      </c>
      <c r="G156" s="305" t="n">
        <v>28180</v>
      </c>
      <c r="H156" s="280">
        <f>ROUND(F156*G156,2)</f>
        <v/>
      </c>
      <c r="I156" s="292" t="n"/>
    </row>
    <row r="157" ht="25.5" customHeight="1" s="343">
      <c r="A157" s="287" t="n">
        <v>142</v>
      </c>
      <c r="B157" s="382" t="n"/>
      <c r="C157" s="390" t="inlineStr">
        <is>
          <t>08.3.01.02-0017</t>
        </is>
      </c>
      <c r="D157" s="284" t="inlineStr">
        <is>
          <t>Двутавры с параллельными гранями полок нормальные «Б», сталь марки Ст0, № 10</t>
        </is>
      </c>
      <c r="E157" s="416" t="inlineStr">
        <is>
          <t>т</t>
        </is>
      </c>
      <c r="F157" s="311" t="n">
        <v>0.0507</v>
      </c>
      <c r="G157" s="305" t="n">
        <v>7249.7</v>
      </c>
      <c r="H157" s="280">
        <f>ROUND(F157*G157,2)</f>
        <v/>
      </c>
      <c r="I157" s="292" t="n"/>
    </row>
    <row r="158">
      <c r="A158" s="287" t="n">
        <v>143</v>
      </c>
      <c r="B158" s="382" t="n"/>
      <c r="C158" s="390" t="inlineStr">
        <is>
          <t>22.1.01.02-0002</t>
        </is>
      </c>
      <c r="D158" s="284" t="inlineStr">
        <is>
          <t>Шкаф телекоммуникационный ШФА-560</t>
        </is>
      </c>
      <c r="E158" s="416" t="inlineStr">
        <is>
          <t>шт.</t>
        </is>
      </c>
      <c r="F158" s="311" t="n">
        <v>4</v>
      </c>
      <c r="G158" s="305" t="n">
        <v>85.45999999999999</v>
      </c>
      <c r="H158" s="280">
        <f>ROUND(F158*G158,2)</f>
        <v/>
      </c>
      <c r="I158" s="292" t="n"/>
    </row>
    <row r="159" ht="25.5" customHeight="1" s="343">
      <c r="A159" s="287" t="n">
        <v>144</v>
      </c>
      <c r="B159" s="382" t="n"/>
      <c r="C159" s="390" t="inlineStr">
        <is>
          <t>01.7.19.04-0031</t>
        </is>
      </c>
      <c r="D159" s="284" t="inlineStr">
        <is>
          <t>Прокладки резиновые (пластина техническая прессованная) 2 Н-1-АМС-М-10</t>
        </is>
      </c>
      <c r="E159" s="416" t="inlineStr">
        <is>
          <t>кг</t>
        </is>
      </c>
      <c r="F159" s="311" t="n">
        <v>12</v>
      </c>
      <c r="G159" s="305" t="n">
        <v>23.09</v>
      </c>
      <c r="H159" s="280">
        <f>ROUND(F159*G159,2)</f>
        <v/>
      </c>
      <c r="I159" s="292" t="n"/>
    </row>
    <row r="160">
      <c r="A160" s="287" t="n">
        <v>145</v>
      </c>
      <c r="B160" s="382" t="n"/>
      <c r="C160" s="390" t="inlineStr">
        <is>
          <t>20.1.02.22-0006</t>
        </is>
      </c>
      <c r="D160" s="284" t="inlineStr">
        <is>
          <t>Ушко однолапчатое У1-12-16</t>
        </is>
      </c>
      <c r="E160" s="416" t="inlineStr">
        <is>
          <t>шт.</t>
        </is>
      </c>
      <c r="F160" s="311" t="n">
        <v>2</v>
      </c>
      <c r="G160" s="305" t="n">
        <v>137.86</v>
      </c>
      <c r="H160" s="280">
        <f>ROUND(F160*G160,2)</f>
        <v/>
      </c>
      <c r="I160" s="292" t="n"/>
    </row>
    <row r="161">
      <c r="A161" s="287" t="n">
        <v>146</v>
      </c>
      <c r="B161" s="382" t="n"/>
      <c r="C161" s="390" t="inlineStr">
        <is>
          <t>20.1.02.05-0011</t>
        </is>
      </c>
      <c r="D161" s="284" t="inlineStr">
        <is>
          <t>Коромысло универсальное 2КУ-12-2</t>
        </is>
      </c>
      <c r="E161" s="416" t="inlineStr">
        <is>
          <t>шт.</t>
        </is>
      </c>
      <c r="F161" s="311" t="n">
        <v>2</v>
      </c>
      <c r="G161" s="305" t="n">
        <v>127.11</v>
      </c>
      <c r="H161" s="280">
        <f>ROUND(F161*G161,2)</f>
        <v/>
      </c>
      <c r="I161" s="292" t="n"/>
    </row>
    <row r="162" ht="63.75" customHeight="1" s="343">
      <c r="A162" s="287" t="n">
        <v>147</v>
      </c>
      <c r="B162" s="382" t="n"/>
      <c r="C162" s="390" t="inlineStr">
        <is>
          <t>07.2.07.12-0003</t>
        </is>
      </c>
      <c r="D162" s="28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2" s="416" t="inlineStr">
        <is>
          <t>т</t>
        </is>
      </c>
      <c r="F162" s="311" t="n">
        <v>0.021773</v>
      </c>
      <c r="G162" s="305" t="n">
        <v>11229.04</v>
      </c>
      <c r="H162" s="280">
        <f>ROUND(F162*G162,2)</f>
        <v/>
      </c>
      <c r="I162" s="292" t="n"/>
    </row>
    <row r="163">
      <c r="A163" s="287" t="n">
        <v>148</v>
      </c>
      <c r="B163" s="382" t="n"/>
      <c r="C163" s="390" t="inlineStr">
        <is>
          <t>01.7.15.06-0111</t>
        </is>
      </c>
      <c r="D163" s="284" t="inlineStr">
        <is>
          <t>Гвозди строительные</t>
        </is>
      </c>
      <c r="E163" s="416" t="inlineStr">
        <is>
          <t>т</t>
        </is>
      </c>
      <c r="F163" s="311" t="n">
        <v>0.019968</v>
      </c>
      <c r="G163" s="305" t="n">
        <v>12000.2</v>
      </c>
      <c r="H163" s="280">
        <f>ROUND(F163*G163,2)</f>
        <v/>
      </c>
      <c r="I163" s="292" t="n"/>
    </row>
    <row r="164">
      <c r="A164" s="287" t="n">
        <v>149</v>
      </c>
      <c r="B164" s="382" t="n"/>
      <c r="C164" s="390" t="inlineStr">
        <is>
          <t>01.7.15.12-0021</t>
        </is>
      </c>
      <c r="D164" s="284" t="inlineStr">
        <is>
          <t>Шпильки</t>
        </is>
      </c>
      <c r="E164" s="416" t="inlineStr">
        <is>
          <t>шт.</t>
        </is>
      </c>
      <c r="F164" s="311" t="n">
        <v>24</v>
      </c>
      <c r="G164" s="305" t="n">
        <v>8.699999999999999</v>
      </c>
      <c r="H164" s="280">
        <f>ROUND(F164*G164,2)</f>
        <v/>
      </c>
      <c r="I164" s="292" t="n"/>
    </row>
    <row r="165" ht="25.5" customHeight="1" s="343">
      <c r="A165" s="287" t="n">
        <v>150</v>
      </c>
      <c r="B165" s="382" t="n"/>
      <c r="C165" s="390" t="inlineStr">
        <is>
          <t>11.1.03.06-0090</t>
        </is>
      </c>
      <c r="D165" s="284" t="inlineStr">
        <is>
          <t>Доски обрезные хвойных пород длиной 4-6,5 м, шириной 75-150 мм, толщиной 32-40 мм, II сорта</t>
        </is>
      </c>
      <c r="E165" s="416" t="inlineStr">
        <is>
          <t>м3</t>
        </is>
      </c>
      <c r="F165" s="311" t="n">
        <v>0.144</v>
      </c>
      <c r="G165" s="305" t="n">
        <v>1430</v>
      </c>
      <c r="H165" s="280">
        <f>ROUND(F165*G165,2)</f>
        <v/>
      </c>
      <c r="I165" s="292" t="n"/>
    </row>
    <row r="166">
      <c r="A166" s="287" t="n">
        <v>151</v>
      </c>
      <c r="B166" s="382" t="n"/>
      <c r="C166" s="390" t="inlineStr">
        <is>
          <t>22.1.01.02-0002</t>
        </is>
      </c>
      <c r="D166" s="284" t="inlineStr">
        <is>
          <t>Шкаф настенный электрический</t>
        </is>
      </c>
      <c r="E166" s="416" t="inlineStr">
        <is>
          <t>шт.</t>
        </is>
      </c>
      <c r="F166" s="311" t="n">
        <v>2</v>
      </c>
      <c r="G166" s="305" t="n">
        <v>85.45999999999999</v>
      </c>
      <c r="H166" s="280">
        <f>ROUND(F166*G166,2)</f>
        <v/>
      </c>
      <c r="I166" s="292" t="n"/>
    </row>
    <row r="167">
      <c r="A167" s="287" t="n">
        <v>152</v>
      </c>
      <c r="B167" s="382" t="n"/>
      <c r="C167" s="390" t="inlineStr">
        <is>
          <t>01.7.15.10-0031</t>
        </is>
      </c>
      <c r="D167" s="284" t="inlineStr">
        <is>
          <t>Скоба СК-7-1А</t>
        </is>
      </c>
      <c r="E167" s="416" t="inlineStr">
        <is>
          <t>шт.</t>
        </is>
      </c>
      <c r="F167" s="311" t="n">
        <v>6</v>
      </c>
      <c r="G167" s="305" t="n">
        <v>28.07</v>
      </c>
      <c r="H167" s="280">
        <f>ROUND(F167*G167,2)</f>
        <v/>
      </c>
      <c r="I167" s="292" t="n"/>
    </row>
    <row r="168">
      <c r="A168" s="287" t="n">
        <v>153</v>
      </c>
      <c r="B168" s="382" t="n"/>
      <c r="C168" s="390" t="inlineStr">
        <is>
          <t>22.2.02.04-0042</t>
        </is>
      </c>
      <c r="D168" s="284" t="inlineStr">
        <is>
          <t>Звено промежуточное трехлапчатое ПРТ-7/12-2</t>
        </is>
      </c>
      <c r="E168" s="416" t="inlineStr">
        <is>
          <t>шт.</t>
        </is>
      </c>
      <c r="F168" s="311" t="n">
        <v>4</v>
      </c>
      <c r="G168" s="305" t="n">
        <v>40.06</v>
      </c>
      <c r="H168" s="280">
        <f>ROUND(F168*G168,2)</f>
        <v/>
      </c>
      <c r="I168" s="292" t="n"/>
    </row>
    <row r="169" ht="25.5" customHeight="1" s="343">
      <c r="A169" s="287" t="n">
        <v>154</v>
      </c>
      <c r="B169" s="382" t="n"/>
      <c r="C169" s="390" t="inlineStr">
        <is>
          <t>08.3.07.01-0076</t>
        </is>
      </c>
      <c r="D169" s="284" t="inlineStr">
        <is>
          <t>Сталь полосовая, марка стали Ст3сп шириной 50-200 мм толщиной 4-5 мм</t>
        </is>
      </c>
      <c r="E169" s="416" t="inlineStr">
        <is>
          <t>т</t>
        </is>
      </c>
      <c r="F169" s="311" t="n">
        <v>0.02268</v>
      </c>
      <c r="G169" s="305" t="n">
        <v>5000</v>
      </c>
      <c r="H169" s="280">
        <f>ROUND(F169*G169,2)</f>
        <v/>
      </c>
      <c r="I169" s="292" t="n"/>
    </row>
    <row r="170">
      <c r="A170" s="287" t="n">
        <v>155</v>
      </c>
      <c r="B170" s="382" t="n"/>
      <c r="C170" s="390" t="inlineStr">
        <is>
          <t>22.2.02.04-0006</t>
        </is>
      </c>
      <c r="D170" s="284" t="inlineStr">
        <is>
          <t>Звено промежуточное монтажное ПТМ-7-2</t>
        </is>
      </c>
      <c r="E170" s="416" t="inlineStr">
        <is>
          <t>шт.</t>
        </is>
      </c>
      <c r="F170" s="311" t="n">
        <v>2</v>
      </c>
      <c r="G170" s="305" t="n">
        <v>55.07</v>
      </c>
      <c r="H170" s="280">
        <f>ROUND(F170*G170,2)</f>
        <v/>
      </c>
      <c r="I170" s="292" t="n"/>
    </row>
    <row r="171">
      <c r="A171" s="287" t="n">
        <v>156</v>
      </c>
      <c r="B171" s="382" t="n"/>
      <c r="C171" s="390" t="inlineStr">
        <is>
          <t>01.7.15.10-0032</t>
        </is>
      </c>
      <c r="D171" s="284" t="inlineStr">
        <is>
          <t>Скоба СК-12-1А</t>
        </is>
      </c>
      <c r="E171" s="416" t="inlineStr">
        <is>
          <t>шт.</t>
        </is>
      </c>
      <c r="F171" s="311" t="n">
        <v>2</v>
      </c>
      <c r="G171" s="305" t="n">
        <v>54.7</v>
      </c>
      <c r="H171" s="280">
        <f>ROUND(F171*G171,2)</f>
        <v/>
      </c>
      <c r="I171" s="292" t="n"/>
    </row>
    <row r="172" ht="25.5" customHeight="1" s="343">
      <c r="A172" s="287" t="n">
        <v>157</v>
      </c>
      <c r="B172" s="382" t="n"/>
      <c r="C172" s="390" t="inlineStr">
        <is>
          <t>01.7.15.03-0039</t>
        </is>
      </c>
      <c r="D172" s="284" t="inlineStr">
        <is>
          <t>Болты с гайками и шайбами оцинкованные, диаметр 42 мм</t>
        </is>
      </c>
      <c r="E172" s="416" t="inlineStr">
        <is>
          <t>кг</t>
        </is>
      </c>
      <c r="F172" s="311" t="n">
        <v>4.184</v>
      </c>
      <c r="G172" s="305" t="n">
        <v>24.43</v>
      </c>
      <c r="H172" s="280">
        <f>ROUND(F172*G172,2)</f>
        <v/>
      </c>
      <c r="I172" s="292" t="n"/>
    </row>
    <row r="173">
      <c r="A173" s="287" t="n">
        <v>158</v>
      </c>
      <c r="B173" s="382" t="n"/>
      <c r="C173" s="390" t="inlineStr">
        <is>
          <t>22.2.02.20-0012</t>
        </is>
      </c>
      <c r="D173" s="284" t="inlineStr">
        <is>
          <t>Хомуты Х17</t>
        </is>
      </c>
      <c r="E173" s="416" t="inlineStr">
        <is>
          <t>кг</t>
        </is>
      </c>
      <c r="F173" s="311" t="n">
        <v>6.852</v>
      </c>
      <c r="G173" s="305" t="n">
        <v>14.49</v>
      </c>
      <c r="H173" s="280">
        <f>ROUND(F173*G173,2)</f>
        <v/>
      </c>
      <c r="I173" s="292" t="n"/>
    </row>
    <row r="174" ht="25.5" customHeight="1" s="343">
      <c r="A174" s="287" t="n">
        <v>159</v>
      </c>
      <c r="B174" s="382" t="n"/>
      <c r="C174" s="390" t="inlineStr">
        <is>
          <t>07.2.07.04-0007</t>
        </is>
      </c>
      <c r="D174" s="284" t="inlineStr">
        <is>
          <t>Конструкции стальные индивидуальные решетчатые сварные массой до 0,1 т</t>
        </is>
      </c>
      <c r="E174" s="416" t="inlineStr">
        <is>
          <t>т</t>
        </is>
      </c>
      <c r="F174" s="311" t="n">
        <v>0.008</v>
      </c>
      <c r="G174" s="305" t="n">
        <v>11500</v>
      </c>
      <c r="H174" s="280">
        <f>ROUND(F174*G174,2)</f>
        <v/>
      </c>
      <c r="I174" s="292" t="n"/>
    </row>
    <row r="175">
      <c r="A175" s="287" t="n">
        <v>160</v>
      </c>
      <c r="B175" s="382" t="n"/>
      <c r="C175" s="390" t="inlineStr">
        <is>
          <t>14.4.04.12-0008</t>
        </is>
      </c>
      <c r="D175" s="284" t="inlineStr">
        <is>
          <t>Эмаль эпоксидная ЭП-140 защитная</t>
        </is>
      </c>
      <c r="E175" s="416" t="inlineStr">
        <is>
          <t>т</t>
        </is>
      </c>
      <c r="F175" s="311" t="n">
        <v>0.00114</v>
      </c>
      <c r="G175" s="305" t="n">
        <v>75000</v>
      </c>
      <c r="H175" s="280">
        <f>ROUND(F175*G175,2)</f>
        <v/>
      </c>
      <c r="I175" s="292" t="n"/>
    </row>
    <row r="176" ht="25.5" customHeight="1" s="343">
      <c r="A176" s="287" t="n">
        <v>161</v>
      </c>
      <c r="B176" s="382" t="n"/>
      <c r="C176" s="390" t="inlineStr">
        <is>
          <t>14.4.02.04-0141</t>
        </is>
      </c>
      <c r="D176" s="284" t="inlineStr">
        <is>
          <t>Краски масляные земляные марки МА-0115 мумия, сурик железный</t>
        </is>
      </c>
      <c r="E176" s="416" t="inlineStr">
        <is>
          <t>т</t>
        </is>
      </c>
      <c r="F176" s="311" t="n">
        <v>0.004992</v>
      </c>
      <c r="G176" s="305" t="n">
        <v>15000</v>
      </c>
      <c r="H176" s="280">
        <f>ROUND(F176*G176,2)</f>
        <v/>
      </c>
      <c r="I176" s="292" t="n"/>
    </row>
    <row r="177" ht="25.5" customHeight="1" s="343">
      <c r="A177" s="287" t="n">
        <v>162</v>
      </c>
      <c r="B177" s="382" t="n"/>
      <c r="C177" s="390" t="inlineStr">
        <is>
          <t>01.7.19.04-0031</t>
        </is>
      </c>
      <c r="D177" s="284" t="inlineStr">
        <is>
          <t>Прокладки резиновые (пластина техническая прессованная)</t>
        </is>
      </c>
      <c r="E177" s="416" t="inlineStr">
        <is>
          <t>кг</t>
        </is>
      </c>
      <c r="F177" s="311" t="n">
        <v>3</v>
      </c>
      <c r="G177" s="305" t="n">
        <v>23.09</v>
      </c>
      <c r="H177" s="280">
        <f>ROUND(F177*G177,2)</f>
        <v/>
      </c>
      <c r="I177" s="292" t="n"/>
    </row>
    <row r="178">
      <c r="A178" s="287" t="n">
        <v>163</v>
      </c>
      <c r="B178" s="382" t="n"/>
      <c r="C178" s="390" t="inlineStr">
        <is>
          <t>20.1.02.14-0004</t>
        </is>
      </c>
      <c r="D178" s="284" t="inlineStr">
        <is>
          <t>Серьга СР-12-16</t>
        </is>
      </c>
      <c r="E178" s="416" t="inlineStr">
        <is>
          <t>шт.</t>
        </is>
      </c>
      <c r="F178" s="311" t="n">
        <v>4</v>
      </c>
      <c r="G178" s="305" t="n">
        <v>13.29</v>
      </c>
      <c r="H178" s="280">
        <f>ROUND(F178*G178,2)</f>
        <v/>
      </c>
      <c r="I178" s="292" t="n"/>
    </row>
    <row r="179">
      <c r="A179" s="287" t="n">
        <v>164</v>
      </c>
      <c r="B179" s="382" t="n"/>
      <c r="C179" s="390" t="inlineStr">
        <is>
          <t>20.1.02.21-0043</t>
        </is>
      </c>
      <c r="D179" s="284" t="inlineStr">
        <is>
          <t>Узел крепления КГП-7-3</t>
        </is>
      </c>
      <c r="E179" s="416" t="inlineStr">
        <is>
          <t>шт.</t>
        </is>
      </c>
      <c r="F179" s="311" t="n">
        <v>2</v>
      </c>
      <c r="G179" s="305" t="n">
        <v>25.55</v>
      </c>
      <c r="H179" s="280">
        <f>ROUND(F179*G179,2)</f>
        <v/>
      </c>
      <c r="I179" s="292" t="n"/>
    </row>
    <row r="180">
      <c r="A180" s="287" t="n">
        <v>165</v>
      </c>
      <c r="B180" s="382" t="n"/>
      <c r="C180" s="390" t="inlineStr">
        <is>
          <t>25.2.01.01-0001</t>
        </is>
      </c>
      <c r="D180" s="284" t="inlineStr">
        <is>
          <t>Бирки-оконцеватели</t>
        </is>
      </c>
      <c r="E180" s="416" t="inlineStr">
        <is>
          <t>100 шт.</t>
        </is>
      </c>
      <c r="F180" s="416" t="n">
        <v>0.8</v>
      </c>
      <c r="G180" s="305" t="n">
        <v>63</v>
      </c>
      <c r="H180" s="280">
        <f>ROUND(F180*G180,2)</f>
        <v/>
      </c>
      <c r="I180" s="292" t="n"/>
    </row>
    <row r="181" ht="25.5" customHeight="1" s="343">
      <c r="A181" s="287" t="n">
        <v>166</v>
      </c>
      <c r="B181" s="382" t="n"/>
      <c r="C181" s="390" t="inlineStr">
        <is>
          <t>11.1.03.01-0028</t>
        </is>
      </c>
      <c r="D181" s="284" t="inlineStr">
        <is>
          <t>Бруски обрезные (береза, липа) длиной 4-6,5 м, все ширины, толщиной 32-70 мм, II сорта</t>
        </is>
      </c>
      <c r="E181" s="416" t="inlineStr">
        <is>
          <t>м3</t>
        </is>
      </c>
      <c r="F181" s="416" t="n">
        <v>0.03</v>
      </c>
      <c r="G181" s="305" t="n">
        <v>1497.67</v>
      </c>
      <c r="H181" s="280">
        <f>ROUND(F181*G181,2)</f>
        <v/>
      </c>
      <c r="I181" s="292" t="n"/>
    </row>
    <row r="182">
      <c r="A182" s="287" t="n">
        <v>167</v>
      </c>
      <c r="B182" s="382" t="n"/>
      <c r="C182" s="390" t="inlineStr">
        <is>
          <t>02.1.01.01-0001</t>
        </is>
      </c>
      <c r="D182" s="284" t="inlineStr">
        <is>
          <t>Глина</t>
        </is>
      </c>
      <c r="E182" s="416" t="inlineStr">
        <is>
          <t>м3</t>
        </is>
      </c>
      <c r="F182" s="416" t="n">
        <v>0.46</v>
      </c>
      <c r="G182" s="305" t="n">
        <v>87.8</v>
      </c>
      <c r="H182" s="280">
        <f>ROUND(F182*G182,2)</f>
        <v/>
      </c>
      <c r="I182" s="292" t="n"/>
    </row>
    <row r="183">
      <c r="A183" s="287" t="n">
        <v>168</v>
      </c>
      <c r="B183" s="382" t="n"/>
      <c r="C183" s="390" t="inlineStr">
        <is>
          <t>01.7.15.03-0042</t>
        </is>
      </c>
      <c r="D183" s="284" t="inlineStr">
        <is>
          <t>Болты с гайками и шайбами строительные</t>
        </is>
      </c>
      <c r="E183" s="416" t="inlineStr">
        <is>
          <t>кг</t>
        </is>
      </c>
      <c r="F183" s="416" t="n">
        <v>3.436</v>
      </c>
      <c r="G183" s="305" t="n">
        <v>9.029999999999999</v>
      </c>
      <c r="H183" s="280">
        <f>ROUND(F183*G183,2)</f>
        <v/>
      </c>
      <c r="I183" s="292" t="n"/>
    </row>
    <row r="184">
      <c r="A184" s="287" t="n">
        <v>169</v>
      </c>
      <c r="B184" s="382" t="n"/>
      <c r="C184" s="390" t="inlineStr">
        <is>
          <t>Прайс из СД ОП</t>
        </is>
      </c>
      <c r="D184" s="284" t="inlineStr">
        <is>
          <t xml:space="preserve">Держатель с защелкой и дюбелем СТ16     </t>
        </is>
      </c>
      <c r="E184" s="416" t="inlineStr">
        <is>
          <t>шт.</t>
        </is>
      </c>
      <c r="F184" s="416" t="n">
        <v>14</v>
      </c>
      <c r="G184" s="305" t="n">
        <v>1.45</v>
      </c>
      <c r="H184" s="280">
        <f>ROUND(F184*G184,2)</f>
        <v/>
      </c>
      <c r="I184" s="292" t="n"/>
    </row>
    <row r="185" ht="38.25" customHeight="1" s="343">
      <c r="A185" s="287" t="n">
        <v>170</v>
      </c>
      <c r="B185" s="382" t="n"/>
      <c r="C185" s="390" t="inlineStr">
        <is>
          <t>21.2.02.02-0003</t>
        </is>
      </c>
      <c r="D185" s="284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E185" s="416" t="inlineStr">
        <is>
          <t>1000 м</t>
        </is>
      </c>
      <c r="F185" s="416" t="n">
        <v>0.004</v>
      </c>
      <c r="G185" s="305" t="n">
        <v>4805</v>
      </c>
      <c r="H185" s="280">
        <f>ROUND(F185*G185,2)</f>
        <v/>
      </c>
      <c r="I185" s="292" t="n"/>
    </row>
    <row r="186">
      <c r="A186" s="287" t="n">
        <v>171</v>
      </c>
      <c r="B186" s="382" t="n"/>
      <c r="C186" s="390" t="inlineStr">
        <is>
          <t>20.1.02.14-0003</t>
        </is>
      </c>
      <c r="D186" s="284" t="inlineStr">
        <is>
          <t>Серьга СР-7-16</t>
        </is>
      </c>
      <c r="E186" s="416" t="inlineStr">
        <is>
          <t>шт.</t>
        </is>
      </c>
      <c r="F186" s="416" t="n">
        <v>2</v>
      </c>
      <c r="G186" s="305" t="n">
        <v>9.359999999999999</v>
      </c>
      <c r="H186" s="280">
        <f>ROUND(F186*G186,2)</f>
        <v/>
      </c>
      <c r="I186" s="292" t="n"/>
    </row>
    <row r="187" ht="25.5" customHeight="1" s="343">
      <c r="A187" s="287" t="n">
        <v>172</v>
      </c>
      <c r="B187" s="382" t="n"/>
      <c r="C187" s="390" t="inlineStr">
        <is>
          <t>01.7.15.02-0083</t>
        </is>
      </c>
      <c r="D187" s="284" t="inlineStr">
        <is>
          <t>Болты с шестигранной головкой диаметром резьбы 10 мм</t>
        </is>
      </c>
      <c r="E187" s="416" t="inlineStr">
        <is>
          <t>т</t>
        </is>
      </c>
      <c r="F187" s="416" t="n">
        <v>0.00096</v>
      </c>
      <c r="G187" s="305" t="n">
        <v>19395.83</v>
      </c>
      <c r="H187" s="280">
        <f>ROUND(F187*G187,2)</f>
        <v/>
      </c>
      <c r="I187" s="292" t="n"/>
    </row>
    <row r="188">
      <c r="A188" s="287" t="n">
        <v>173</v>
      </c>
      <c r="B188" s="382" t="n"/>
      <c r="C188" s="390" t="inlineStr">
        <is>
          <t>01.7.15.06-0139</t>
        </is>
      </c>
      <c r="D188" s="284" t="inlineStr">
        <is>
          <t>Гвозди тарные круглые 3,0х80 мм</t>
        </is>
      </c>
      <c r="E188" s="416" t="inlineStr">
        <is>
          <t>т</t>
        </is>
      </c>
      <c r="F188" s="416" t="n">
        <v>0.0014</v>
      </c>
      <c r="G188" s="305" t="n">
        <v>12814.29</v>
      </c>
      <c r="H188" s="280">
        <f>ROUND(F188*G188,2)</f>
        <v/>
      </c>
      <c r="I188" s="292" t="n"/>
    </row>
    <row r="189" ht="25.5" customHeight="1" s="343">
      <c r="A189" s="287" t="n">
        <v>174</v>
      </c>
      <c r="B189" s="382" t="n"/>
      <c r="C189" s="390" t="inlineStr">
        <is>
          <t>08.4.03.02-0001</t>
        </is>
      </c>
      <c r="D189" s="284" t="inlineStr">
        <is>
          <t>Горячекатаная арматурная сталь гладкая класса А-I, диаметром 6 мм</t>
        </is>
      </c>
      <c r="E189" s="416" t="inlineStr">
        <is>
          <t>т</t>
        </is>
      </c>
      <c r="F189" s="416" t="n">
        <v>0.0024</v>
      </c>
      <c r="G189" s="305" t="n">
        <v>7425</v>
      </c>
      <c r="H189" s="280">
        <f>ROUND(F189*G189,2)</f>
        <v/>
      </c>
      <c r="I189" s="292" t="n"/>
    </row>
    <row r="190">
      <c r="A190" s="287" t="n">
        <v>175</v>
      </c>
      <c r="B190" s="382" t="n"/>
      <c r="C190" s="390" t="inlineStr">
        <is>
          <t>20.1.02.23-0082</t>
        </is>
      </c>
      <c r="D190" s="284" t="inlineStr">
        <is>
          <t>Перемычки гибкие, тип ПГС-50</t>
        </is>
      </c>
      <c r="E190" s="416" t="inlineStr">
        <is>
          <t>10 шт.</t>
        </is>
      </c>
      <c r="F190" s="416" t="n">
        <v>0.4</v>
      </c>
      <c r="G190" s="305" t="n">
        <v>39</v>
      </c>
      <c r="H190" s="280">
        <f>ROUND(F190*G190,2)</f>
        <v/>
      </c>
      <c r="I190" s="292" t="n"/>
    </row>
    <row r="191" ht="25.5" customHeight="1" s="343">
      <c r="A191" s="287" t="n">
        <v>176</v>
      </c>
      <c r="B191" s="382" t="n"/>
      <c r="C191" s="390" t="inlineStr">
        <is>
          <t>14.4.01.08-0001</t>
        </is>
      </c>
      <c r="D191" s="284" t="inlineStr">
        <is>
          <t>Грунтовка В-КФ-093 красно-коричневая, серая, черная</t>
        </is>
      </c>
      <c r="E191" s="416" t="inlineStr">
        <is>
          <t>т</t>
        </is>
      </c>
      <c r="F191" s="416" t="n">
        <v>0.000387</v>
      </c>
      <c r="G191" s="305" t="n">
        <v>35012.92</v>
      </c>
      <c r="H191" s="280">
        <f>ROUND(F191*G191,2)</f>
        <v/>
      </c>
      <c r="I191" s="292" t="n"/>
    </row>
    <row r="192">
      <c r="A192" s="287" t="n">
        <v>177</v>
      </c>
      <c r="B192" s="382" t="n"/>
      <c r="C192" s="390" t="inlineStr">
        <is>
          <t>999-9950</t>
        </is>
      </c>
      <c r="D192" s="284" t="inlineStr">
        <is>
          <t>Вспомогательные ненормируемые материалы</t>
        </is>
      </c>
      <c r="E192" s="416" t="inlineStr">
        <is>
          <t>руб</t>
        </is>
      </c>
      <c r="F192" s="416" t="n">
        <v>13.0168</v>
      </c>
      <c r="G192" s="305" t="n">
        <v>1</v>
      </c>
      <c r="H192" s="280">
        <f>ROUND(F192*G192,2)</f>
        <v/>
      </c>
      <c r="I192" s="292" t="n"/>
    </row>
    <row r="193" ht="25.5" customHeight="1" s="343">
      <c r="A193" s="287" t="n">
        <v>178</v>
      </c>
      <c r="B193" s="382" t="n"/>
      <c r="C193" s="390" t="inlineStr">
        <is>
          <t>24.3.01.02-0003</t>
        </is>
      </c>
      <c r="D193" s="284" t="inlineStr">
        <is>
          <t>Трубы гибкие гофрированные из самозатухающего ПВХ-пластиката легкого типа диаметром 16 мм</t>
        </is>
      </c>
      <c r="E193" s="416" t="inlineStr">
        <is>
          <t>м</t>
        </is>
      </c>
      <c r="F193" s="416" t="n">
        <v>4</v>
      </c>
      <c r="G193" s="305" t="n">
        <v>2.24</v>
      </c>
      <c r="H193" s="280">
        <f>ROUND(F193*G193,2)</f>
        <v/>
      </c>
      <c r="I193" s="292" t="n"/>
    </row>
    <row r="194">
      <c r="A194" s="287" t="n">
        <v>179</v>
      </c>
      <c r="B194" s="382" t="n"/>
      <c r="C194" s="390" t="inlineStr">
        <is>
          <t>01.7.11.07-0034</t>
        </is>
      </c>
      <c r="D194" s="284" t="inlineStr">
        <is>
          <t>Электроды диаметром 4 мм Э42А</t>
        </is>
      </c>
      <c r="E194" s="416" t="inlineStr">
        <is>
          <t>кг</t>
        </is>
      </c>
      <c r="F194" s="416" t="n">
        <v>0.8224</v>
      </c>
      <c r="G194" s="305" t="n">
        <v>10.59</v>
      </c>
      <c r="H194" s="280">
        <f>ROUND(F194*G194,2)</f>
        <v/>
      </c>
      <c r="I194" s="292" t="n"/>
    </row>
    <row r="195" ht="25.5" customHeight="1" s="343">
      <c r="A195" s="287" t="n">
        <v>180</v>
      </c>
      <c r="B195" s="382" t="n"/>
      <c r="C195" s="390" t="inlineStr">
        <is>
          <t>01.7.06.05-0041</t>
        </is>
      </c>
      <c r="D195" s="284" t="inlineStr">
        <is>
          <t>Лента изоляционная прорезиненная односторонняя ширина 20 мм, толщина 0,25-0,35 мм</t>
        </is>
      </c>
      <c r="E195" s="416" t="inlineStr">
        <is>
          <t>кг</t>
        </is>
      </c>
      <c r="F195" s="416" t="n">
        <v>0.1664</v>
      </c>
      <c r="G195" s="305" t="n">
        <v>30.47</v>
      </c>
      <c r="H195" s="280">
        <f>ROUND(F195*G195,2)</f>
        <v/>
      </c>
      <c r="I195" s="292" t="n"/>
    </row>
    <row r="196">
      <c r="A196" s="287" t="n">
        <v>181</v>
      </c>
      <c r="B196" s="382" t="n"/>
      <c r="C196" s="390" t="inlineStr">
        <is>
          <t>01.7.15.07-0014</t>
        </is>
      </c>
      <c r="D196" s="284" t="inlineStr">
        <is>
          <t>Дюбели распорные полипропиленовые</t>
        </is>
      </c>
      <c r="E196" s="416" t="inlineStr">
        <is>
          <t>100 шт.</t>
        </is>
      </c>
      <c r="F196" s="416" t="n">
        <v>0.056</v>
      </c>
      <c r="G196" s="305" t="n">
        <v>85.70999999999999</v>
      </c>
      <c r="H196" s="280">
        <f>ROUND(F196*G196,2)</f>
        <v/>
      </c>
      <c r="I196" s="292" t="n"/>
    </row>
    <row r="197">
      <c r="A197" s="287" t="n">
        <v>182</v>
      </c>
      <c r="B197" s="382" t="n"/>
      <c r="C197" s="390" t="inlineStr">
        <is>
          <t>01.3.01.02-0002</t>
        </is>
      </c>
      <c r="D197" s="284" t="inlineStr">
        <is>
          <t>Вазелин технический</t>
        </is>
      </c>
      <c r="E197" s="416" t="inlineStr">
        <is>
          <t>кг</t>
        </is>
      </c>
      <c r="F197" s="416" t="n">
        <v>0.08</v>
      </c>
      <c r="G197" s="305" t="n">
        <v>45</v>
      </c>
      <c r="H197" s="280">
        <f>ROUND(F197*G197,2)</f>
        <v/>
      </c>
      <c r="I197" s="292" t="n"/>
    </row>
    <row r="198">
      <c r="A198" s="287" t="n">
        <v>183</v>
      </c>
      <c r="B198" s="382" t="n"/>
      <c r="C198" s="390" t="inlineStr">
        <is>
          <t>14.4.02.09-0001</t>
        </is>
      </c>
      <c r="D198" s="284" t="inlineStr">
        <is>
          <t>Краска</t>
        </is>
      </c>
      <c r="E198" s="416" t="inlineStr">
        <is>
          <t>кг</t>
        </is>
      </c>
      <c r="F198" s="416" t="n">
        <v>0.1208</v>
      </c>
      <c r="G198" s="305" t="n">
        <v>28.65</v>
      </c>
      <c r="H198" s="280">
        <f>ROUND(F198*G198,2)</f>
        <v/>
      </c>
      <c r="I198" s="292" t="n"/>
    </row>
    <row r="199">
      <c r="A199" s="287" t="n">
        <v>184</v>
      </c>
      <c r="B199" s="382" t="n"/>
      <c r="C199" s="390" t="inlineStr">
        <is>
          <t>14.4.03.17-0011</t>
        </is>
      </c>
      <c r="D199" s="284" t="inlineStr">
        <is>
          <t>Лак электроизоляционный 318</t>
        </is>
      </c>
      <c r="E199" s="416" t="inlineStr">
        <is>
          <t>кг</t>
        </is>
      </c>
      <c r="F199" s="416" t="n">
        <v>0.08</v>
      </c>
      <c r="G199" s="305" t="n">
        <v>35.5</v>
      </c>
      <c r="H199" s="280">
        <f>ROUND(F199*G199,2)</f>
        <v/>
      </c>
      <c r="I199" s="292" t="n"/>
    </row>
    <row r="200">
      <c r="A200" s="287" t="n">
        <v>185</v>
      </c>
      <c r="B200" s="382" t="n"/>
      <c r="C200" s="390" t="inlineStr">
        <is>
          <t>14.4.04.08-0003</t>
        </is>
      </c>
      <c r="D200" s="284" t="inlineStr">
        <is>
          <t>Эмаль ПФ-115 серая</t>
        </is>
      </c>
      <c r="E200" s="416" t="inlineStr">
        <is>
          <t>т</t>
        </is>
      </c>
      <c r="F200" s="416" t="n">
        <v>0.000112</v>
      </c>
      <c r="G200" s="305" t="n">
        <v>14375</v>
      </c>
      <c r="H200" s="280">
        <f>ROUND(F200*G200,2)</f>
        <v/>
      </c>
      <c r="I200" s="292" t="n"/>
    </row>
    <row r="201">
      <c r="A201" s="287" t="n">
        <v>186</v>
      </c>
      <c r="B201" s="382" t="n"/>
      <c r="C201" s="390" t="inlineStr">
        <is>
          <t>01.7.20.04-0005</t>
        </is>
      </c>
      <c r="D201" s="284" t="inlineStr">
        <is>
          <t>Нитки швейные</t>
        </is>
      </c>
      <c r="E201" s="416" t="inlineStr">
        <is>
          <t>кг</t>
        </is>
      </c>
      <c r="F201" s="416" t="n">
        <v>0.008</v>
      </c>
      <c r="G201" s="305" t="n">
        <v>135</v>
      </c>
      <c r="H201" s="280">
        <f>ROUND(F201*G201,2)</f>
        <v/>
      </c>
      <c r="I201" s="292" t="n"/>
    </row>
    <row r="202">
      <c r="A202" s="287" t="n">
        <v>187</v>
      </c>
      <c r="B202" s="382" t="n"/>
      <c r="C202" s="390" t="inlineStr">
        <is>
          <t>14.5.09.07-0031</t>
        </is>
      </c>
      <c r="D202" s="284" t="inlineStr">
        <is>
          <t>Растворитель марки Р-4А</t>
        </is>
      </c>
      <c r="E202" s="416" t="inlineStr">
        <is>
          <t>т</t>
        </is>
      </c>
      <c r="F202" s="416" t="n">
        <v>6.8e-05</v>
      </c>
      <c r="G202" s="305" t="n">
        <v>5441.18</v>
      </c>
      <c r="H202" s="280">
        <f>ROUND(F202*G202,2)</f>
        <v/>
      </c>
      <c r="I202" s="292" t="n"/>
    </row>
    <row r="203">
      <c r="A203" s="287" t="n">
        <v>188</v>
      </c>
      <c r="B203" s="382" t="n"/>
      <c r="C203" s="390" t="inlineStr">
        <is>
          <t>14.1.02.01-0002</t>
        </is>
      </c>
      <c r="D203" s="284" t="inlineStr">
        <is>
          <t>Клей БМК-5к</t>
        </is>
      </c>
      <c r="E203" s="416" t="inlineStr">
        <is>
          <t>кг</t>
        </is>
      </c>
      <c r="F203" s="416" t="n">
        <v>0.008</v>
      </c>
      <c r="G203" s="305" t="n">
        <v>26.25</v>
      </c>
      <c r="H203" s="280">
        <f>ROUND(F203*G203,2)</f>
        <v/>
      </c>
      <c r="I203" s="292" t="n"/>
    </row>
    <row r="204">
      <c r="A204" s="287" t="n">
        <v>189</v>
      </c>
      <c r="B204" s="382" t="n"/>
      <c r="C204" s="390" t="inlineStr">
        <is>
          <t>01.7.02.09-0002</t>
        </is>
      </c>
      <c r="D204" s="284" t="inlineStr">
        <is>
          <t>Шпагат бумажный</t>
        </is>
      </c>
      <c r="E204" s="416" t="inlineStr">
        <is>
          <t>кг</t>
        </is>
      </c>
      <c r="F204" s="416" t="n">
        <v>0.016</v>
      </c>
      <c r="G204" s="305" t="n">
        <v>12.5</v>
      </c>
      <c r="H204" s="280">
        <f>ROUND(F204*G204,2)</f>
        <v/>
      </c>
      <c r="I204" s="292" t="n"/>
    </row>
    <row r="205">
      <c r="A205" s="287" t="n">
        <v>190</v>
      </c>
      <c r="B205" s="382" t="n"/>
      <c r="C205" s="390" t="inlineStr">
        <is>
          <t>20.2.01.05-0001</t>
        </is>
      </c>
      <c r="D205" s="284" t="inlineStr">
        <is>
          <t>Гильза кабельная медная ГМ 2,5</t>
        </is>
      </c>
      <c r="E205" s="416" t="inlineStr">
        <is>
          <t>100 шт.</t>
        </is>
      </c>
      <c r="F205" s="416" t="n">
        <v>0.002</v>
      </c>
      <c r="G205" s="305" t="n">
        <v>65</v>
      </c>
      <c r="H205" s="280">
        <f>ROUND(F205*G205,2)</f>
        <v/>
      </c>
      <c r="I205" s="292" t="n"/>
    </row>
    <row r="206">
      <c r="A206" s="287" t="n">
        <v>191</v>
      </c>
      <c r="B206" s="382" t="n"/>
      <c r="C206" s="390" t="inlineStr">
        <is>
          <t>20.2.02.01-0011</t>
        </is>
      </c>
      <c r="D206" s="284" t="inlineStr">
        <is>
          <t>Втулки В17</t>
        </is>
      </c>
      <c r="E206" s="416" t="inlineStr">
        <is>
          <t>1000 шт.</t>
        </is>
      </c>
      <c r="F206" s="416" t="n">
        <v>0.000488</v>
      </c>
      <c r="G206" s="305" t="n">
        <v>81.97</v>
      </c>
      <c r="H206" s="280">
        <f>ROUND(F206*G206,2)</f>
        <v/>
      </c>
      <c r="I206" s="292" t="n"/>
    </row>
    <row r="207">
      <c r="A207" s="287" t="n">
        <v>192</v>
      </c>
      <c r="B207" s="382" t="n"/>
      <c r="C207" s="390" t="inlineStr">
        <is>
          <t>01.7.07.20-0002</t>
        </is>
      </c>
      <c r="D207" s="284" t="inlineStr">
        <is>
          <t>Тальк молотый, сорт I</t>
        </is>
      </c>
      <c r="E207" s="416" t="inlineStr">
        <is>
          <t>т</t>
        </is>
      </c>
      <c r="F207" s="416" t="n">
        <v>1.7e-05</v>
      </c>
      <c r="G207" s="305" t="n">
        <v>1764.71</v>
      </c>
      <c r="H207" s="280">
        <f>ROUND(F207*G207,2)</f>
        <v/>
      </c>
      <c r="I207" s="292" t="n"/>
    </row>
    <row r="210">
      <c r="B210" s="240" t="inlineStr">
        <is>
          <t>Составил ______________________     Е. М. Добровольская</t>
        </is>
      </c>
    </row>
    <row r="211">
      <c r="B211" s="299" t="inlineStr">
        <is>
          <t xml:space="preserve">                         (подпись, инициалы, фамилия)</t>
        </is>
      </c>
    </row>
    <row r="213">
      <c r="B213" s="240" t="inlineStr">
        <is>
          <t>Проверил ______________________        А.В. Костянецкая</t>
        </is>
      </c>
    </row>
    <row r="214">
      <c r="B214" s="299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C5:H5"/>
    <mergeCell ref="A25:E25"/>
    <mergeCell ref="G9:H9"/>
    <mergeCell ref="A74:E74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E56" sqref="E56"/>
    </sheetView>
  </sheetViews>
  <sheetFormatPr baseColWidth="8" defaultRowHeight="15"/>
  <cols>
    <col width="4.140625" customWidth="1" style="343" min="1" max="1"/>
    <col width="36.28515625" customWidth="1" style="343" min="2" max="2"/>
    <col width="18.85546875" customWidth="1" style="343" min="3" max="3"/>
    <col width="18.28515625" customWidth="1" style="343" min="4" max="4"/>
    <col width="18.85546875" customWidth="1" style="343" min="5" max="5"/>
    <col width="9.140625" customWidth="1" style="343" min="6" max="6"/>
    <col width="13.42578125" customWidth="1" style="343" min="7" max="7"/>
    <col width="9.140625" customWidth="1" style="343" min="8" max="11"/>
    <col width="13.5703125" customWidth="1" style="343" min="12" max="12"/>
    <col width="9.140625" customWidth="1" style="343" min="13" max="13"/>
  </cols>
  <sheetData>
    <row r="1">
      <c r="B1" s="344" t="n"/>
      <c r="C1" s="344" t="n"/>
      <c r="D1" s="344" t="n"/>
      <c r="E1" s="344" t="n"/>
    </row>
    <row r="2">
      <c r="B2" s="344" t="n"/>
      <c r="C2" s="344" t="n"/>
      <c r="D2" s="344" t="n"/>
      <c r="E2" s="411" t="inlineStr">
        <is>
          <t>Приложение № 4</t>
        </is>
      </c>
    </row>
    <row r="3">
      <c r="B3" s="344" t="n"/>
      <c r="C3" s="344" t="n"/>
      <c r="D3" s="344" t="n"/>
      <c r="E3" s="344" t="n"/>
    </row>
    <row r="4">
      <c r="B4" s="344" t="n"/>
      <c r="C4" s="344" t="n"/>
      <c r="D4" s="344" t="n"/>
      <c r="E4" s="344" t="n"/>
    </row>
    <row r="5">
      <c r="B5" s="360" t="inlineStr">
        <is>
          <t>Ресурсная модель</t>
        </is>
      </c>
    </row>
    <row r="6">
      <c r="B6" s="270" t="n"/>
      <c r="C6" s="344" t="n"/>
      <c r="D6" s="344" t="n"/>
      <c r="E6" s="344" t="n"/>
    </row>
    <row r="7" ht="25.5" customHeight="1" s="343">
      <c r="B7" s="373">
        <f>'Прил.1 Сравнит табл'!B7</f>
        <v/>
      </c>
    </row>
    <row r="8">
      <c r="B8" s="386" t="inlineStr">
        <is>
          <t>Единица измерения  — 1 переход</t>
        </is>
      </c>
    </row>
    <row r="9">
      <c r="B9" s="270" t="n"/>
      <c r="C9" s="344" t="n"/>
      <c r="D9" s="344" t="n"/>
      <c r="E9" s="344" t="n"/>
    </row>
    <row r="10" ht="51" customHeight="1" s="343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262" t="inlineStr">
        <is>
          <t>Оплата труда рабочих</t>
        </is>
      </c>
      <c r="C11" s="349">
        <f>'Прил.5 Расчет СМР и ОБ'!J14</f>
        <v/>
      </c>
      <c r="D11" s="264">
        <f>C11/$C$24</f>
        <v/>
      </c>
      <c r="E11" s="264">
        <f>C11/$C$40</f>
        <v/>
      </c>
    </row>
    <row r="12">
      <c r="B12" s="262" t="inlineStr">
        <is>
          <t>Эксплуатация машин основных</t>
        </is>
      </c>
      <c r="C12" s="349">
        <f>'Прил.5 Расчет СМР и ОБ'!J29</f>
        <v/>
      </c>
      <c r="D12" s="264">
        <f>C12/$C$24</f>
        <v/>
      </c>
      <c r="E12" s="264">
        <f>C12/$C$40</f>
        <v/>
      </c>
    </row>
    <row r="13">
      <c r="B13" s="262" t="inlineStr">
        <is>
          <t>Эксплуатация машин прочих</t>
        </is>
      </c>
      <c r="C13" s="349">
        <f>'Прил.5 Расчет СМР и ОБ'!J66</f>
        <v/>
      </c>
      <c r="D13" s="264">
        <f>C13/$C$24</f>
        <v/>
      </c>
      <c r="E13" s="264">
        <f>C13/$C$40</f>
        <v/>
      </c>
    </row>
    <row r="14">
      <c r="B14" s="262" t="inlineStr">
        <is>
          <t>ЭКСПЛУАТАЦИЯ МАШИН, ВСЕГО:</t>
        </is>
      </c>
      <c r="C14" s="349">
        <f>C13+C12</f>
        <v/>
      </c>
      <c r="D14" s="264">
        <f>C14/$C$24</f>
        <v/>
      </c>
      <c r="E14" s="264">
        <f>C14/$C$40</f>
        <v/>
      </c>
    </row>
    <row r="15">
      <c r="B15" s="262" t="inlineStr">
        <is>
          <t>в том числе зарплата машинистов</t>
        </is>
      </c>
      <c r="C15" s="349">
        <f>'Прил.5 Расчет СМР и ОБ'!J16</f>
        <v/>
      </c>
      <c r="D15" s="264">
        <f>C15/$C$24</f>
        <v/>
      </c>
      <c r="E15" s="264">
        <f>C15/$C$40</f>
        <v/>
      </c>
    </row>
    <row r="16">
      <c r="B16" s="262" t="inlineStr">
        <is>
          <t>Материалы основные</t>
        </is>
      </c>
      <c r="C16" s="349">
        <f>'Прил.5 Расчет СМР и ОБ'!J93</f>
        <v/>
      </c>
      <c r="D16" s="264">
        <f>C16/$C$24</f>
        <v/>
      </c>
      <c r="E16" s="264">
        <f>C16/$C$40</f>
        <v/>
      </c>
    </row>
    <row r="17">
      <c r="B17" s="262" t="inlineStr">
        <is>
          <t>Материалы прочие</t>
        </is>
      </c>
      <c r="C17" s="349">
        <f>'Прил.5 Расчет СМР и ОБ'!J210</f>
        <v/>
      </c>
      <c r="D17" s="264">
        <f>C17/$C$24</f>
        <v/>
      </c>
      <c r="E17" s="264">
        <f>C17/$C$40</f>
        <v/>
      </c>
      <c r="G17" s="268" t="n"/>
    </row>
    <row r="18">
      <c r="B18" s="262" t="inlineStr">
        <is>
          <t>МАТЕРИАЛЫ, ВСЕГО:</t>
        </is>
      </c>
      <c r="C18" s="349">
        <f>C17+C16</f>
        <v/>
      </c>
      <c r="D18" s="264">
        <f>C18/$C$24</f>
        <v/>
      </c>
      <c r="E18" s="264">
        <f>C18/$C$40</f>
        <v/>
      </c>
    </row>
    <row r="19">
      <c r="B19" s="262" t="inlineStr">
        <is>
          <t>ИТОГО</t>
        </is>
      </c>
      <c r="C19" s="349">
        <f>C18+C14+C11</f>
        <v/>
      </c>
      <c r="D19" s="264" t="n"/>
      <c r="E19" s="262" t="n"/>
    </row>
    <row r="20">
      <c r="B20" s="262" t="inlineStr">
        <is>
          <t>Сметная прибыль, руб.</t>
        </is>
      </c>
      <c r="C20" s="349">
        <f>ROUND(C21*(C11+C15),2)</f>
        <v/>
      </c>
      <c r="D20" s="264">
        <f>C20/$C$24</f>
        <v/>
      </c>
      <c r="E20" s="264">
        <f>C20/$C$40</f>
        <v/>
      </c>
    </row>
    <row r="21">
      <c r="B21" s="262" t="inlineStr">
        <is>
          <t>Сметная прибыль, %</t>
        </is>
      </c>
      <c r="C21" s="267">
        <f>'Прил.5 Расчет СМР и ОБ'!D214</f>
        <v/>
      </c>
      <c r="D21" s="264" t="n"/>
      <c r="E21" s="262" t="n"/>
    </row>
    <row r="22">
      <c r="B22" s="262" t="inlineStr">
        <is>
          <t>Накладные расходы, руб.</t>
        </is>
      </c>
      <c r="C22" s="349">
        <f>ROUND(C23*(C11+C15),2)</f>
        <v/>
      </c>
      <c r="D22" s="264">
        <f>C22/$C$24</f>
        <v/>
      </c>
      <c r="E22" s="264">
        <f>C22/$C$40</f>
        <v/>
      </c>
    </row>
    <row r="23">
      <c r="B23" s="262" t="inlineStr">
        <is>
          <t>Накладные расходы, %</t>
        </is>
      </c>
      <c r="C23" s="267">
        <f>'Прил.5 Расчет СМР и ОБ'!D213</f>
        <v/>
      </c>
      <c r="D23" s="264" t="n"/>
      <c r="E23" s="262" t="n"/>
    </row>
    <row r="24">
      <c r="B24" s="262" t="inlineStr">
        <is>
          <t>ВСЕГО СМР с НР и СП</t>
        </is>
      </c>
      <c r="C24" s="349">
        <f>C19+C20+C22</f>
        <v/>
      </c>
      <c r="D24" s="264">
        <f>C24/$C$24</f>
        <v/>
      </c>
      <c r="E24" s="264">
        <f>C24/$C$40</f>
        <v/>
      </c>
    </row>
    <row r="25" ht="25.5" customHeight="1" s="343">
      <c r="B25" s="262" t="inlineStr">
        <is>
          <t>ВСЕГО стоимость оборудования, в том числе</t>
        </is>
      </c>
      <c r="C25" s="349">
        <f>'Прил.5 Расчет СМР и ОБ'!J72</f>
        <v/>
      </c>
      <c r="D25" s="264" t="n"/>
      <c r="E25" s="264">
        <f>C25/$C$40</f>
        <v/>
      </c>
    </row>
    <row r="26" ht="25.5" customHeight="1" s="343">
      <c r="B26" s="262" t="inlineStr">
        <is>
          <t>стоимость оборудования технологического</t>
        </is>
      </c>
      <c r="C26" s="349">
        <f>'Прил.5 Расчет СМР и ОБ'!J73</f>
        <v/>
      </c>
      <c r="D26" s="264" t="n"/>
      <c r="E26" s="264">
        <f>C26/$C$40</f>
        <v/>
      </c>
    </row>
    <row r="27">
      <c r="B27" s="262" t="inlineStr">
        <is>
          <t>ИТОГО (СМР + ОБОРУДОВАНИЕ)</t>
        </is>
      </c>
      <c r="C27" s="266">
        <f>C24+C25</f>
        <v/>
      </c>
      <c r="D27" s="264" t="n"/>
      <c r="E27" s="264">
        <f>C27/$C$40</f>
        <v/>
      </c>
      <c r="G27" s="265" t="n"/>
    </row>
    <row r="28" ht="33" customHeight="1" s="343">
      <c r="B28" s="262" t="inlineStr">
        <is>
          <t>ПРОЧ. ЗАТР., УЧТЕННЫЕ ПОКАЗАТЕЛЕМ,  в том числе</t>
        </is>
      </c>
      <c r="C28" s="262" t="n"/>
      <c r="D28" s="262" t="n"/>
      <c r="E28" s="262" t="n"/>
    </row>
    <row r="29" ht="25.5" customHeight="1" s="343">
      <c r="B29" s="262" t="inlineStr">
        <is>
          <t>Временные здания и сооружения - 3,3%</t>
        </is>
      </c>
      <c r="C29" s="266">
        <f>ROUND(C24*3.3%,2)</f>
        <v/>
      </c>
      <c r="D29" s="262" t="n"/>
      <c r="E29" s="264" t="n">
        <v>0.033</v>
      </c>
    </row>
    <row r="30" ht="38.25" customHeight="1" s="343">
      <c r="B30" s="262" t="inlineStr">
        <is>
          <t>Дополнительные затраты при производстве строительно-монтажных работ в зимнее время - 1%</t>
        </is>
      </c>
      <c r="C30" s="266">
        <f>ROUND((C24+C29)*1%,2)</f>
        <v/>
      </c>
      <c r="D30" s="262" t="n"/>
      <c r="E30" s="264" t="n">
        <v>0.01</v>
      </c>
    </row>
    <row r="31">
      <c r="B31" s="262" t="inlineStr">
        <is>
          <t>Пусконаладочные работы</t>
        </is>
      </c>
      <c r="C31" s="266" t="n">
        <v>0</v>
      </c>
      <c r="D31" s="262" t="n"/>
      <c r="E31" s="264">
        <f>C31/$C$40</f>
        <v/>
      </c>
    </row>
    <row r="32" ht="25.5" customHeight="1" s="343">
      <c r="B32" s="262" t="inlineStr">
        <is>
          <t>Затраты по перевозке работников к месту работы и обратно</t>
        </is>
      </c>
      <c r="C32" s="266" t="n">
        <v>0</v>
      </c>
      <c r="D32" s="262" t="n"/>
      <c r="E32" s="264">
        <f>C32/$C$40</f>
        <v/>
      </c>
    </row>
    <row r="33" ht="25.5" customHeight="1" s="343">
      <c r="B33" s="262" t="inlineStr">
        <is>
          <t>Затраты, связанные с осуществлением работ вахтовым методом</t>
        </is>
      </c>
      <c r="C33" s="266">
        <f>ROUND(C27*0%,2)</f>
        <v/>
      </c>
      <c r="D33" s="262" t="n"/>
      <c r="E33" s="264">
        <f>C33/$C$40</f>
        <v/>
      </c>
    </row>
    <row r="34" ht="51" customHeight="1" s="343">
      <c r="B34" s="2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6" t="n">
        <v>0</v>
      </c>
      <c r="D34" s="262" t="n"/>
      <c r="E34" s="264">
        <f>C34/$C$40</f>
        <v/>
      </c>
    </row>
    <row r="35" ht="76.5" customHeight="1" s="343">
      <c r="B35" s="2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6">
        <f>ROUND(C27*0%,2)</f>
        <v/>
      </c>
      <c r="D35" s="262" t="n"/>
      <c r="E35" s="264">
        <f>C35/$C$40</f>
        <v/>
      </c>
    </row>
    <row r="36" ht="25.5" customHeight="1" s="343">
      <c r="B36" s="262" t="inlineStr">
        <is>
          <t>Строительный контроль и содержание службы заказчика - 2,14%</t>
        </is>
      </c>
      <c r="C36" s="266">
        <f>ROUND((C27+C32+C33+C34+C35+C29+C31+C30)*2.14%,2)</f>
        <v/>
      </c>
      <c r="D36" s="262" t="n"/>
      <c r="E36" s="264">
        <f>C36/$C$40</f>
        <v/>
      </c>
      <c r="L36" s="265" t="n"/>
    </row>
    <row r="37">
      <c r="B37" s="262" t="inlineStr">
        <is>
          <t>Авторский надзор - 0,2%</t>
        </is>
      </c>
      <c r="C37" s="266">
        <f>ROUND((C27+C32+C33+C34+C35+C29+C31+C30)*0.2%,2)</f>
        <v/>
      </c>
      <c r="D37" s="262" t="n"/>
      <c r="E37" s="264">
        <f>C37/$C$40</f>
        <v/>
      </c>
      <c r="L37" s="265" t="n"/>
    </row>
    <row r="38" ht="38.25" customHeight="1" s="343">
      <c r="B38" s="262" t="inlineStr">
        <is>
          <t>ИТОГО (СМР+ОБОРУДОВАНИЕ+ПРОЧ. ЗАТР., УЧТЕННЫЕ ПОКАЗАТЕЛЕМ)</t>
        </is>
      </c>
      <c r="C38" s="349">
        <f>C27+C32+C33+C34+C35+C29+C31+C30+C36+C37</f>
        <v/>
      </c>
      <c r="D38" s="262" t="n"/>
      <c r="E38" s="264">
        <f>C38/$C$40</f>
        <v/>
      </c>
    </row>
    <row r="39" ht="13.5" customHeight="1" s="343">
      <c r="B39" s="262" t="inlineStr">
        <is>
          <t>Непредвиденные расходы</t>
        </is>
      </c>
      <c r="C39" s="349">
        <f>ROUND(C38*3%,2)</f>
        <v/>
      </c>
      <c r="D39" s="262" t="n"/>
      <c r="E39" s="264">
        <f>C39/$C$38</f>
        <v/>
      </c>
    </row>
    <row r="40">
      <c r="B40" s="262" t="inlineStr">
        <is>
          <t>ВСЕГО:</t>
        </is>
      </c>
      <c r="C40" s="349">
        <f>C39+C38</f>
        <v/>
      </c>
      <c r="D40" s="262" t="n"/>
      <c r="E40" s="264">
        <f>C40/$C$40</f>
        <v/>
      </c>
    </row>
    <row r="41">
      <c r="B41" s="262" t="inlineStr">
        <is>
          <t>ИТОГО ПОКАЗАТЕЛЬ НА ЕД. ИЗМ.</t>
        </is>
      </c>
      <c r="C41" s="349">
        <f>C40/'Прил.5 Расчет СМР и ОБ'!E217</f>
        <v/>
      </c>
      <c r="D41" s="262" t="n"/>
      <c r="E41" s="262" t="n"/>
      <c r="G41" s="265" t="n"/>
    </row>
    <row r="42">
      <c r="B42" s="351" t="n"/>
      <c r="C42" s="344" t="n"/>
      <c r="D42" s="344" t="n"/>
      <c r="E42" s="344" t="n"/>
      <c r="G42" s="265" t="n"/>
    </row>
    <row r="43">
      <c r="B43" s="351" t="inlineStr">
        <is>
          <t>Составил ____________________________  Е. М. Добровольская</t>
        </is>
      </c>
      <c r="C43" s="344" t="n"/>
      <c r="D43" s="344" t="n"/>
      <c r="E43" s="344" t="n"/>
      <c r="G43" s="292" t="n"/>
    </row>
    <row r="44">
      <c r="B44" s="351" t="inlineStr">
        <is>
          <t xml:space="preserve">(должность, подпись, инициалы, фамилия) </t>
        </is>
      </c>
      <c r="C44" s="344" t="n"/>
      <c r="D44" s="344" t="n"/>
      <c r="E44" s="344" t="n"/>
    </row>
    <row r="45">
      <c r="B45" s="351" t="n"/>
      <c r="C45" s="344" t="n"/>
      <c r="D45" s="344" t="n"/>
      <c r="E45" s="344" t="n"/>
    </row>
    <row r="46">
      <c r="B46" s="351" t="inlineStr">
        <is>
          <t>Проверил ____________________________ А.В. Костянецкая</t>
        </is>
      </c>
      <c r="C46" s="344" t="n"/>
      <c r="D46" s="344" t="n"/>
      <c r="E46" s="344" t="n"/>
    </row>
    <row r="47">
      <c r="B47" s="386" t="inlineStr">
        <is>
          <t>(должность, подпись, инициалы, фамилия)</t>
        </is>
      </c>
      <c r="D47" s="344" t="n"/>
      <c r="E47" s="344" t="n"/>
    </row>
    <row r="49">
      <c r="B49" s="344" t="n"/>
      <c r="C49" s="344" t="n"/>
      <c r="D49" s="344" t="n"/>
      <c r="E49" s="344" t="n"/>
    </row>
    <row r="50">
      <c r="B50" s="344" t="n"/>
      <c r="C50" s="344" t="n"/>
      <c r="D50" s="344" t="n"/>
      <c r="E50" s="34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3"/>
  <sheetViews>
    <sheetView tabSelected="1" view="pageBreakPreview" workbookViewId="0">
      <selection activeCell="G13" sqref="G13"/>
    </sheetView>
  </sheetViews>
  <sheetFormatPr baseColWidth="8" defaultColWidth="9.140625" defaultRowHeight="15" outlineLevelRow="1"/>
  <cols>
    <col width="5.7109375" customWidth="1" style="354" min="1" max="1"/>
    <col width="22.5703125" customWidth="1" style="354" min="2" max="2"/>
    <col width="41.42578125" customWidth="1" style="354" min="3" max="3"/>
    <col width="10.7109375" customWidth="1" style="354" min="4" max="4"/>
    <col width="16" customWidth="1" style="354" min="5" max="5"/>
    <col width="14.5703125" customWidth="1" style="354" min="6" max="6"/>
    <col width="13.42578125" customWidth="1" style="354" min="7" max="7"/>
    <col width="12.7109375" customWidth="1" style="354" min="8" max="8"/>
    <col width="13.85546875" customWidth="1" style="354" min="9" max="9"/>
    <col width="17.5703125" customWidth="1" style="354" min="10" max="10"/>
    <col width="14.5703125" customWidth="1" style="354" min="11" max="11"/>
    <col width="13.85546875" customWidth="1" style="354" min="12" max="12"/>
    <col width="9.140625" customWidth="1" style="343" min="13" max="13"/>
    <col width="15.7109375" customWidth="1" style="343" min="14" max="14"/>
  </cols>
  <sheetData>
    <row r="1" s="343">
      <c r="A1" s="354" t="n"/>
      <c r="B1" s="354" t="n"/>
      <c r="C1" s="354" t="n"/>
      <c r="D1" s="354" t="n"/>
      <c r="E1" s="354" t="n"/>
      <c r="F1" s="354" t="n"/>
      <c r="G1" s="354" t="n"/>
      <c r="H1" s="354" t="n"/>
      <c r="I1" s="354" t="n"/>
      <c r="J1" s="354" t="n"/>
      <c r="K1" s="354" t="n"/>
      <c r="L1" s="354" t="n"/>
      <c r="M1" s="354" t="n"/>
      <c r="N1" s="354" t="n"/>
    </row>
    <row r="2" ht="15.75" customHeight="1" s="343">
      <c r="A2" s="354" t="n"/>
      <c r="B2" s="354" t="n"/>
      <c r="C2" s="354" t="n"/>
      <c r="D2" s="354" t="n"/>
      <c r="E2" s="354" t="n"/>
      <c r="F2" s="354" t="n"/>
      <c r="G2" s="354" t="n"/>
      <c r="H2" s="387" t="inlineStr">
        <is>
          <t>Приложение №5</t>
        </is>
      </c>
      <c r="K2" s="354" t="n"/>
      <c r="L2" s="354" t="n"/>
      <c r="M2" s="354" t="n"/>
      <c r="N2" s="354" t="n"/>
    </row>
    <row r="3" s="343">
      <c r="A3" s="354" t="n"/>
      <c r="B3" s="354" t="n"/>
      <c r="C3" s="354" t="n"/>
      <c r="D3" s="354" t="n"/>
      <c r="E3" s="354" t="n"/>
      <c r="F3" s="354" t="n"/>
      <c r="G3" s="354" t="n"/>
      <c r="H3" s="354" t="n"/>
      <c r="I3" s="354" t="n"/>
      <c r="J3" s="354" t="n"/>
      <c r="K3" s="354" t="n"/>
      <c r="L3" s="354" t="n"/>
      <c r="M3" s="354" t="n"/>
      <c r="N3" s="354" t="n"/>
    </row>
    <row r="4" ht="12.75" customFormat="1" customHeight="1" s="344">
      <c r="A4" s="360" t="inlineStr">
        <is>
          <t>Расчет стоимости СМР и оборудования</t>
        </is>
      </c>
    </row>
    <row r="5" ht="12.75" customFormat="1" customHeight="1" s="344">
      <c r="A5" s="360" t="n"/>
      <c r="B5" s="360" t="n"/>
      <c r="C5" s="418" t="n"/>
      <c r="D5" s="360" t="n"/>
      <c r="E5" s="360" t="n"/>
      <c r="F5" s="360" t="n"/>
      <c r="G5" s="360" t="n"/>
      <c r="H5" s="360" t="n"/>
      <c r="I5" s="360" t="n"/>
      <c r="J5" s="360" t="n"/>
    </row>
    <row r="6" ht="27" customFormat="1" customHeight="1" s="344">
      <c r="A6" s="301" t="inlineStr">
        <is>
          <t>Наименование разрабатываемого показателя УНЦ</t>
        </is>
      </c>
      <c r="B6" s="230" t="n"/>
      <c r="C6" s="300" t="n"/>
      <c r="D6" s="363" t="inlineStr">
        <is>
          <t>Большие переходы ВЛ. Длина перехода от 1001 до 1500 м, 110 кВ</t>
        </is>
      </c>
    </row>
    <row r="7" ht="12.75" customFormat="1" customHeight="1" s="344">
      <c r="A7" s="363" t="inlineStr">
        <is>
          <t xml:space="preserve">Единица измерения  — 1 переход </t>
        </is>
      </c>
      <c r="I7" s="373" t="n"/>
      <c r="J7" s="373" t="n"/>
    </row>
    <row r="8" ht="13.5" customFormat="1" customHeight="1" s="344">
      <c r="A8" s="363" t="n"/>
    </row>
    <row r="9" ht="27" customHeight="1" s="343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2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2" t="n"/>
      <c r="K9" s="354" t="n"/>
      <c r="L9" s="354" t="n"/>
      <c r="M9" s="354" t="n"/>
      <c r="N9" s="354" t="n"/>
    </row>
    <row r="10" s="343">
      <c r="A10" s="464" t="n"/>
      <c r="B10" s="464" t="n"/>
      <c r="C10" s="464" t="n"/>
      <c r="D10" s="464" t="n"/>
      <c r="E10" s="464" t="n"/>
      <c r="F10" s="390" t="inlineStr">
        <is>
          <t>на ед. изм.</t>
        </is>
      </c>
      <c r="G10" s="390" t="inlineStr">
        <is>
          <t>общая</t>
        </is>
      </c>
      <c r="H10" s="464" t="n"/>
      <c r="I10" s="390" t="inlineStr">
        <is>
          <t>на ед. изм.</t>
        </is>
      </c>
      <c r="J10" s="390" t="inlineStr">
        <is>
          <t>общая</t>
        </is>
      </c>
      <c r="K10" s="354" t="n"/>
      <c r="L10" s="354" t="n"/>
      <c r="M10" s="354" t="n"/>
      <c r="N10" s="354" t="n"/>
    </row>
    <row r="11" s="343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1" t="n">
        <v>9</v>
      </c>
      <c r="J11" s="391" t="n">
        <v>10</v>
      </c>
      <c r="K11" s="354" t="n"/>
      <c r="L11" s="354" t="n"/>
      <c r="M11" s="354" t="n"/>
      <c r="N11" s="354" t="n"/>
    </row>
    <row r="12">
      <c r="A12" s="390" t="n"/>
      <c r="B12" s="380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218" t="n"/>
      <c r="J12" s="218" t="n"/>
    </row>
    <row r="13" ht="25.5" customHeight="1" s="343">
      <c r="A13" s="390" t="n">
        <v>1</v>
      </c>
      <c r="B13" s="297" t="inlineStr">
        <is>
          <t>1-4-1</t>
        </is>
      </c>
      <c r="C13" s="397" t="inlineStr">
        <is>
          <t>Затраты труда рабочих-строителей среднего разряда (4,1)</t>
        </is>
      </c>
      <c r="D13" s="390" t="inlineStr">
        <is>
          <t>чел.-ч.</t>
        </is>
      </c>
      <c r="E13" s="228" t="n">
        <v>8533.9702868853</v>
      </c>
      <c r="F13" s="226" t="n">
        <v>9.76</v>
      </c>
      <c r="G13" s="327">
        <f>ROUND(E13*F13,2)</f>
        <v/>
      </c>
      <c r="H13" s="298">
        <f>G13/G14</f>
        <v/>
      </c>
      <c r="I13" s="226">
        <f>ФОТр.тек.!E13</f>
        <v/>
      </c>
      <c r="J13" s="226">
        <f>ROUND(I13*E13,2)</f>
        <v/>
      </c>
      <c r="K13" s="340" t="n"/>
    </row>
    <row r="14" ht="25.5" customFormat="1" customHeight="1" s="354">
      <c r="A14" s="390" t="n"/>
      <c r="B14" s="390" t="n"/>
      <c r="C14" s="380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400" t="n">
        <v>1</v>
      </c>
      <c r="I14" s="218" t="n"/>
      <c r="J14" s="226">
        <f>SUM(J13:J13)</f>
        <v/>
      </c>
    </row>
    <row r="15" ht="14.25" customFormat="1" customHeight="1" s="354">
      <c r="A15" s="390" t="n"/>
      <c r="B15" s="397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218" t="n"/>
      <c r="J15" s="218" t="n"/>
    </row>
    <row r="16" ht="14.25" customFormat="1" customHeight="1" s="354">
      <c r="A16" s="390" t="n">
        <v>2</v>
      </c>
      <c r="B16" s="390" t="n">
        <v>2</v>
      </c>
      <c r="C16" s="397" t="inlineStr">
        <is>
          <t>Затраты труда машинистов</t>
        </is>
      </c>
      <c r="D16" s="390" t="inlineStr">
        <is>
          <t>чел.-ч.</t>
        </is>
      </c>
      <c r="E16" s="228" t="n">
        <v>4486.413</v>
      </c>
      <c r="F16" s="226" t="n">
        <v>10.989404007166</v>
      </c>
      <c r="G16" s="327">
        <f>ROUND(E16*F16,2)</f>
        <v/>
      </c>
      <c r="H16" s="400" t="n">
        <v>1</v>
      </c>
      <c r="I16" s="226">
        <f>ROUND(F16*Прил.10!D11,2)</f>
        <v/>
      </c>
      <c r="J16" s="226">
        <f>ROUND(I16*E16,2)</f>
        <v/>
      </c>
      <c r="K16" s="340" t="n"/>
    </row>
    <row r="17" ht="14.25" customFormat="1" customHeight="1" s="354">
      <c r="A17" s="390" t="n"/>
      <c r="B17" s="380" t="inlineStr">
        <is>
          <t>Машины и механизмы</t>
        </is>
      </c>
      <c r="C17" s="461" t="n"/>
      <c r="D17" s="461" t="n"/>
      <c r="E17" s="461" t="n"/>
      <c r="F17" s="461" t="n"/>
      <c r="G17" s="461" t="n"/>
      <c r="H17" s="462" t="n"/>
      <c r="I17" s="218" t="n"/>
      <c r="J17" s="218" t="n"/>
    </row>
    <row r="18" ht="14.25" customFormat="1" customHeight="1" s="354">
      <c r="A18" s="390" t="n"/>
      <c r="B18" s="397" t="inlineStr">
        <is>
          <t>Основные 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218" t="n"/>
      <c r="J18" s="218" t="n"/>
    </row>
    <row r="19" ht="14.25" customFormat="1" customHeight="1" s="354">
      <c r="A19" s="390" t="n">
        <v>3</v>
      </c>
      <c r="B19" s="297" t="inlineStr">
        <is>
          <t>91.06.06-014</t>
        </is>
      </c>
      <c r="C19" s="397" t="inlineStr">
        <is>
          <t>Автогидроподъемники, высота подъема 28 м</t>
        </is>
      </c>
      <c r="D19" s="390" t="inlineStr">
        <is>
          <t>маш.час</t>
        </is>
      </c>
      <c r="E19" s="228" t="n">
        <v>750.819</v>
      </c>
      <c r="F19" s="399" t="n">
        <v>243.49</v>
      </c>
      <c r="G19" s="226">
        <f>ROUND(E19*F19,2)</f>
        <v/>
      </c>
      <c r="H19" s="298">
        <f>G19/$G$67</f>
        <v/>
      </c>
      <c r="I19" s="399">
        <f>ROUND(F19*Прил.10!$D$12,2)</f>
        <v/>
      </c>
      <c r="J19" s="226">
        <f>ROUND(I19*E19,2)</f>
        <v/>
      </c>
    </row>
    <row r="20" ht="38.25" customFormat="1" customHeight="1" s="354">
      <c r="A20" s="390" t="n">
        <v>4</v>
      </c>
      <c r="B20" s="297" t="inlineStr">
        <is>
          <t>91.04.01-077</t>
        </is>
      </c>
      <c r="C20" s="397" t="inlineStr">
        <is>
          <t>Установки и агрегаты буровые на базе автомобилей глубина бурения до 200 м, грузоподъемность до 4 т</t>
        </is>
      </c>
      <c r="D20" s="390" t="inlineStr">
        <is>
          <t>маш.час</t>
        </is>
      </c>
      <c r="E20" s="228" t="n">
        <v>325.197</v>
      </c>
      <c r="F20" s="399" t="n">
        <v>219.82</v>
      </c>
      <c r="G20" s="226">
        <f>ROUND(E20*F20,2)</f>
        <v/>
      </c>
      <c r="H20" s="298">
        <f>G20/$G$67</f>
        <v/>
      </c>
      <c r="I20" s="399">
        <f>ROUND(F20*Прил.10!$D$12,2)</f>
        <v/>
      </c>
      <c r="J20" s="226">
        <f>ROUND(I20*E20,2)</f>
        <v/>
      </c>
    </row>
    <row r="21" ht="14.25" customFormat="1" customHeight="1" s="354">
      <c r="A21" s="390" t="n">
        <v>5</v>
      </c>
      <c r="B21" s="297" t="inlineStr">
        <is>
          <t>91.21.22-447</t>
        </is>
      </c>
      <c r="C21" s="397" t="inlineStr">
        <is>
          <t>Установки электрометаллизационные</t>
        </is>
      </c>
      <c r="D21" s="390" t="inlineStr">
        <is>
          <t>маш.час</t>
        </is>
      </c>
      <c r="E21" s="228" t="n">
        <v>691.167</v>
      </c>
      <c r="F21" s="399" t="n">
        <v>74.23999999999999</v>
      </c>
      <c r="G21" s="226">
        <f>ROUND(E21*F21,2)</f>
        <v/>
      </c>
      <c r="H21" s="298">
        <f>G21/$G$67</f>
        <v/>
      </c>
      <c r="I21" s="399">
        <f>ROUND(F21*Прил.10!$D$12,2)</f>
        <v/>
      </c>
      <c r="J21" s="226">
        <f>ROUND(I21*E21,2)</f>
        <v/>
      </c>
    </row>
    <row r="22" ht="25.5" customFormat="1" customHeight="1" s="354">
      <c r="A22" s="390" t="n">
        <v>6</v>
      </c>
      <c r="B22" s="297" t="inlineStr">
        <is>
          <t>91.15.02-029</t>
        </is>
      </c>
      <c r="C22" s="397" t="inlineStr">
        <is>
          <t>Тракторы на гусеничном ходу с лебедкой 132 кВт (180 л.с.)</t>
        </is>
      </c>
      <c r="D22" s="390" t="inlineStr">
        <is>
          <t>маш.час</t>
        </is>
      </c>
      <c r="E22" s="228" t="n">
        <v>198.651</v>
      </c>
      <c r="F22" s="399" t="n">
        <v>147.43</v>
      </c>
      <c r="G22" s="226">
        <f>ROUND(E22*F22,2)</f>
        <v/>
      </c>
      <c r="H22" s="298">
        <f>G22/$G$67</f>
        <v/>
      </c>
      <c r="I22" s="399">
        <f>ROUND(F22*Прил.10!$D$12,2)</f>
        <v/>
      </c>
      <c r="J22" s="226">
        <f>ROUND(I22*E22,2)</f>
        <v/>
      </c>
    </row>
    <row r="23" ht="25.5" customFormat="1" customHeight="1" s="354">
      <c r="A23" s="390" t="n">
        <v>7</v>
      </c>
      <c r="B23" s="297" t="inlineStr">
        <is>
          <t>91.02.02-003</t>
        </is>
      </c>
      <c r="C23" s="397" t="inlineStr">
        <is>
          <t>Агрегаты копровые без дизель-молота на базе экскаватора с емкостью ковша 1 м3</t>
        </is>
      </c>
      <c r="D23" s="390" t="inlineStr">
        <is>
          <t>маш.час</t>
        </is>
      </c>
      <c r="E23" s="228" t="n">
        <v>110.28</v>
      </c>
      <c r="F23" s="399" t="n">
        <v>200.67</v>
      </c>
      <c r="G23" s="226">
        <f>ROUND(E23*F23,2)</f>
        <v/>
      </c>
      <c r="H23" s="298">
        <f>G23/$G$67</f>
        <v/>
      </c>
      <c r="I23" s="399">
        <f>ROUND(F23*Прил.10!$D$12,2)</f>
        <v/>
      </c>
      <c r="J23" s="226">
        <f>ROUND(I23*E23,2)</f>
        <v/>
      </c>
    </row>
    <row r="24" ht="25.5" customFormat="1" customHeight="1" s="354">
      <c r="A24" s="390" t="n">
        <v>8</v>
      </c>
      <c r="B24" s="297" t="inlineStr">
        <is>
          <t>91.05.05-015</t>
        </is>
      </c>
      <c r="C24" s="397" t="inlineStr">
        <is>
          <t>Краны на автомобильном ходу, грузоподъемность 16 т</t>
        </is>
      </c>
      <c r="D24" s="390" t="inlineStr">
        <is>
          <t>маш.час</t>
        </is>
      </c>
      <c r="E24" s="228" t="n">
        <v>188.691</v>
      </c>
      <c r="F24" s="399" t="n">
        <v>115.4</v>
      </c>
      <c r="G24" s="226">
        <f>ROUND(E24*F24,2)</f>
        <v/>
      </c>
      <c r="H24" s="298">
        <f>G24/$G$67</f>
        <v/>
      </c>
      <c r="I24" s="399">
        <f>ROUND(F24*Прил.10!$D$12,2)</f>
        <v/>
      </c>
      <c r="J24" s="226">
        <f>ROUND(I24*E24,2)</f>
        <v/>
      </c>
    </row>
    <row r="25" ht="25.5" customFormat="1" customHeight="1" s="354">
      <c r="A25" s="390" t="n">
        <v>9</v>
      </c>
      <c r="B25" s="297" t="inlineStr">
        <is>
          <t>91.13.03-111</t>
        </is>
      </c>
      <c r="C25" s="397" t="inlineStr">
        <is>
          <t>Спецавтомобили-вездеходы, грузоподъемность до 8 т</t>
        </is>
      </c>
      <c r="D25" s="390" t="inlineStr">
        <is>
          <t>маш.час</t>
        </is>
      </c>
      <c r="E25" s="228" t="n">
        <v>106.137</v>
      </c>
      <c r="F25" s="399" t="n">
        <v>189.95</v>
      </c>
      <c r="G25" s="226">
        <f>ROUND(E25*F25,2)</f>
        <v/>
      </c>
      <c r="H25" s="298">
        <f>G25/$G$67</f>
        <v/>
      </c>
      <c r="I25" s="399">
        <f>ROUND(F25*Прил.10!$D$12,2)</f>
        <v/>
      </c>
      <c r="J25" s="226">
        <f>ROUND(I25*E25,2)</f>
        <v/>
      </c>
    </row>
    <row r="26" ht="25.5" customFormat="1" customHeight="1" s="354">
      <c r="A26" s="390" t="n">
        <v>10</v>
      </c>
      <c r="B26" s="297" t="inlineStr">
        <is>
          <t>91.16.01-001</t>
        </is>
      </c>
      <c r="C26" s="397" t="inlineStr">
        <is>
          <t>Электростанции передвижные, мощность 2 кВт</t>
        </is>
      </c>
      <c r="D26" s="390" t="inlineStr">
        <is>
          <t>маш.час</t>
        </is>
      </c>
      <c r="E26" s="228" t="n">
        <v>729.1799999999999</v>
      </c>
      <c r="F26" s="399" t="n">
        <v>22.29</v>
      </c>
      <c r="G26" s="226">
        <f>ROUND(E26*F26,2)</f>
        <v/>
      </c>
      <c r="H26" s="298">
        <f>G26/$G$67</f>
        <v/>
      </c>
      <c r="I26" s="399">
        <f>ROUND(F26*Прил.10!$D$12,2)</f>
        <v/>
      </c>
      <c r="J26" s="226">
        <f>ROUND(I26*E26,2)</f>
        <v/>
      </c>
    </row>
    <row r="27" ht="14.25" customFormat="1" customHeight="1" s="354">
      <c r="A27" s="390" t="n">
        <v>11</v>
      </c>
      <c r="B27" s="297" t="inlineStr">
        <is>
          <t>91.02.03-024</t>
        </is>
      </c>
      <c r="C27" s="397" t="inlineStr">
        <is>
          <t>Дизель-молоты 2,5 т</t>
        </is>
      </c>
      <c r="D27" s="390" t="inlineStr">
        <is>
          <t>маш.час</t>
        </is>
      </c>
      <c r="E27" s="228" t="n">
        <v>163.35</v>
      </c>
      <c r="F27" s="399" t="n">
        <v>70.67</v>
      </c>
      <c r="G27" s="226">
        <f>ROUND(E27*F27,2)</f>
        <v/>
      </c>
      <c r="H27" s="298">
        <f>G27/$G$67</f>
        <v/>
      </c>
      <c r="I27" s="399">
        <f>ROUND(F27*Прил.10!$D$12,2)</f>
        <v/>
      </c>
      <c r="J27" s="226">
        <f>ROUND(I27*E27,2)</f>
        <v/>
      </c>
    </row>
    <row r="28" ht="25.5" customFormat="1" customHeight="1" s="354">
      <c r="A28" s="390" t="n">
        <v>12</v>
      </c>
      <c r="B28" s="297" t="inlineStr">
        <is>
          <t>91.02.02-002</t>
        </is>
      </c>
      <c r="C28" s="397" t="inlineStr">
        <is>
          <t>Агрегаты копровые без дизель-молота на базе экскаватора с емкостью ковша 0,65 м3</t>
        </is>
      </c>
      <c r="D28" s="390" t="inlineStr">
        <is>
          <t>маш.час</t>
        </is>
      </c>
      <c r="E28" s="228" t="n">
        <v>53.07</v>
      </c>
      <c r="F28" s="399" t="n">
        <v>190.94</v>
      </c>
      <c r="G28" s="226">
        <f>ROUND(E28*F28,2)</f>
        <v/>
      </c>
      <c r="H28" s="298">
        <f>G28/$G$67</f>
        <v/>
      </c>
      <c r="I28" s="399">
        <f>ROUND(F28*Прил.10!$D$12,2)</f>
        <v/>
      </c>
      <c r="J28" s="226">
        <f>ROUND(I28*E28,2)</f>
        <v/>
      </c>
    </row>
    <row r="29" ht="14.25" customFormat="1" customHeight="1" s="354">
      <c r="A29" s="390" t="n"/>
      <c r="B29" s="390" t="n"/>
      <c r="C29" s="397" t="inlineStr">
        <is>
          <t>Итого основные машины и механизмы</t>
        </is>
      </c>
      <c r="D29" s="390" t="n"/>
      <c r="E29" s="228" t="n"/>
      <c r="F29" s="226" t="n"/>
      <c r="G29" s="226">
        <f>SUM(G19:G28)</f>
        <v/>
      </c>
      <c r="H29" s="400">
        <f>G29/G67</f>
        <v/>
      </c>
      <c r="I29" s="219" t="n"/>
      <c r="J29" s="226">
        <f>SUM(J19:J28)</f>
        <v/>
      </c>
    </row>
    <row r="30" hidden="1" outlineLevel="1" ht="38.25" customFormat="1" customHeight="1" s="354">
      <c r="A30" s="390" t="n">
        <v>13</v>
      </c>
      <c r="B30" s="297" t="inlineStr">
        <is>
          <t>91.19.06-011</t>
        </is>
      </c>
      <c r="C30" s="397" t="inlineStr">
        <is>
          <t>Насосы грязевые, подача 23,4-65,3 м3/ч, давление нагнетания 15,7-5,88 МПа (160-60 кгс/см2)</t>
        </is>
      </c>
      <c r="D30" s="390" t="inlineStr">
        <is>
          <t>маш.час</t>
        </is>
      </c>
      <c r="E30" s="228" t="n">
        <v>306.204</v>
      </c>
      <c r="F30" s="399" t="n">
        <v>32.71</v>
      </c>
      <c r="G30" s="226">
        <f>ROUND(E30*F30,2)</f>
        <v/>
      </c>
      <c r="H30" s="298">
        <f>G30/$G$67</f>
        <v/>
      </c>
      <c r="I30" s="399">
        <f>ROUND(F30*Прил.10!$D$12,2)</f>
        <v/>
      </c>
      <c r="J30" s="226">
        <f>ROUND(I30*E30,2)</f>
        <v/>
      </c>
    </row>
    <row r="31" hidden="1" outlineLevel="1" ht="14.25" customFormat="1" customHeight="1" s="354">
      <c r="A31" s="390" t="n">
        <v>14</v>
      </c>
      <c r="B31" s="297" t="inlineStr">
        <is>
          <t>91.07.08-011</t>
        </is>
      </c>
      <c r="C31" s="397" t="inlineStr">
        <is>
          <t>Глиномешалки, 4 м3</t>
        </is>
      </c>
      <c r="D31" s="390" t="inlineStr">
        <is>
          <t>маш.час</t>
        </is>
      </c>
      <c r="E31" s="228" t="n">
        <v>306.204</v>
      </c>
      <c r="F31" s="399" t="n">
        <v>26.5</v>
      </c>
      <c r="G31" s="226">
        <f>ROUND(E31*F31,2)</f>
        <v/>
      </c>
      <c r="H31" s="298">
        <f>G31/$G$67</f>
        <v/>
      </c>
      <c r="I31" s="399">
        <f>ROUND(F31*Прил.10!$D$12,2)</f>
        <v/>
      </c>
      <c r="J31" s="226">
        <f>ROUND(I31*E31,2)</f>
        <v/>
      </c>
    </row>
    <row r="32" hidden="1" outlineLevel="1" ht="51" customFormat="1" customHeight="1" s="354">
      <c r="A32" s="390" t="n">
        <v>15</v>
      </c>
      <c r="B32" s="297" t="inlineStr">
        <is>
          <t>91.05.14-516</t>
        </is>
      </c>
      <c r="C32" s="39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2" s="390" t="inlineStr">
        <is>
          <t>маш.час</t>
        </is>
      </c>
      <c r="E32" s="228" t="n">
        <v>97.542</v>
      </c>
      <c r="F32" s="399" t="n">
        <v>77.64</v>
      </c>
      <c r="G32" s="226">
        <f>ROUND(E32*F32,2)</f>
        <v/>
      </c>
      <c r="H32" s="298">
        <f>G32/$G$67</f>
        <v/>
      </c>
      <c r="I32" s="399">
        <f>ROUND(F32*Прил.10!$D$12,2)</f>
        <v/>
      </c>
      <c r="J32" s="226">
        <f>ROUND(I32*E32,2)</f>
        <v/>
      </c>
    </row>
    <row r="33" hidden="1" outlineLevel="1" ht="25.5" customFormat="1" customHeight="1" s="354">
      <c r="A33" s="390" t="n">
        <v>16</v>
      </c>
      <c r="B33" s="297" t="inlineStr">
        <is>
          <t>91.14.02-001</t>
        </is>
      </c>
      <c r="C33" s="397" t="inlineStr">
        <is>
          <t>Автомобили бортовые, грузоподъемность до 5 т</t>
        </is>
      </c>
      <c r="D33" s="390" t="inlineStr">
        <is>
          <t>маш.час</t>
        </is>
      </c>
      <c r="E33" s="228" t="n">
        <v>79.404</v>
      </c>
      <c r="F33" s="399" t="n">
        <v>65.70999999999999</v>
      </c>
      <c r="G33" s="226">
        <f>ROUND(E33*F33,2)</f>
        <v/>
      </c>
      <c r="H33" s="298">
        <f>G33/$G$67</f>
        <v/>
      </c>
      <c r="I33" s="399">
        <f>ROUND(F33*Прил.10!$D$12,2)</f>
        <v/>
      </c>
      <c r="J33" s="226">
        <f>ROUND(I33*E33,2)</f>
        <v/>
      </c>
    </row>
    <row r="34" hidden="1" outlineLevel="1" ht="25.5" customFormat="1" customHeight="1" s="354">
      <c r="A34" s="390" t="n">
        <v>17</v>
      </c>
      <c r="B34" s="297" t="inlineStr">
        <is>
          <t>91.05.05-016</t>
        </is>
      </c>
      <c r="C34" s="397" t="inlineStr">
        <is>
          <t>Краны на автомобильном ходу, грузоподъемность 25 т</t>
        </is>
      </c>
      <c r="D34" s="390" t="inlineStr">
        <is>
          <t>маш.час</t>
        </is>
      </c>
      <c r="E34" s="228" t="n">
        <v>9.156000000000001</v>
      </c>
      <c r="F34" s="399" t="n">
        <v>476.43</v>
      </c>
      <c r="G34" s="226">
        <f>ROUND(E34*F34,2)</f>
        <v/>
      </c>
      <c r="H34" s="298">
        <f>G34/$G$67</f>
        <v/>
      </c>
      <c r="I34" s="399">
        <f>ROUND(F34*Прил.10!$D$12,2)</f>
        <v/>
      </c>
      <c r="J34" s="226">
        <f>ROUND(I34*E34,2)</f>
        <v/>
      </c>
    </row>
    <row r="35" hidden="1" outlineLevel="1" ht="51" customFormat="1" customHeight="1" s="354">
      <c r="A35" s="390" t="n">
        <v>18</v>
      </c>
      <c r="B35" s="297" t="inlineStr">
        <is>
          <t>91.21.01-014</t>
        </is>
      </c>
      <c r="C35" s="397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5" s="390" t="inlineStr">
        <is>
          <t>маш.час</t>
        </is>
      </c>
      <c r="E35" s="228" t="n">
        <v>729.1799999999999</v>
      </c>
      <c r="F35" s="399" t="n">
        <v>5.59</v>
      </c>
      <c r="G35" s="226">
        <f>ROUND(E35*F35,2)</f>
        <v/>
      </c>
      <c r="H35" s="298">
        <f>G35/$G$67</f>
        <v/>
      </c>
      <c r="I35" s="399">
        <f>ROUND(F35*Прил.10!$D$12,2)</f>
        <v/>
      </c>
      <c r="J35" s="226">
        <f>ROUND(I35*E35,2)</f>
        <v/>
      </c>
    </row>
    <row r="36" hidden="1" outlineLevel="1" ht="25.5" customFormat="1" customHeight="1" s="354">
      <c r="A36" s="390" t="n">
        <v>19</v>
      </c>
      <c r="B36" s="297" t="inlineStr">
        <is>
          <t>91.05.14-023</t>
        </is>
      </c>
      <c r="C36" s="397" t="inlineStr">
        <is>
          <t>Краны на тракторе, мощность 121 кВт (165 л.с.), грузоподъемность 5 т</t>
        </is>
      </c>
      <c r="D36" s="390" t="inlineStr">
        <is>
          <t>маш.час</t>
        </is>
      </c>
      <c r="E36" s="228" t="n">
        <v>20.934</v>
      </c>
      <c r="F36" s="399" t="n">
        <v>182.8</v>
      </c>
      <c r="G36" s="226">
        <f>ROUND(E36*F36,2)</f>
        <v/>
      </c>
      <c r="H36" s="298">
        <f>G36/$G$67</f>
        <v/>
      </c>
      <c r="I36" s="399">
        <f>ROUND(F36*Прил.10!$D$12,2)</f>
        <v/>
      </c>
      <c r="J36" s="226">
        <f>ROUND(I36*E36,2)</f>
        <v/>
      </c>
    </row>
    <row r="37" hidden="1" outlineLevel="1" ht="38.25" customFormat="1" customHeight="1" s="354">
      <c r="A37" s="390" t="n">
        <v>20</v>
      </c>
      <c r="B37" s="297" t="inlineStr">
        <is>
          <t>91.18.01-007</t>
        </is>
      </c>
      <c r="C37" s="39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7" s="390" t="inlineStr">
        <is>
          <t>маш.час</t>
        </is>
      </c>
      <c r="E37" s="228" t="n">
        <v>41.202</v>
      </c>
      <c r="F37" s="399" t="n">
        <v>90</v>
      </c>
      <c r="G37" s="226">
        <f>ROUND(E37*F37,2)</f>
        <v/>
      </c>
      <c r="H37" s="298">
        <f>G37/$G$67</f>
        <v/>
      </c>
      <c r="I37" s="399">
        <f>ROUND(F37*Прил.10!$D$12,2)</f>
        <v/>
      </c>
      <c r="J37" s="226">
        <f>ROUND(I37*E37,2)</f>
        <v/>
      </c>
    </row>
    <row r="38" hidden="1" outlineLevel="1" ht="25.5" customFormat="1" customHeight="1" s="354">
      <c r="A38" s="390" t="n">
        <v>21</v>
      </c>
      <c r="B38" s="297" t="inlineStr">
        <is>
          <t>91.11.02-021</t>
        </is>
      </c>
      <c r="C38" s="397" t="inlineStr">
        <is>
          <t>Комплексы для монтажа проводов методом "под тяжением"</t>
        </is>
      </c>
      <c r="D38" s="390" t="inlineStr">
        <is>
          <t>маш.час</t>
        </is>
      </c>
      <c r="E38" s="228" t="n">
        <v>5.415</v>
      </c>
      <c r="F38" s="399" t="n">
        <v>637.76</v>
      </c>
      <c r="G38" s="226">
        <f>ROUND(E38*F38,2)</f>
        <v/>
      </c>
      <c r="H38" s="298">
        <f>G38/$G$67</f>
        <v/>
      </c>
      <c r="I38" s="399">
        <f>ROUND(F38*Прил.10!$D$12,2)</f>
        <v/>
      </c>
      <c r="J38" s="226">
        <f>ROUND(I38*E38,2)</f>
        <v/>
      </c>
    </row>
    <row r="39" hidden="1" outlineLevel="1" ht="38.25" customFormat="1" customHeight="1" s="354">
      <c r="A39" s="390" t="n">
        <v>22</v>
      </c>
      <c r="B39" s="297" t="inlineStr">
        <is>
          <t>91.19.04-004</t>
        </is>
      </c>
      <c r="C39" s="397" t="inlineStr">
        <is>
          <t>Насосы для нагнетания воды, содержащей твердые частицы, подача 45 м3/ч, напор до 55 м</t>
        </is>
      </c>
      <c r="D39" s="390" t="inlineStr">
        <is>
          <t>маш.час</t>
        </is>
      </c>
      <c r="E39" s="228" t="n">
        <v>306.204</v>
      </c>
      <c r="F39" s="399" t="n">
        <v>9.73</v>
      </c>
      <c r="G39" s="226">
        <f>ROUND(E39*F39,2)</f>
        <v/>
      </c>
      <c r="H39" s="298">
        <f>G39/$G$67</f>
        <v/>
      </c>
      <c r="I39" s="399">
        <f>ROUND(F39*Прил.10!$D$12,2)</f>
        <v/>
      </c>
      <c r="J39" s="226">
        <f>ROUND(I39*E39,2)</f>
        <v/>
      </c>
    </row>
    <row r="40" hidden="1" outlineLevel="1" ht="25.5" customFormat="1" customHeight="1" s="354">
      <c r="A40" s="390" t="n">
        <v>23</v>
      </c>
      <c r="B40" s="297" t="inlineStr">
        <is>
          <t>91.10.05-001</t>
        </is>
      </c>
      <c r="C40" s="397" t="inlineStr">
        <is>
          <t>Трубоукладчики для труб диаметром 800-1000 мм, грузоподъемность 35 т</t>
        </is>
      </c>
      <c r="D40" s="390" t="inlineStr">
        <is>
          <t>маш.час</t>
        </is>
      </c>
      <c r="E40" s="228" t="n">
        <v>16.686</v>
      </c>
      <c r="F40" s="399" t="n">
        <v>175.35</v>
      </c>
      <c r="G40" s="226">
        <f>ROUND(E40*F40,2)</f>
        <v/>
      </c>
      <c r="H40" s="298">
        <f>G40/$G$67</f>
        <v/>
      </c>
      <c r="I40" s="399">
        <f>ROUND(F40*Прил.10!$D$12,2)</f>
        <v/>
      </c>
      <c r="J40" s="226">
        <f>ROUND(I40*E40,2)</f>
        <v/>
      </c>
    </row>
    <row r="41" hidden="1" outlineLevel="1" ht="38.25" customFormat="1" customHeight="1" s="354">
      <c r="A41" s="390" t="n">
        <v>24</v>
      </c>
      <c r="B41" s="297" t="inlineStr">
        <is>
          <t>91.18.01-011</t>
        </is>
      </c>
      <c r="C41" s="397" t="inlineStr">
        <is>
          <t>Компрессоры передвижные с электродвигателем давление 600 кПа (6 ат), производительность 0,5 м3/мин</t>
        </is>
      </c>
      <c r="D41" s="390" t="inlineStr">
        <is>
          <t>маш.час</t>
        </is>
      </c>
      <c r="E41" s="228" t="n">
        <v>729.1799999999999</v>
      </c>
      <c r="F41" s="399" t="n">
        <v>3.7</v>
      </c>
      <c r="G41" s="226">
        <f>ROUND(E41*F41,2)</f>
        <v/>
      </c>
      <c r="H41" s="298">
        <f>G41/$G$67</f>
        <v/>
      </c>
      <c r="I41" s="399">
        <f>ROUND(F41*Прил.10!$D$12,2)</f>
        <v/>
      </c>
      <c r="J41" s="226">
        <f>ROUND(I41*E41,2)</f>
        <v/>
      </c>
    </row>
    <row r="42" hidden="1" outlineLevel="1" ht="14.25" customFormat="1" customHeight="1" s="354">
      <c r="A42" s="390" t="n">
        <v>25</v>
      </c>
      <c r="B42" s="297" t="inlineStr">
        <is>
          <t>91.01.01-036</t>
        </is>
      </c>
      <c r="C42" s="397" t="inlineStr">
        <is>
          <t>Бульдозеры, мощность 96 кВт (130 л.с.)</t>
        </is>
      </c>
      <c r="D42" s="390" t="inlineStr">
        <is>
          <t>маш.час</t>
        </is>
      </c>
      <c r="E42" s="228" t="n">
        <v>26.496</v>
      </c>
      <c r="F42" s="399" t="n">
        <v>94.05</v>
      </c>
      <c r="G42" s="226">
        <f>ROUND(E42*F42,2)</f>
        <v/>
      </c>
      <c r="H42" s="298">
        <f>G42/$G$67</f>
        <v/>
      </c>
      <c r="I42" s="399">
        <f>ROUND(F42*Прил.10!$D$12,2)</f>
        <v/>
      </c>
      <c r="J42" s="226">
        <f>ROUND(I42*E42,2)</f>
        <v/>
      </c>
    </row>
    <row r="43" hidden="1" outlineLevel="1" ht="38.25" customFormat="1" customHeight="1" s="354">
      <c r="A43" s="390" t="n">
        <v>26</v>
      </c>
      <c r="B43" s="297" t="inlineStr">
        <is>
          <t>91.17.04-036</t>
        </is>
      </c>
      <c r="C43" s="397" t="inlineStr">
        <is>
          <t>Агрегаты сварочные передвижные с дизельным двигателем, номинальный сварочный ток 250-400 А</t>
        </is>
      </c>
      <c r="D43" s="390" t="inlineStr">
        <is>
          <t>маш.час</t>
        </is>
      </c>
      <c r="E43" s="228" t="n">
        <v>134.241</v>
      </c>
      <c r="F43" s="399" t="n">
        <v>14</v>
      </c>
      <c r="G43" s="226">
        <f>ROUND(E43*F43,2)</f>
        <v/>
      </c>
      <c r="H43" s="298">
        <f>G43/$G$67</f>
        <v/>
      </c>
      <c r="I43" s="399">
        <f>ROUND(F43*Прил.10!$D$12,2)</f>
        <v/>
      </c>
      <c r="J43" s="226">
        <f>ROUND(I43*E43,2)</f>
        <v/>
      </c>
    </row>
    <row r="44" hidden="1" outlineLevel="1" ht="25.5" customFormat="1" customHeight="1" s="354">
      <c r="A44" s="390" t="n">
        <v>27</v>
      </c>
      <c r="B44" s="297" t="inlineStr">
        <is>
          <t>91.10.05-005</t>
        </is>
      </c>
      <c r="C44" s="397" t="inlineStr">
        <is>
          <t>Трубоукладчики для труб диаметром до 700 мм, грузоподъемность 12,5 т</t>
        </is>
      </c>
      <c r="D44" s="390" t="inlineStr">
        <is>
          <t>маш.час</t>
        </is>
      </c>
      <c r="E44" s="228" t="n">
        <v>12.225</v>
      </c>
      <c r="F44" s="399" t="n">
        <v>152.5</v>
      </c>
      <c r="G44" s="226">
        <f>ROUND(E44*F44,2)</f>
        <v/>
      </c>
      <c r="H44" s="298">
        <f>G44/$G$67</f>
        <v/>
      </c>
      <c r="I44" s="399">
        <f>ROUND(F44*Прил.10!$D$12,2)</f>
        <v/>
      </c>
      <c r="J44" s="226">
        <f>ROUND(I44*E44,2)</f>
        <v/>
      </c>
    </row>
    <row r="45" hidden="1" outlineLevel="1" ht="25.5" customFormat="1" customHeight="1" s="354">
      <c r="A45" s="390" t="n">
        <v>28</v>
      </c>
      <c r="B45" s="297" t="inlineStr">
        <is>
          <t>91.17.04-171</t>
        </is>
      </c>
      <c r="C45" s="397" t="inlineStr">
        <is>
          <t>Преобразователи сварочные номинальным сварочным током 315-500 А</t>
        </is>
      </c>
      <c r="D45" s="390" t="inlineStr">
        <is>
          <t>маш.час</t>
        </is>
      </c>
      <c r="E45" s="228" t="n">
        <v>144.987</v>
      </c>
      <c r="F45" s="399" t="n">
        <v>12.31</v>
      </c>
      <c r="G45" s="226">
        <f>ROUND(E45*F45,2)</f>
        <v/>
      </c>
      <c r="H45" s="298">
        <f>G45/$G$67</f>
        <v/>
      </c>
      <c r="I45" s="399">
        <f>ROUND(F45*Прил.10!$D$12,2)</f>
        <v/>
      </c>
      <c r="J45" s="226">
        <f>ROUND(I45*E45,2)</f>
        <v/>
      </c>
    </row>
    <row r="46" hidden="1" outlineLevel="1" ht="14.25" customFormat="1" customHeight="1" s="354">
      <c r="A46" s="390" t="n">
        <v>29</v>
      </c>
      <c r="B46" s="297" t="inlineStr">
        <is>
          <t>91.06.05-011</t>
        </is>
      </c>
      <c r="C46" s="397" t="inlineStr">
        <is>
          <t>Погрузчики, грузоподъемность 5 т</t>
        </is>
      </c>
      <c r="D46" s="390" t="inlineStr">
        <is>
          <t>маш.час</t>
        </is>
      </c>
      <c r="E46" s="228" t="n">
        <v>7.353</v>
      </c>
      <c r="F46" s="399" t="n">
        <v>89.98999999999999</v>
      </c>
      <c r="G46" s="226">
        <f>ROUND(E46*F46,2)</f>
        <v/>
      </c>
      <c r="H46" s="298">
        <f>G46/$G$67</f>
        <v/>
      </c>
      <c r="I46" s="399">
        <f>ROUND(F46*Прил.10!$D$12,2)</f>
        <v/>
      </c>
      <c r="J46" s="226">
        <f>ROUND(I46*E46,2)</f>
        <v/>
      </c>
    </row>
    <row r="47" hidden="1" outlineLevel="1" ht="14.25" customFormat="1" customHeight="1" s="354">
      <c r="A47" s="390" t="n">
        <v>30</v>
      </c>
      <c r="B47" s="297" t="inlineStr">
        <is>
          <t>91.14.04-002</t>
        </is>
      </c>
      <c r="C47" s="397" t="inlineStr">
        <is>
          <t>Тягачи седельные, грузоподъемность 15 т</t>
        </is>
      </c>
      <c r="D47" s="390" t="inlineStr">
        <is>
          <t>маш.час</t>
        </is>
      </c>
      <c r="E47" s="228" t="n">
        <v>4.545</v>
      </c>
      <c r="F47" s="399" t="n">
        <v>94.38</v>
      </c>
      <c r="G47" s="226">
        <f>ROUND(E47*F47,2)</f>
        <v/>
      </c>
      <c r="H47" s="298">
        <f>G47/$G$67</f>
        <v/>
      </c>
      <c r="I47" s="399">
        <f>ROUND(F47*Прил.10!$D$12,2)</f>
        <v/>
      </c>
      <c r="J47" s="226">
        <f>ROUND(I47*E47,2)</f>
        <v/>
      </c>
    </row>
    <row r="48" hidden="1" outlineLevel="1" ht="14.25" customFormat="1" customHeight="1" s="354">
      <c r="A48" s="390" t="n">
        <v>31</v>
      </c>
      <c r="B48" s="297" t="inlineStr">
        <is>
          <t>91.14.04-001</t>
        </is>
      </c>
      <c r="C48" s="397" t="inlineStr">
        <is>
          <t>Тягачи седельные, грузоподъемность 12 т</t>
        </is>
      </c>
      <c r="D48" s="390" t="inlineStr">
        <is>
          <t>маш.час</t>
        </is>
      </c>
      <c r="E48" s="228" t="n">
        <v>3.567</v>
      </c>
      <c r="F48" s="399" t="n">
        <v>102.84</v>
      </c>
      <c r="G48" s="226">
        <f>ROUND(E48*F48,2)</f>
        <v/>
      </c>
      <c r="H48" s="298">
        <f>G48/$G$67</f>
        <v/>
      </c>
      <c r="I48" s="399">
        <f>ROUND(F48*Прил.10!$D$12,2)</f>
        <v/>
      </c>
      <c r="J48" s="226">
        <f>ROUND(I48*E48,2)</f>
        <v/>
      </c>
    </row>
    <row r="49" hidden="1" outlineLevel="1" ht="25.5" customFormat="1" customHeight="1" s="354">
      <c r="A49" s="390" t="n">
        <v>32</v>
      </c>
      <c r="B49" s="297" t="inlineStr">
        <is>
          <t>91.06.09-101</t>
        </is>
      </c>
      <c r="C49" s="397" t="inlineStr">
        <is>
          <t>Стрелы монтажные А-образные для подъема опор ВЛ, высота до 22 м</t>
        </is>
      </c>
      <c r="D49" s="390" t="inlineStr">
        <is>
          <t>маш.час</t>
        </is>
      </c>
      <c r="E49" s="228" t="n">
        <v>36.906</v>
      </c>
      <c r="F49" s="399" t="n">
        <v>6.24</v>
      </c>
      <c r="G49" s="226">
        <f>ROUND(E49*F49,2)</f>
        <v/>
      </c>
      <c r="H49" s="298">
        <f>G49/$G$67</f>
        <v/>
      </c>
      <c r="I49" s="399">
        <f>ROUND(F49*Прил.10!$D$12,2)</f>
        <v/>
      </c>
      <c r="J49" s="226">
        <f>ROUND(I49*E49,2)</f>
        <v/>
      </c>
    </row>
    <row r="50" hidden="1" outlineLevel="1" ht="25.5" customFormat="1" customHeight="1" s="354">
      <c r="A50" s="390" t="n">
        <v>33</v>
      </c>
      <c r="B50" s="297" t="inlineStr">
        <is>
          <t>91.05.06-012</t>
        </is>
      </c>
      <c r="C50" s="397" t="inlineStr">
        <is>
          <t>Краны на гусеничном ходу, грузоподъемность до 16 т</t>
        </is>
      </c>
      <c r="D50" s="390" t="inlineStr">
        <is>
          <t>маш.час</t>
        </is>
      </c>
      <c r="E50" s="228" t="n">
        <v>2.286</v>
      </c>
      <c r="F50" s="399" t="n">
        <v>96.89</v>
      </c>
      <c r="G50" s="226">
        <f>ROUND(E50*F50,2)</f>
        <v/>
      </c>
      <c r="H50" s="298">
        <f>G50/$G$67</f>
        <v/>
      </c>
      <c r="I50" s="399">
        <f>ROUND(F50*Прил.10!$D$12,2)</f>
        <v/>
      </c>
      <c r="J50" s="226">
        <f>ROUND(I50*E50,2)</f>
        <v/>
      </c>
    </row>
    <row r="51" hidden="1" outlineLevel="1" ht="25.5" customFormat="1" customHeight="1" s="354">
      <c r="A51" s="390" t="n">
        <v>34</v>
      </c>
      <c r="B51" s="297" t="inlineStr">
        <is>
          <t>91.01.02-004</t>
        </is>
      </c>
      <c r="C51" s="397" t="inlineStr">
        <is>
          <t>Автогрейдеры среднего типа, мощность 99 кВт (135 л.с.)</t>
        </is>
      </c>
      <c r="D51" s="390" t="inlineStr">
        <is>
          <t>маш.час</t>
        </is>
      </c>
      <c r="E51" s="228" t="n">
        <v>1.254</v>
      </c>
      <c r="F51" s="399" t="n">
        <v>123</v>
      </c>
      <c r="G51" s="226">
        <f>ROUND(E51*F51,2)</f>
        <v/>
      </c>
      <c r="H51" s="298">
        <f>G51/$G$67</f>
        <v/>
      </c>
      <c r="I51" s="399">
        <f>ROUND(F51*Прил.10!$D$12,2)</f>
        <v/>
      </c>
      <c r="J51" s="226">
        <f>ROUND(I51*E51,2)</f>
        <v/>
      </c>
    </row>
    <row r="52" hidden="1" outlineLevel="1" ht="25.5" customFormat="1" customHeight="1" s="354">
      <c r="A52" s="390" t="n">
        <v>35</v>
      </c>
      <c r="B52" s="297" t="inlineStr">
        <is>
          <t>91.08.09-023</t>
        </is>
      </c>
      <c r="C52" s="397" t="inlineStr">
        <is>
          <t>Трамбовки пневматические при работе от передвижных компрессорных станций</t>
        </is>
      </c>
      <c r="D52" s="390" t="inlineStr">
        <is>
          <t>маш.час</t>
        </is>
      </c>
      <c r="E52" s="228" t="n">
        <v>165.126</v>
      </c>
      <c r="F52" s="399" t="n">
        <v>0.55</v>
      </c>
      <c r="G52" s="226">
        <f>ROUND(E52*F52,2)</f>
        <v/>
      </c>
      <c r="H52" s="298">
        <f>G52/$G$67</f>
        <v/>
      </c>
      <c r="I52" s="399">
        <f>ROUND(F52*Прил.10!$D$12,2)</f>
        <v/>
      </c>
      <c r="J52" s="226">
        <f>ROUND(I52*E52,2)</f>
        <v/>
      </c>
    </row>
    <row r="53" hidden="1" outlineLevel="1" ht="25.5" customFormat="1" customHeight="1" s="354">
      <c r="A53" s="390" t="n">
        <v>36</v>
      </c>
      <c r="B53" s="297" t="inlineStr">
        <is>
          <t>91.14.05-012</t>
        </is>
      </c>
      <c r="C53" s="397" t="inlineStr">
        <is>
          <t>Полуприцепы общего назначения, грузоподъемность 15 т</t>
        </is>
      </c>
      <c r="D53" s="390" t="inlineStr">
        <is>
          <t>маш.час</t>
        </is>
      </c>
      <c r="E53" s="228" t="n">
        <v>4.545</v>
      </c>
      <c r="F53" s="399" t="n">
        <v>19.76</v>
      </c>
      <c r="G53" s="226">
        <f>ROUND(E53*F53,2)</f>
        <v/>
      </c>
      <c r="H53" s="298">
        <f>G53/$G$67</f>
        <v/>
      </c>
      <c r="I53" s="399">
        <f>ROUND(F53*Прил.10!$D$12,2)</f>
        <v/>
      </c>
      <c r="J53" s="226">
        <f>ROUND(I53*E53,2)</f>
        <v/>
      </c>
    </row>
    <row r="54" hidden="1" outlineLevel="1" ht="25.5" customFormat="1" customHeight="1" s="354">
      <c r="A54" s="390" t="n">
        <v>37</v>
      </c>
      <c r="B54" s="297" t="inlineStr">
        <is>
          <t>91.01.05-086</t>
        </is>
      </c>
      <c r="C54" s="397" t="inlineStr">
        <is>
          <t>Экскаваторы одноковшовые дизельные на гусеничном ходу, емкость ковша 0,65 м3</t>
        </is>
      </c>
      <c r="D54" s="390" t="inlineStr">
        <is>
          <t>маш.час</t>
        </is>
      </c>
      <c r="E54" s="228" t="n">
        <v>0.609</v>
      </c>
      <c r="F54" s="399" t="n">
        <v>115.27</v>
      </c>
      <c r="G54" s="226">
        <f>ROUND(E54*F54,2)</f>
        <v/>
      </c>
      <c r="H54" s="298">
        <f>G54/$G$67</f>
        <v/>
      </c>
      <c r="I54" s="399">
        <f>ROUND(F54*Прил.10!$D$12,2)</f>
        <v/>
      </c>
      <c r="J54" s="226">
        <f>ROUND(I54*E54,2)</f>
        <v/>
      </c>
    </row>
    <row r="55" hidden="1" outlineLevel="1" ht="25.5" customFormat="1" customHeight="1" s="354">
      <c r="A55" s="390" t="n">
        <v>38</v>
      </c>
      <c r="B55" s="297" t="inlineStr">
        <is>
          <t>91.14.02-002</t>
        </is>
      </c>
      <c r="C55" s="397" t="inlineStr">
        <is>
          <t>Автомобили бортовые, грузоподъемность до 8 т</t>
        </is>
      </c>
      <c r="D55" s="390" t="inlineStr">
        <is>
          <t>маш.час</t>
        </is>
      </c>
      <c r="E55" s="228" t="n">
        <v>0.648</v>
      </c>
      <c r="F55" s="399" t="n">
        <v>85.84</v>
      </c>
      <c r="G55" s="226">
        <f>ROUND(E55*F55,2)</f>
        <v/>
      </c>
      <c r="H55" s="298">
        <f>G55/$G$67</f>
        <v/>
      </c>
      <c r="I55" s="399">
        <f>ROUND(F55*Прил.10!$D$12,2)</f>
        <v/>
      </c>
      <c r="J55" s="226">
        <f>ROUND(I55*E55,2)</f>
        <v/>
      </c>
    </row>
    <row r="56" hidden="1" outlineLevel="1" ht="25.5" customFormat="1" customHeight="1" s="354">
      <c r="A56" s="390" t="n">
        <v>39</v>
      </c>
      <c r="B56" s="297" t="inlineStr">
        <is>
          <t>91.06.01-002</t>
        </is>
      </c>
      <c r="C56" s="397" t="inlineStr">
        <is>
          <t>Домкраты гидравлические, грузоподъемность 6,3-25 т</t>
        </is>
      </c>
      <c r="D56" s="390" t="inlineStr">
        <is>
          <t>маш.час</t>
        </is>
      </c>
      <c r="E56" s="228" t="n">
        <v>97.542</v>
      </c>
      <c r="F56" s="399" t="n">
        <v>0.48</v>
      </c>
      <c r="G56" s="226">
        <f>ROUND(E56*F56,2)</f>
        <v/>
      </c>
      <c r="H56" s="298">
        <f>G56/$G$67</f>
        <v/>
      </c>
      <c r="I56" s="399">
        <f>ROUND(F56*Прил.10!$D$12,2)</f>
        <v/>
      </c>
      <c r="J56" s="226">
        <f>ROUND(I56*E56,2)</f>
        <v/>
      </c>
    </row>
    <row r="57" hidden="1" outlineLevel="1" ht="25.5" customFormat="1" customHeight="1" s="354">
      <c r="A57" s="390" t="n">
        <v>40</v>
      </c>
      <c r="B57" s="297" t="inlineStr">
        <is>
          <t>91.14.05-011</t>
        </is>
      </c>
      <c r="C57" s="397" t="inlineStr">
        <is>
          <t>Полуприцепы общего назначения, грузоподъемность 12 т</t>
        </is>
      </c>
      <c r="D57" s="390" t="inlineStr">
        <is>
          <t>маш.час</t>
        </is>
      </c>
      <c r="E57" s="228" t="n">
        <v>3.567</v>
      </c>
      <c r="F57" s="399" t="n">
        <v>12</v>
      </c>
      <c r="G57" s="226">
        <f>ROUND(E57*F57,2)</f>
        <v/>
      </c>
      <c r="H57" s="298">
        <f>G57/$G$67</f>
        <v/>
      </c>
      <c r="I57" s="399">
        <f>ROUND(F57*Прил.10!$D$12,2)</f>
        <v/>
      </c>
      <c r="J57" s="226">
        <f>ROUND(I57*E57,2)</f>
        <v/>
      </c>
    </row>
    <row r="58" hidden="1" outlineLevel="1" ht="14.25" customFormat="1" customHeight="1" s="354">
      <c r="A58" s="390" t="n">
        <v>41</v>
      </c>
      <c r="B58" s="297" t="inlineStr">
        <is>
          <t>91.01.01-035</t>
        </is>
      </c>
      <c r="C58" s="397" t="inlineStr">
        <is>
          <t>Бульдозеры, мощность 79 кВт (108 л.с.)</t>
        </is>
      </c>
      <c r="D58" s="390" t="inlineStr">
        <is>
          <t>маш.час</t>
        </is>
      </c>
      <c r="E58" s="228" t="n">
        <v>0.312</v>
      </c>
      <c r="F58" s="399" t="n">
        <v>79.06999999999999</v>
      </c>
      <c r="G58" s="226">
        <f>ROUND(E58*F58,2)</f>
        <v/>
      </c>
      <c r="H58" s="298">
        <f>G58/$G$67</f>
        <v/>
      </c>
      <c r="I58" s="399">
        <f>ROUND(F58*Прил.10!$D$12,2)</f>
        <v/>
      </c>
      <c r="J58" s="226">
        <f>ROUND(I58*E58,2)</f>
        <v/>
      </c>
    </row>
    <row r="59" hidden="1" outlineLevel="1" ht="25.5" customFormat="1" customHeight="1" s="354">
      <c r="A59" s="390" t="n">
        <v>42</v>
      </c>
      <c r="B59" s="297" t="inlineStr">
        <is>
          <t>91.06.06-042</t>
        </is>
      </c>
      <c r="C59" s="397" t="inlineStr">
        <is>
          <t>Подъемники гидравлические, высота подъема 10 м</t>
        </is>
      </c>
      <c r="D59" s="390" t="inlineStr">
        <is>
          <t>маш.час</t>
        </is>
      </c>
      <c r="E59" s="228" t="n">
        <v>0.648</v>
      </c>
      <c r="F59" s="399" t="n">
        <v>29.6</v>
      </c>
      <c r="G59" s="226">
        <f>ROUND(E59*F59,2)</f>
        <v/>
      </c>
      <c r="H59" s="298">
        <f>G59/$G$67</f>
        <v/>
      </c>
      <c r="I59" s="399">
        <f>ROUND(F59*Прил.10!$D$12,2)</f>
        <v/>
      </c>
      <c r="J59" s="226">
        <f>ROUND(I59*E59,2)</f>
        <v/>
      </c>
    </row>
    <row r="60" hidden="1" outlineLevel="1" ht="25.5" customFormat="1" customHeight="1" s="354">
      <c r="A60" s="390" t="n">
        <v>43</v>
      </c>
      <c r="B60" s="297" t="inlineStr">
        <is>
          <t>91.04.01-033</t>
        </is>
      </c>
      <c r="C60" s="397" t="inlineStr">
        <is>
          <t>Машины бурильные на тракторе 85 кВт (115 л.с.), глубина бурения 3,5 м</t>
        </is>
      </c>
      <c r="D60" s="390" t="inlineStr">
        <is>
          <t>маш.час</t>
        </is>
      </c>
      <c r="E60" s="228" t="n">
        <v>0.099</v>
      </c>
      <c r="F60" s="399" t="n">
        <v>187.68</v>
      </c>
      <c r="G60" s="226">
        <f>ROUND(E60*F60,2)</f>
        <v/>
      </c>
      <c r="H60" s="298">
        <f>G60/$G$67</f>
        <v/>
      </c>
      <c r="I60" s="399">
        <f>ROUND(F60*Прил.10!$D$12,2)</f>
        <v/>
      </c>
      <c r="J60" s="226">
        <f>ROUND(I60*E60,2)</f>
        <v/>
      </c>
    </row>
    <row r="61" hidden="1" outlineLevel="1" ht="25.5" customFormat="1" customHeight="1" s="354">
      <c r="A61" s="390" t="n">
        <v>44</v>
      </c>
      <c r="B61" s="297" t="inlineStr">
        <is>
          <t>91.09.02-002</t>
        </is>
      </c>
      <c r="C61" s="397" t="inlineStr">
        <is>
          <t>Вагонетки неопрокидные, вместимость до 1,5 м3</t>
        </is>
      </c>
      <c r="D61" s="390" t="inlineStr">
        <is>
          <t>маш.час</t>
        </is>
      </c>
      <c r="E61" s="228" t="n">
        <v>35.538</v>
      </c>
      <c r="F61" s="399" t="n">
        <v>0.5</v>
      </c>
      <c r="G61" s="226">
        <f>ROUND(E61*F61,2)</f>
        <v/>
      </c>
      <c r="H61" s="298">
        <f>G61/$G$67</f>
        <v/>
      </c>
      <c r="I61" s="399">
        <f>ROUND(F61*Прил.10!$D$12,2)</f>
        <v/>
      </c>
      <c r="J61" s="226">
        <f>ROUND(I61*E61,2)</f>
        <v/>
      </c>
    </row>
    <row r="62" hidden="1" outlineLevel="1" ht="14.25" customFormat="1" customHeight="1" s="354">
      <c r="A62" s="390" t="n">
        <v>45</v>
      </c>
      <c r="B62" s="297" t="inlineStr">
        <is>
          <t>91.21.16-012</t>
        </is>
      </c>
      <c r="C62" s="397" t="inlineStr">
        <is>
          <t>Прессы гидравлические с электроприводом</t>
        </is>
      </c>
      <c r="D62" s="390" t="inlineStr">
        <is>
          <t>маш.час</t>
        </is>
      </c>
      <c r="E62" s="228" t="n">
        <v>8.643000000000001</v>
      </c>
      <c r="F62" s="399" t="n">
        <v>1.11</v>
      </c>
      <c r="G62" s="226">
        <f>ROUND(E62*F62,2)</f>
        <v/>
      </c>
      <c r="H62" s="298">
        <f>G62/$G$67</f>
        <v/>
      </c>
      <c r="I62" s="399">
        <f>ROUND(F62*Прил.10!$D$12,2)</f>
        <v/>
      </c>
      <c r="J62" s="226">
        <f>ROUND(I62*E62,2)</f>
        <v/>
      </c>
    </row>
    <row r="63" hidden="1" outlineLevel="1" ht="14.25" customFormat="1" customHeight="1" s="354">
      <c r="A63" s="390" t="n">
        <v>46</v>
      </c>
      <c r="B63" s="297" t="inlineStr">
        <is>
          <t>91.01.01-039</t>
        </is>
      </c>
      <c r="C63" s="397" t="inlineStr">
        <is>
          <t>Бульдозеры, мощность 132 кВт (180 л.с.)</t>
        </is>
      </c>
      <c r="D63" s="390" t="inlineStr">
        <is>
          <t>маш.час</t>
        </is>
      </c>
      <c r="E63" s="228" t="n">
        <v>0.057</v>
      </c>
      <c r="F63" s="399" t="n">
        <v>132.79</v>
      </c>
      <c r="G63" s="226">
        <f>ROUND(E63*F63,2)</f>
        <v/>
      </c>
      <c r="H63" s="298">
        <f>G63/$G$67</f>
        <v/>
      </c>
      <c r="I63" s="399">
        <f>ROUND(F63*Прил.10!$D$12,2)</f>
        <v/>
      </c>
      <c r="J63" s="226">
        <f>ROUND(I63*E63,2)</f>
        <v/>
      </c>
    </row>
    <row r="64" hidden="1" outlineLevel="1" ht="25.5" customFormat="1" customHeight="1" s="354">
      <c r="A64" s="390" t="n">
        <v>47</v>
      </c>
      <c r="B64" s="297" t="inlineStr">
        <is>
          <t>91.17.04-233</t>
        </is>
      </c>
      <c r="C64" s="397" t="inlineStr">
        <is>
          <t>Установки для сварки ручной дуговой (постоянного тока)</t>
        </is>
      </c>
      <c r="D64" s="390" t="inlineStr">
        <is>
          <t>маш.час</t>
        </is>
      </c>
      <c r="E64" s="228" t="n">
        <v>0.498</v>
      </c>
      <c r="F64" s="399" t="n">
        <v>8.1</v>
      </c>
      <c r="G64" s="226">
        <f>ROUND(E64*F64,2)</f>
        <v/>
      </c>
      <c r="H64" s="298">
        <f>G64/$G$67</f>
        <v/>
      </c>
      <c r="I64" s="399">
        <f>ROUND(F64*Прил.10!$D$12,2)</f>
        <v/>
      </c>
      <c r="J64" s="226">
        <f>ROUND(I64*E64,2)</f>
        <v/>
      </c>
    </row>
    <row r="65" hidden="1" outlineLevel="1" ht="25.5" customFormat="1" customHeight="1" s="354">
      <c r="A65" s="390" t="n">
        <v>48</v>
      </c>
      <c r="B65" s="297" t="inlineStr">
        <is>
          <t>91.08.09-024</t>
        </is>
      </c>
      <c r="C65" s="397" t="inlineStr">
        <is>
          <t>Трамбовки пневматические при работе от стационарного компрессора</t>
        </is>
      </c>
      <c r="D65" s="390" t="inlineStr">
        <is>
          <t>маш.час</t>
        </is>
      </c>
      <c r="E65" s="228" t="n">
        <v>0.162</v>
      </c>
      <c r="F65" s="399" t="n">
        <v>4.91</v>
      </c>
      <c r="G65" s="226">
        <f>ROUND(E65*F65,2)</f>
        <v/>
      </c>
      <c r="H65" s="298">
        <f>G65/$G$67</f>
        <v/>
      </c>
      <c r="I65" s="399">
        <f>ROUND(F65*Прил.10!$D$12,2)</f>
        <v/>
      </c>
      <c r="J65" s="226">
        <f>ROUND(I65*E65,2)</f>
        <v/>
      </c>
    </row>
    <row r="66" collapsed="1" ht="14.25" customFormat="1" customHeight="1" s="354">
      <c r="A66" s="390" t="n"/>
      <c r="B66" s="390" t="n"/>
      <c r="C66" s="397" t="inlineStr">
        <is>
          <t>Итого прочие машины и механизмы</t>
        </is>
      </c>
      <c r="D66" s="390" t="n"/>
      <c r="E66" s="398" t="n"/>
      <c r="F66" s="226" t="n"/>
      <c r="G66" s="219">
        <f>SUM(G30:G65)</f>
        <v/>
      </c>
      <c r="H66" s="298">
        <f>G66/G67</f>
        <v/>
      </c>
      <c r="I66" s="226" t="n"/>
      <c r="J66" s="219">
        <f>SUM(J30:J65)</f>
        <v/>
      </c>
    </row>
    <row r="67" ht="25.5" customFormat="1" customHeight="1" s="354">
      <c r="A67" s="390" t="n"/>
      <c r="B67" s="390" t="n"/>
      <c r="C67" s="380" t="inlineStr">
        <is>
          <t>Итого по разделу «Машины и механизмы»</t>
        </is>
      </c>
      <c r="D67" s="390" t="n"/>
      <c r="E67" s="398" t="n"/>
      <c r="F67" s="226" t="n"/>
      <c r="G67" s="226">
        <f>G66+G29</f>
        <v/>
      </c>
      <c r="H67" s="212" t="n">
        <v>1</v>
      </c>
      <c r="I67" s="213" t="n"/>
      <c r="J67" s="237">
        <f>J66+J29</f>
        <v/>
      </c>
      <c r="K67" s="340" t="n"/>
    </row>
    <row r="68" ht="14.25" customFormat="1" customHeight="1" s="354">
      <c r="A68" s="390" t="n"/>
      <c r="B68" s="380" t="inlineStr">
        <is>
          <t>Оборудование</t>
        </is>
      </c>
      <c r="C68" s="461" t="n"/>
      <c r="D68" s="461" t="n"/>
      <c r="E68" s="461" t="n"/>
      <c r="F68" s="461" t="n"/>
      <c r="G68" s="461" t="n"/>
      <c r="H68" s="462" t="n"/>
      <c r="I68" s="218" t="n"/>
      <c r="J68" s="218" t="n"/>
    </row>
    <row r="69">
      <c r="A69" s="390" t="n"/>
      <c r="B69" s="393" t="inlineStr">
        <is>
          <t>Основное оборудование</t>
        </is>
      </c>
      <c r="C69" s="467" t="n"/>
      <c r="D69" s="467" t="n"/>
      <c r="E69" s="467" t="n"/>
      <c r="F69" s="467" t="n"/>
      <c r="G69" s="467" t="n"/>
      <c r="H69" s="468" t="n"/>
      <c r="I69" s="218" t="n"/>
      <c r="J69" s="218" t="n"/>
      <c r="K69" s="354" t="n"/>
      <c r="L69" s="354" t="n"/>
    </row>
    <row r="70">
      <c r="A70" s="390" t="n"/>
      <c r="B70" s="390" t="n"/>
      <c r="C70" s="397" t="inlineStr">
        <is>
          <t>Итого основное оборудование</t>
        </is>
      </c>
      <c r="D70" s="390" t="n"/>
      <c r="E70" s="228" t="n"/>
      <c r="F70" s="399" t="n"/>
      <c r="G70" s="226" t="n">
        <v>0</v>
      </c>
      <c r="H70" s="400" t="n">
        <v>0</v>
      </c>
      <c r="I70" s="219" t="n"/>
      <c r="J70" s="226" t="n">
        <v>0</v>
      </c>
      <c r="K70" s="354" t="n"/>
      <c r="L70" s="354" t="n"/>
    </row>
    <row r="71">
      <c r="A71" s="390" t="n"/>
      <c r="B71" s="390" t="n"/>
      <c r="C71" s="397" t="inlineStr">
        <is>
          <t>Итого прочее оборудование</t>
        </is>
      </c>
      <c r="D71" s="390" t="n"/>
      <c r="E71" s="228" t="n"/>
      <c r="F71" s="399" t="n"/>
      <c r="G71" s="226" t="n">
        <v>0</v>
      </c>
      <c r="H71" s="400" t="n">
        <v>0</v>
      </c>
      <c r="I71" s="219" t="n"/>
      <c r="J71" s="226" t="n">
        <v>0</v>
      </c>
      <c r="K71" s="354" t="n"/>
      <c r="L71" s="354" t="n"/>
    </row>
    <row r="72">
      <c r="A72" s="390" t="n"/>
      <c r="B72" s="390" t="n"/>
      <c r="C72" s="380" t="inlineStr">
        <is>
          <t>Итого по разделу «Оборудование»</t>
        </is>
      </c>
      <c r="D72" s="390" t="n"/>
      <c r="E72" s="398" t="n"/>
      <c r="F72" s="399" t="n"/>
      <c r="G72" s="226">
        <f>G71+G70</f>
        <v/>
      </c>
      <c r="H72" s="400">
        <f>H71+H70</f>
        <v/>
      </c>
      <c r="I72" s="219" t="n"/>
      <c r="J72" s="226">
        <f>J71+J70</f>
        <v/>
      </c>
      <c r="K72" s="354" t="n"/>
      <c r="L72" s="354" t="n"/>
    </row>
    <row r="73">
      <c r="A73" s="390" t="n"/>
      <c r="B73" s="390" t="n"/>
      <c r="C73" s="397" t="inlineStr">
        <is>
          <t>в том числе технологическое оборудование</t>
        </is>
      </c>
      <c r="D73" s="390" t="n"/>
      <c r="E73" s="220" t="n"/>
      <c r="F73" s="399" t="n"/>
      <c r="G73" s="226">
        <f>G72</f>
        <v/>
      </c>
      <c r="H73" s="400" t="n"/>
      <c r="I73" s="219" t="n"/>
      <c r="J73" s="226">
        <f>J72</f>
        <v/>
      </c>
      <c r="K73" s="354" t="n"/>
      <c r="L73" s="354" t="n"/>
    </row>
    <row r="74" ht="14.25" customFormat="1" customHeight="1" s="354">
      <c r="A74" s="390" t="n"/>
      <c r="B74" s="380" t="inlineStr">
        <is>
          <t>Материалы</t>
        </is>
      </c>
      <c r="C74" s="461" t="n"/>
      <c r="D74" s="461" t="n"/>
      <c r="E74" s="461" t="n"/>
      <c r="F74" s="461" t="n"/>
      <c r="G74" s="461" t="n"/>
      <c r="H74" s="462" t="n"/>
      <c r="I74" s="218" t="n"/>
      <c r="J74" s="218" t="n"/>
    </row>
    <row r="75" ht="14.25" customFormat="1" customHeight="1" s="354">
      <c r="A75" s="391" t="n"/>
      <c r="B75" s="393" t="inlineStr">
        <is>
          <t>Основные материалы</t>
        </is>
      </c>
      <c r="C75" s="467" t="n"/>
      <c r="D75" s="467" t="n"/>
      <c r="E75" s="467" t="n"/>
      <c r="F75" s="467" t="n"/>
      <c r="G75" s="467" t="n"/>
      <c r="H75" s="468" t="n"/>
      <c r="I75" s="232" t="n"/>
      <c r="J75" s="232" t="n"/>
    </row>
    <row r="76" ht="25.5" customFormat="1" customHeight="1" s="354">
      <c r="A76" s="390" t="n">
        <v>49</v>
      </c>
      <c r="B76" s="313" t="inlineStr">
        <is>
          <t>БЦ.98.23</t>
        </is>
      </c>
      <c r="C76" s="314" t="inlineStr">
        <is>
          <t>Опоры стальные решетчатые, анкерно-угловые, класс напряжения 220 кВ</t>
        </is>
      </c>
      <c r="D76" s="315" t="inlineStr">
        <is>
          <t>т</t>
        </is>
      </c>
      <c r="E76" s="316" t="n">
        <v>116.17</v>
      </c>
      <c r="F76" s="317">
        <f>ROUND(I76/Прил.10!$D$13,2)</f>
        <v/>
      </c>
      <c r="G76" s="327">
        <f>ROUND(E76*F76,2)</f>
        <v/>
      </c>
      <c r="H76" s="319">
        <f>G76/$G$211</f>
        <v/>
      </c>
      <c r="I76" s="320" t="n">
        <v>227108.49</v>
      </c>
      <c r="J76" s="327">
        <f>ROUND(I76*E76,2)</f>
        <v/>
      </c>
    </row>
    <row r="77" ht="38.25" customFormat="1" customHeight="1" s="354">
      <c r="A77" s="390" t="n">
        <v>50</v>
      </c>
      <c r="B77" s="313" t="inlineStr">
        <is>
          <t>БЦ.105.159</t>
        </is>
      </c>
      <c r="C77" s="314" t="inlineStr">
        <is>
          <t>Провод неизолированный алюминиевый для воздушных линий электропередачи АСТ 300/39</t>
        </is>
      </c>
      <c r="D77" s="315" t="inlineStr">
        <is>
          <t>км</t>
        </is>
      </c>
      <c r="E77" s="316" t="n">
        <v>7.93</v>
      </c>
      <c r="F77" s="317">
        <f>ROUND(I77/Прил.10!$D$13,2)</f>
        <v/>
      </c>
      <c r="G77" s="327">
        <f>ROUND(E77*F77,2)</f>
        <v/>
      </c>
      <c r="H77" s="319">
        <f>G77/$G$211</f>
        <v/>
      </c>
      <c r="I77" s="320" t="n">
        <v>978048</v>
      </c>
      <c r="J77" s="327">
        <f>ROUND(I77*E77,2)</f>
        <v/>
      </c>
    </row>
    <row r="78" ht="25.5" customFormat="1" customHeight="1" s="354">
      <c r="A78" s="390" t="n">
        <v>51</v>
      </c>
      <c r="B78" s="313" t="inlineStr">
        <is>
          <t>БЦ.113.73</t>
        </is>
      </c>
      <c r="C78" s="397" t="inlineStr">
        <is>
          <t>Сваи железобетонные электросетевые С35-1-10-1</t>
        </is>
      </c>
      <c r="D78" s="390" t="inlineStr">
        <is>
          <t>м3</t>
        </is>
      </c>
      <c r="E78" s="228" t="n">
        <v>137.38029850746</v>
      </c>
      <c r="F78" s="399">
        <f>ROUND(I78/Прил.10!$D$13,2)</f>
        <v/>
      </c>
      <c r="G78" s="226">
        <f>ROUND(E78*F78,2)</f>
        <v/>
      </c>
      <c r="H78" s="298">
        <f>G78/$G$211</f>
        <v/>
      </c>
      <c r="I78" s="308" t="n">
        <v>32733.15</v>
      </c>
      <c r="J78" s="226">
        <f>ROUND(I78*E78,2)</f>
        <v/>
      </c>
    </row>
    <row r="79" ht="14.25" customFormat="1" customHeight="1" s="354">
      <c r="A79" s="390" t="n">
        <v>52</v>
      </c>
      <c r="B79" s="297" t="inlineStr">
        <is>
          <t>22.2.02.07-0041</t>
        </is>
      </c>
      <c r="C79" s="397" t="inlineStr">
        <is>
          <t>Ростверки стальные массой до 0,2т</t>
        </is>
      </c>
      <c r="D79" s="390" t="inlineStr">
        <is>
          <t>т</t>
        </is>
      </c>
      <c r="E79" s="228" t="n">
        <v>52.454671641791</v>
      </c>
      <c r="F79" s="399" t="n">
        <v>8200</v>
      </c>
      <c r="G79" s="226">
        <f>ROUND(E79*F79,2)</f>
        <v/>
      </c>
      <c r="H79" s="298">
        <f>G79/$G$211</f>
        <v/>
      </c>
      <c r="I79" s="308">
        <f>ROUND(F79*Прил.10!$D$13,2)</f>
        <v/>
      </c>
      <c r="J79" s="226">
        <f>ROUND(I79*E79,2)</f>
        <v/>
      </c>
    </row>
    <row r="80" ht="25.5" customFormat="1" customHeight="1" s="354">
      <c r="A80" s="390" t="n">
        <v>53</v>
      </c>
      <c r="B80" s="313" t="inlineStr">
        <is>
          <t>БЦ.113.72</t>
        </is>
      </c>
      <c r="C80" s="397" t="inlineStr">
        <is>
          <t>Сваи железобетонные электросетевые СЗ5-1-8-1</t>
        </is>
      </c>
      <c r="D80" s="390" t="inlineStr">
        <is>
          <t>м3</t>
        </is>
      </c>
      <c r="E80" s="228" t="n">
        <v>61.69223880597</v>
      </c>
      <c r="F80" s="399">
        <f>ROUND(I80/Прил.10!$D$13,2)</f>
        <v/>
      </c>
      <c r="G80" s="226">
        <f>ROUND(E80*F80,2)</f>
        <v/>
      </c>
      <c r="H80" s="298">
        <f>G80/$G$211</f>
        <v/>
      </c>
      <c r="I80" s="308" t="n">
        <v>34944.17</v>
      </c>
      <c r="J80" s="226">
        <f>ROUND(I80*E80,2)</f>
        <v/>
      </c>
    </row>
    <row r="81" ht="25.5" customFormat="1" customHeight="1" s="354">
      <c r="A81" s="390" t="n">
        <v>54</v>
      </c>
      <c r="B81" s="297" t="inlineStr">
        <is>
          <t>22.2.01.03-0002</t>
        </is>
      </c>
      <c r="C81" s="397" t="inlineStr">
        <is>
          <t>Изолятор подвесной стеклянный ПСВ-160А (прим. Изолятор ПС400В)</t>
        </is>
      </c>
      <c r="D81" s="390" t="inlineStr">
        <is>
          <t>шт</t>
        </is>
      </c>
      <c r="E81" s="228" t="n">
        <v>839.55223880597</v>
      </c>
      <c r="F81" s="399" t="n">
        <v>284.68</v>
      </c>
      <c r="G81" s="226">
        <f>ROUND(E81*F81,2)</f>
        <v/>
      </c>
      <c r="H81" s="298">
        <f>G81/$G$211</f>
        <v/>
      </c>
      <c r="I81" s="308">
        <f>ROUND(F81*Прил.10!$D$13,2)</f>
        <v/>
      </c>
      <c r="J81" s="226">
        <f>ROUND(I81*E81,2)</f>
        <v/>
      </c>
    </row>
    <row r="82" ht="14.25" customFormat="1" customHeight="1" s="354">
      <c r="A82" s="390" t="n">
        <v>55</v>
      </c>
      <c r="B82" s="297" t="inlineStr">
        <is>
          <t>01.7.15.12-0023</t>
        </is>
      </c>
      <c r="C82" s="397" t="inlineStr">
        <is>
          <t>Шпильки</t>
        </is>
      </c>
      <c r="D82" s="390" t="inlineStr">
        <is>
          <t>кг</t>
        </is>
      </c>
      <c r="E82" s="228" t="n">
        <v>5117.6119402985</v>
      </c>
      <c r="F82" s="399" t="n">
        <v>43.5</v>
      </c>
      <c r="G82" s="226">
        <f>ROUND(E82*F82,2)</f>
        <v/>
      </c>
      <c r="H82" s="298">
        <f>G82/$G$211</f>
        <v/>
      </c>
      <c r="I82" s="308">
        <f>ROUND(F82*Прил.10!$D$13,2)</f>
        <v/>
      </c>
      <c r="J82" s="226">
        <f>ROUND(I82*E82,2)</f>
        <v/>
      </c>
    </row>
    <row r="83" ht="14.25" customFormat="1" customHeight="1" s="354">
      <c r="A83" s="390" t="n">
        <v>56</v>
      </c>
      <c r="B83" s="297" t="inlineStr">
        <is>
          <t>01.7.15.03-0035</t>
        </is>
      </c>
      <c r="C83" s="397" t="inlineStr">
        <is>
          <t>Болты с гайками и шайбами оцинкованные</t>
        </is>
      </c>
      <c r="D83" s="390" t="inlineStr">
        <is>
          <t>кг</t>
        </is>
      </c>
      <c r="E83" s="228" t="n">
        <v>7950</v>
      </c>
      <c r="F83" s="399" t="n">
        <v>24.97</v>
      </c>
      <c r="G83" s="226">
        <f>ROUND(E83*F83,2)</f>
        <v/>
      </c>
      <c r="H83" s="298">
        <f>G83/$G$211</f>
        <v/>
      </c>
      <c r="I83" s="308">
        <f>ROUND(F83*Прил.10!$D$13,2)</f>
        <v/>
      </c>
      <c r="J83" s="226">
        <f>ROUND(I83*E83,2)</f>
        <v/>
      </c>
    </row>
    <row r="84" ht="14.25" customFormat="1" customHeight="1" s="354">
      <c r="A84" s="390" t="n">
        <v>57</v>
      </c>
      <c r="B84" s="313" t="inlineStr">
        <is>
          <t>Прайс из СД ОП</t>
        </is>
      </c>
      <c r="C84" s="397" t="inlineStr">
        <is>
          <t xml:space="preserve">Зажим поддерживающий роликовый ПГП-8-Б            </t>
        </is>
      </c>
      <c r="D84" s="390" t="inlineStr">
        <is>
          <t>шт</t>
        </is>
      </c>
      <c r="E84" s="228" t="n">
        <v>4</v>
      </c>
      <c r="F84" s="399">
        <f>ROUND(I84/Прил.10!$D$13,2)</f>
        <v/>
      </c>
      <c r="G84" s="226">
        <f>ROUND(E84*F84,2)</f>
        <v/>
      </c>
      <c r="H84" s="298">
        <f>G84/$G$211</f>
        <v/>
      </c>
      <c r="I84" s="308" t="n">
        <v>405652.09</v>
      </c>
      <c r="J84" s="226">
        <f>ROUND(I84*E84,2)</f>
        <v/>
      </c>
    </row>
    <row r="85" ht="14.25" customFormat="1" customHeight="1" s="354">
      <c r="A85" s="390" t="n">
        <v>58</v>
      </c>
      <c r="B85" s="297" t="inlineStr">
        <is>
          <t>14.2.01.05-0003</t>
        </is>
      </c>
      <c r="C85" s="397" t="inlineStr">
        <is>
          <t>Композиция цинконаполнненая "Цинол"</t>
        </is>
      </c>
      <c r="D85" s="390" t="inlineStr">
        <is>
          <t>кг</t>
        </is>
      </c>
      <c r="E85" s="228" t="n">
        <v>1260.2388059701</v>
      </c>
      <c r="F85" s="399" t="n">
        <v>114.42</v>
      </c>
      <c r="G85" s="226">
        <f>ROUND(E85*F85,2)</f>
        <v/>
      </c>
      <c r="H85" s="298">
        <f>G85/$G$211</f>
        <v/>
      </c>
      <c r="I85" s="308">
        <f>ROUND(F85*Прил.10!$D$13,2)</f>
        <v/>
      </c>
      <c r="J85" s="226">
        <f>ROUND(I85*E85,2)</f>
        <v/>
      </c>
    </row>
    <row r="86" ht="14.25" customFormat="1" customHeight="1" s="354">
      <c r="A86" s="390" t="n">
        <v>59</v>
      </c>
      <c r="B86" s="297" t="inlineStr">
        <is>
          <t>02.1.01.02-0003</t>
        </is>
      </c>
      <c r="C86" s="397" t="inlineStr">
        <is>
          <t>Грунт песчаный</t>
        </is>
      </c>
      <c r="D86" s="390" t="inlineStr">
        <is>
          <t>м3</t>
        </is>
      </c>
      <c r="E86" s="228" t="n">
        <v>3912</v>
      </c>
      <c r="F86" s="399" t="n">
        <v>44.94</v>
      </c>
      <c r="G86" s="226">
        <f>ROUND(E86*F86,2)</f>
        <v/>
      </c>
      <c r="H86" s="298">
        <f>G86/$G$211</f>
        <v/>
      </c>
      <c r="I86" s="308">
        <f>ROUND(F86*Прил.10!$D$13,2)</f>
        <v/>
      </c>
      <c r="J86" s="226">
        <f>ROUND(I86*E86,2)</f>
        <v/>
      </c>
    </row>
    <row r="87" ht="38.25" customFormat="1" customHeight="1" s="354">
      <c r="A87" s="390" t="n">
        <v>60</v>
      </c>
      <c r="B87" s="297" t="inlineStr">
        <is>
          <t>01.7.12.07-0239</t>
        </is>
      </c>
      <c r="C87" s="397" t="inlineStr">
        <is>
          <t>Геотехническая полимерная решётка Геокаркас ПП 30.15 (с перфорацией) (ТУ 2246-003-18278121-03)</t>
        </is>
      </c>
      <c r="D87" s="390" t="inlineStr">
        <is>
          <t>м2</t>
        </is>
      </c>
      <c r="E87" s="228" t="n">
        <v>1490</v>
      </c>
      <c r="F87" s="399" t="n">
        <v>65.81</v>
      </c>
      <c r="G87" s="226">
        <f>ROUND(E87*F87,2)</f>
        <v/>
      </c>
      <c r="H87" s="298">
        <f>G87/$G$211</f>
        <v/>
      </c>
      <c r="I87" s="308">
        <f>ROUND(F87*Прил.10!$D$13,2)</f>
        <v/>
      </c>
      <c r="J87" s="226">
        <f>ROUND(I87*E87,2)</f>
        <v/>
      </c>
    </row>
    <row r="88" ht="25.5" customFormat="1" customHeight="1" s="354">
      <c r="A88" s="390" t="n">
        <v>61</v>
      </c>
      <c r="B88" s="297" t="inlineStr">
        <is>
          <t>Прайс из СД ОП</t>
        </is>
      </c>
      <c r="C88" s="397" t="inlineStr">
        <is>
          <t xml:space="preserve">Звено промежуточное регулируемое ПРР-60-1                 </t>
        </is>
      </c>
      <c r="D88" s="390" t="inlineStr">
        <is>
          <t>шт</t>
        </is>
      </c>
      <c r="E88" s="228" t="n">
        <v>33</v>
      </c>
      <c r="F88" s="399" t="n">
        <v>2468.19</v>
      </c>
      <c r="G88" s="226">
        <f>ROUND(E88*F88,2)</f>
        <v/>
      </c>
      <c r="H88" s="298">
        <f>G88/$G$211</f>
        <v/>
      </c>
      <c r="I88" s="308">
        <f>ROUND(F88*Прил.10!$D$13,2)</f>
        <v/>
      </c>
      <c r="J88" s="226">
        <f>ROUND(I88*E88,2)</f>
        <v/>
      </c>
    </row>
    <row r="89" ht="25.5" customFormat="1" customHeight="1" s="354">
      <c r="A89" s="390" t="n">
        <v>62</v>
      </c>
      <c r="B89" s="297" t="inlineStr">
        <is>
          <t>10.1.02.03-0001</t>
        </is>
      </c>
      <c r="C89" s="397" t="inlineStr">
        <is>
          <t>Проволока алюминиевая, марка АМЦ, диаметр 1,4-1,8 мм</t>
        </is>
      </c>
      <c r="D89" s="390" t="inlineStr">
        <is>
          <t>т</t>
        </is>
      </c>
      <c r="E89" s="228" t="n">
        <v>2.6864697</v>
      </c>
      <c r="F89" s="399" t="n">
        <v>30090</v>
      </c>
      <c r="G89" s="226">
        <f>ROUND(E89*F89,2)</f>
        <v/>
      </c>
      <c r="H89" s="298">
        <f>G89/$G$211</f>
        <v/>
      </c>
      <c r="I89" s="308">
        <f>ROUND(F89*Прил.10!$D$13,2)</f>
        <v/>
      </c>
      <c r="J89" s="226">
        <f>ROUND(I89*E89,2)</f>
        <v/>
      </c>
    </row>
    <row r="90" ht="25.5" customFormat="1" customHeight="1" s="354">
      <c r="A90" s="390" t="n">
        <v>63</v>
      </c>
      <c r="B90" s="297" t="inlineStr">
        <is>
          <t>Прайс из СД ОП</t>
        </is>
      </c>
      <c r="C90" s="397" t="inlineStr">
        <is>
          <t xml:space="preserve">Коромысло трехцепное двухреберное  3КД2-120-1   </t>
        </is>
      </c>
      <c r="D90" s="390" t="inlineStr">
        <is>
          <t>шт</t>
        </is>
      </c>
      <c r="E90" s="228" t="n">
        <v>8</v>
      </c>
      <c r="F90" s="399" t="n">
        <v>9392.360000000001</v>
      </c>
      <c r="G90" s="226">
        <f>ROUND(E90*F90,2)</f>
        <v/>
      </c>
      <c r="H90" s="298">
        <f>G90/$G$211</f>
        <v/>
      </c>
      <c r="I90" s="308">
        <f>ROUND(F90*Прил.10!$D$13,2)</f>
        <v/>
      </c>
      <c r="J90" s="226">
        <f>ROUND(I90*E90,2)</f>
        <v/>
      </c>
    </row>
    <row r="91" ht="25.5" customFormat="1" customHeight="1" s="354">
      <c r="A91" s="390" t="n">
        <v>64</v>
      </c>
      <c r="B91" s="297" t="inlineStr">
        <is>
          <t>14.2.01.05-0001</t>
        </is>
      </c>
      <c r="C91" s="397" t="inlineStr">
        <is>
          <t>Композиция "Алпол" (на основе термопластичных полимеров)</t>
        </is>
      </c>
      <c r="D91" s="390" t="inlineStr">
        <is>
          <t>кг</t>
        </is>
      </c>
      <c r="E91" s="228" t="n">
        <v>1304.92</v>
      </c>
      <c r="F91" s="399" t="n">
        <v>54.99</v>
      </c>
      <c r="G91" s="226">
        <f>ROUND(E91*F91,2)</f>
        <v/>
      </c>
      <c r="H91" s="298">
        <f>G91/$G$211</f>
        <v/>
      </c>
      <c r="I91" s="308">
        <f>ROUND(F91*Прил.10!$D$13,2)</f>
        <v/>
      </c>
      <c r="J91" s="226">
        <f>ROUND(I91*E91,2)</f>
        <v/>
      </c>
    </row>
    <row r="92" ht="14.25" customFormat="1" customHeight="1" s="354">
      <c r="A92" s="390" t="n">
        <v>65</v>
      </c>
      <c r="B92" s="297" t="inlineStr">
        <is>
          <t>Прайс из СД ОП</t>
        </is>
      </c>
      <c r="C92" s="397" t="inlineStr">
        <is>
          <t xml:space="preserve">Экран защитный ЭЗ-750-3/4-4 </t>
        </is>
      </c>
      <c r="D92" s="390" t="inlineStr">
        <is>
          <t>шт</t>
        </is>
      </c>
      <c r="E92" s="228" t="n">
        <v>16</v>
      </c>
      <c r="F92" s="399" t="n">
        <v>3905.57</v>
      </c>
      <c r="G92" s="226">
        <f>ROUND(E92*F92,2)</f>
        <v/>
      </c>
      <c r="H92" s="298">
        <f>G92/$G$211</f>
        <v/>
      </c>
      <c r="I92" s="308">
        <f>ROUND(F92*Прил.10!$D$13,2)</f>
        <v/>
      </c>
      <c r="J92" s="226">
        <f>ROUND(I92*E92,2)</f>
        <v/>
      </c>
    </row>
    <row r="93" ht="14.25" customFormat="1" customHeight="1" s="354">
      <c r="A93" s="390" t="n"/>
      <c r="B93" s="233" t="n"/>
      <c r="C93" s="234" t="inlineStr">
        <is>
          <t>Итого основные материалы</t>
        </is>
      </c>
      <c r="D93" s="392" t="n"/>
      <c r="E93" s="228" t="n"/>
      <c r="F93" s="237" t="n"/>
      <c r="G93" s="237">
        <f>SUM(G76:G92)</f>
        <v/>
      </c>
      <c r="H93" s="298">
        <f>G93/$G$211</f>
        <v/>
      </c>
      <c r="I93" s="226" t="n"/>
      <c r="J93" s="237">
        <f>SUM(J76:J92)</f>
        <v/>
      </c>
    </row>
    <row r="94" hidden="1" outlineLevel="1" ht="14.25" customFormat="1" customHeight="1" s="354">
      <c r="A94" s="390" t="n">
        <v>66</v>
      </c>
      <c r="B94" s="297" t="inlineStr">
        <is>
          <t>113-0220</t>
        </is>
      </c>
      <c r="C94" s="397" t="inlineStr">
        <is>
          <t>Эмаль ХВ-16 темно-серая</t>
        </is>
      </c>
      <c r="D94" s="390" t="inlineStr">
        <is>
          <t>т</t>
        </is>
      </c>
      <c r="E94" s="228" t="n">
        <v>2.138</v>
      </c>
      <c r="F94" s="399" t="n">
        <v>27518.21</v>
      </c>
      <c r="G94" s="226">
        <f>ROUND(E94*F94,2)</f>
        <v/>
      </c>
      <c r="H94" s="298">
        <f>G94/$G$211</f>
        <v/>
      </c>
      <c r="I94" s="308">
        <f>ROUND(F94*Прил.10!$D$13,2)</f>
        <v/>
      </c>
      <c r="J94" s="226">
        <f>ROUND(I94*E94,2)</f>
        <v/>
      </c>
    </row>
    <row r="95" hidden="1" outlineLevel="1" ht="25.5" customFormat="1" customHeight="1" s="354">
      <c r="A95" s="390" t="n">
        <v>67</v>
      </c>
      <c r="B95" s="297" t="inlineStr">
        <is>
          <t>01.7.15.03-0039</t>
        </is>
      </c>
      <c r="C95" s="397" t="inlineStr">
        <is>
          <t>Гайки и шайбы оцинкованные, учтенные в массе ростверков</t>
        </is>
      </c>
      <c r="D95" s="390" t="inlineStr">
        <is>
          <t>кг</t>
        </is>
      </c>
      <c r="E95" s="228" t="n">
        <v>2300.38</v>
      </c>
      <c r="F95" s="399" t="n">
        <v>24.43</v>
      </c>
      <c r="G95" s="226">
        <f>ROUND(E95*F95,2)</f>
        <v/>
      </c>
      <c r="H95" s="298">
        <f>G95/$G$211</f>
        <v/>
      </c>
      <c r="I95" s="308">
        <f>ROUND(F95*Прил.10!$D$13,2)</f>
        <v/>
      </c>
      <c r="J95" s="226">
        <f>ROUND(I95*E95,2)</f>
        <v/>
      </c>
    </row>
    <row r="96" hidden="1" outlineLevel="1" ht="14.25" customFormat="1" customHeight="1" s="354">
      <c r="A96" s="390" t="n">
        <v>68</v>
      </c>
      <c r="B96" s="297" t="inlineStr">
        <is>
          <t>Прайс из СД ОП</t>
        </is>
      </c>
      <c r="C96" s="397" t="inlineStr">
        <is>
          <t xml:space="preserve">Ушко однолапчатое У1-40-28   </t>
        </is>
      </c>
      <c r="D96" s="390" t="inlineStr">
        <is>
          <t>шт</t>
        </is>
      </c>
      <c r="E96" s="228" t="n">
        <v>49</v>
      </c>
      <c r="F96" s="399" t="n">
        <v>1142.11</v>
      </c>
      <c r="G96" s="226">
        <f>ROUND(E96*F96,2)</f>
        <v/>
      </c>
      <c r="H96" s="298">
        <f>G96/$G$211</f>
        <v/>
      </c>
      <c r="I96" s="308">
        <f>ROUND(F96*Прил.10!$D$13,2)</f>
        <v/>
      </c>
      <c r="J96" s="226">
        <f>ROUND(I96*E96,2)</f>
        <v/>
      </c>
    </row>
    <row r="97" hidden="1" outlineLevel="1" ht="14.25" customFormat="1" customHeight="1" s="354">
      <c r="A97" s="390" t="n">
        <v>69</v>
      </c>
      <c r="B97" s="297" t="inlineStr">
        <is>
          <t>Прайс из СД ОП</t>
        </is>
      </c>
      <c r="C97" s="397" t="inlineStr">
        <is>
          <t>Звено промежуточное монтажное ПТМ-60-2</t>
        </is>
      </c>
      <c r="D97" s="390" t="inlineStr">
        <is>
          <t>шт</t>
        </is>
      </c>
      <c r="E97" s="228" t="n">
        <v>33</v>
      </c>
      <c r="F97" s="399" t="n">
        <v>1660.32</v>
      </c>
      <c r="G97" s="226">
        <f>ROUND(E97*F97,2)</f>
        <v/>
      </c>
      <c r="H97" s="298">
        <f>G97/$G$211</f>
        <v/>
      </c>
      <c r="I97" s="308">
        <f>ROUND(F97*Прил.10!$D$13,2)</f>
        <v/>
      </c>
      <c r="J97" s="226">
        <f>ROUND(I97*E97,2)</f>
        <v/>
      </c>
    </row>
    <row r="98" hidden="1" outlineLevel="1" ht="14.25" customFormat="1" customHeight="1" s="354">
      <c r="A98" s="390" t="n">
        <v>70</v>
      </c>
      <c r="B98" s="297" t="inlineStr">
        <is>
          <t>Прайс из СД ОП</t>
        </is>
      </c>
      <c r="C98" s="397" t="inlineStr">
        <is>
          <t xml:space="preserve">Скоба СК-60-1А  </t>
        </is>
      </c>
      <c r="D98" s="390" t="inlineStr">
        <is>
          <t>шт</t>
        </is>
      </c>
      <c r="E98" s="228" t="n">
        <v>86</v>
      </c>
      <c r="F98" s="399" t="n">
        <v>630.41</v>
      </c>
      <c r="G98" s="226">
        <f>ROUND(E98*F98,2)</f>
        <v/>
      </c>
      <c r="H98" s="298">
        <f>G98/$G$211</f>
        <v/>
      </c>
      <c r="I98" s="308">
        <f>ROUND(F98*Прил.10!$D$13,2)</f>
        <v/>
      </c>
      <c r="J98" s="226">
        <f>ROUND(I98*E98,2)</f>
        <v/>
      </c>
    </row>
    <row r="99" hidden="1" outlineLevel="1" ht="25.5" customFormat="1" customHeight="1" s="354">
      <c r="A99" s="390" t="n">
        <v>71</v>
      </c>
      <c r="B99" s="297" t="inlineStr">
        <is>
          <t>Прайс из СД ОП</t>
        </is>
      </c>
      <c r="C99" s="397" t="inlineStr">
        <is>
          <t xml:space="preserve">Звено промежуточное переходное ПРТ-21/45-2   </t>
        </is>
      </c>
      <c r="D99" s="390" t="inlineStr">
        <is>
          <t>шт</t>
        </is>
      </c>
      <c r="E99" s="228" t="n">
        <v>98</v>
      </c>
      <c r="F99" s="399" t="n">
        <v>543.85</v>
      </c>
      <c r="G99" s="226">
        <f>ROUND(E99*F99,2)</f>
        <v/>
      </c>
      <c r="H99" s="298">
        <f>G99/$G$211</f>
        <v/>
      </c>
      <c r="I99" s="308">
        <f>ROUND(F99*Прил.10!$D$13,2)</f>
        <v/>
      </c>
      <c r="J99" s="226">
        <f>ROUND(I99*E99,2)</f>
        <v/>
      </c>
    </row>
    <row r="100" hidden="1" outlineLevel="1" ht="14.25" customFormat="1" customHeight="1" s="354">
      <c r="A100" s="390" t="n">
        <v>72</v>
      </c>
      <c r="B100" s="297" t="inlineStr">
        <is>
          <t>Прайс из СД ОП</t>
        </is>
      </c>
      <c r="C100" s="397" t="inlineStr">
        <is>
          <t xml:space="preserve">Коромысло универсальное 2КУ-45-2   </t>
        </is>
      </c>
      <c r="D100" s="390" t="inlineStr">
        <is>
          <t>шт</t>
        </is>
      </c>
      <c r="E100" s="228" t="n">
        <v>53</v>
      </c>
      <c r="F100" s="399" t="n">
        <v>957.1900000000001</v>
      </c>
      <c r="G100" s="226">
        <f>ROUND(E100*F100,2)</f>
        <v/>
      </c>
      <c r="H100" s="298">
        <f>G100/$G$211</f>
        <v/>
      </c>
      <c r="I100" s="308">
        <f>ROUND(F100*Прил.10!$D$13,2)</f>
        <v/>
      </c>
      <c r="J100" s="226">
        <f>ROUND(I100*E100,2)</f>
        <v/>
      </c>
    </row>
    <row r="101" hidden="1" outlineLevel="1" ht="14.25" customFormat="1" customHeight="1" s="354">
      <c r="A101" s="390" t="n">
        <v>73</v>
      </c>
      <c r="B101" s="297" t="inlineStr">
        <is>
          <t>16.2.01.02-0001</t>
        </is>
      </c>
      <c r="C101" s="397" t="inlineStr">
        <is>
          <t>Земля растительная</t>
        </is>
      </c>
      <c r="D101" s="390" t="inlineStr">
        <is>
          <t>м3</t>
        </is>
      </c>
      <c r="E101" s="228" t="n">
        <v>329.392</v>
      </c>
      <c r="F101" s="399" t="n">
        <v>135.6</v>
      </c>
      <c r="G101" s="226">
        <f>ROUND(E101*F101,2)</f>
        <v/>
      </c>
      <c r="H101" s="298">
        <f>G101/$G$211</f>
        <v/>
      </c>
      <c r="I101" s="308">
        <f>ROUND(F101*Прил.10!$D$13,2)</f>
        <v/>
      </c>
      <c r="J101" s="226">
        <f>ROUND(I101*E101,2)</f>
        <v/>
      </c>
    </row>
    <row r="102" hidden="1" outlineLevel="1" ht="25.5" customFormat="1" customHeight="1" s="354">
      <c r="A102" s="390" t="n">
        <v>74</v>
      </c>
      <c r="B102" s="297" t="inlineStr">
        <is>
          <t>Прайс из СД ОП</t>
        </is>
      </c>
      <c r="C102" s="397" t="inlineStr">
        <is>
          <t xml:space="preserve">Зажим натяжной прессуемый НАСУС-500ЖС-1м  </t>
        </is>
      </c>
      <c r="D102" s="390" t="inlineStr">
        <is>
          <t>шт</t>
        </is>
      </c>
      <c r="E102" s="228" t="n">
        <v>16</v>
      </c>
      <c r="F102" s="399" t="n">
        <v>2785.85</v>
      </c>
      <c r="G102" s="226">
        <f>ROUND(E102*F102,2)</f>
        <v/>
      </c>
      <c r="H102" s="298">
        <f>G102/$G$211</f>
        <v/>
      </c>
      <c r="I102" s="308">
        <f>ROUND(F102*Прил.10!$D$13,2)</f>
        <v/>
      </c>
      <c r="J102" s="226">
        <f>ROUND(I102*E102,2)</f>
        <v/>
      </c>
    </row>
    <row r="103" hidden="1" outlineLevel="1" ht="25.5" customFormat="1" customHeight="1" s="354">
      <c r="A103" s="390" t="n">
        <v>75</v>
      </c>
      <c r="B103" s="297" t="inlineStr">
        <is>
          <t>01.7.15.01-0040</t>
        </is>
      </c>
      <c r="C103" s="397" t="inlineStr">
        <is>
          <t>Анкер  для крепления геотехнических решеток</t>
        </is>
      </c>
      <c r="D103" s="390" t="inlineStr">
        <is>
          <t>т</t>
        </is>
      </c>
      <c r="E103" s="228" t="n">
        <v>2.757</v>
      </c>
      <c r="F103" s="399" t="n">
        <v>15714.29</v>
      </c>
      <c r="G103" s="226">
        <f>ROUND(E103*F103,2)</f>
        <v/>
      </c>
      <c r="H103" s="298">
        <f>G103/$G$211</f>
        <v/>
      </c>
      <c r="I103" s="308">
        <f>ROUND(F103*Прил.10!$D$13,2)</f>
        <v/>
      </c>
      <c r="J103" s="226">
        <f>ROUND(I103*E103,2)</f>
        <v/>
      </c>
    </row>
    <row r="104" hidden="1" outlineLevel="1" ht="14.25" customFormat="1" customHeight="1" s="354">
      <c r="A104" s="390" t="n">
        <v>76</v>
      </c>
      <c r="B104" s="297" t="inlineStr">
        <is>
          <t>Прайс из СД ОП</t>
        </is>
      </c>
      <c r="C104" s="397" t="inlineStr">
        <is>
          <t xml:space="preserve">Узел крепления КГН-60-5  </t>
        </is>
      </c>
      <c r="D104" s="390" t="inlineStr">
        <is>
          <t>шт</t>
        </is>
      </c>
      <c r="E104" s="228" t="n">
        <v>20</v>
      </c>
      <c r="F104" s="399" t="n">
        <v>2078.29</v>
      </c>
      <c r="G104" s="226">
        <f>ROUND(E104*F104,2)</f>
        <v/>
      </c>
      <c r="H104" s="298">
        <f>G104/$G$211</f>
        <v/>
      </c>
      <c r="I104" s="308">
        <f>ROUND(F104*Прил.10!$D$13,2)</f>
        <v/>
      </c>
      <c r="J104" s="226">
        <f>ROUND(I104*E104,2)</f>
        <v/>
      </c>
    </row>
    <row r="105" hidden="1" outlineLevel="1" ht="14.25" customFormat="1" customHeight="1" s="354">
      <c r="A105" s="390" t="n">
        <v>77</v>
      </c>
      <c r="B105" s="297" t="inlineStr">
        <is>
          <t>Прайс из СД ОП</t>
        </is>
      </c>
      <c r="C105" s="397" t="inlineStr">
        <is>
          <t xml:space="preserve">Звено промежуточное вывернутое ПРВ-60-1   </t>
        </is>
      </c>
      <c r="D105" s="390" t="inlineStr">
        <is>
          <t>шт</t>
        </is>
      </c>
      <c r="E105" s="228" t="n">
        <v>49</v>
      </c>
      <c r="F105" s="399" t="n">
        <v>677.65</v>
      </c>
      <c r="G105" s="226">
        <f>ROUND(E105*F105,2)</f>
        <v/>
      </c>
      <c r="H105" s="298">
        <f>G105/$G$211</f>
        <v/>
      </c>
      <c r="I105" s="308">
        <f>ROUND(F105*Прил.10!$D$13,2)</f>
        <v/>
      </c>
      <c r="J105" s="226">
        <f>ROUND(I105*E105,2)</f>
        <v/>
      </c>
    </row>
    <row r="106" hidden="1" outlineLevel="1" ht="14.25" customFormat="1" customHeight="1" s="354">
      <c r="A106" s="390" t="n">
        <v>78</v>
      </c>
      <c r="B106" s="297" t="inlineStr">
        <is>
          <t>113-0033</t>
        </is>
      </c>
      <c r="C106" s="397" t="inlineStr">
        <is>
          <t>Грунтовка АК-070</t>
        </is>
      </c>
      <c r="D106" s="390" t="inlineStr">
        <is>
          <t>т</t>
        </is>
      </c>
      <c r="E106" s="228" t="n">
        <v>1.069</v>
      </c>
      <c r="F106" s="399" t="n">
        <v>28180</v>
      </c>
      <c r="G106" s="226">
        <f>ROUND(E106*F106,2)</f>
        <v/>
      </c>
      <c r="H106" s="298">
        <f>G106/$G$211</f>
        <v/>
      </c>
      <c r="I106" s="308">
        <f>ROUND(F106*Прил.10!$D$13,2)</f>
        <v/>
      </c>
      <c r="J106" s="226">
        <f>ROUND(I106*E106,2)</f>
        <v/>
      </c>
    </row>
    <row r="107" hidden="1" outlineLevel="1" ht="14.25" customFormat="1" customHeight="1" s="354">
      <c r="A107" s="390" t="n">
        <v>79</v>
      </c>
      <c r="B107" s="297" t="inlineStr">
        <is>
          <t>101-0628</t>
        </is>
      </c>
      <c r="C107" s="397" t="inlineStr">
        <is>
          <t>Олифа комбинированная, марки К-3</t>
        </is>
      </c>
      <c r="D107" s="390" t="inlineStr">
        <is>
          <t>т</t>
        </is>
      </c>
      <c r="E107" s="228" t="n">
        <v>1.696287</v>
      </c>
      <c r="F107" s="399" t="n">
        <v>16950.68</v>
      </c>
      <c r="G107" s="226">
        <f>ROUND(E107*F107,2)</f>
        <v/>
      </c>
      <c r="H107" s="298">
        <f>G107/$G$211</f>
        <v/>
      </c>
      <c r="I107" s="308">
        <f>ROUND(F107*Прил.10!$D$13,2)</f>
        <v/>
      </c>
      <c r="J107" s="226">
        <f>ROUND(I107*E107,2)</f>
        <v/>
      </c>
    </row>
    <row r="108" hidden="1" outlineLevel="1" ht="14.25" customFormat="1" customHeight="1" s="354">
      <c r="A108" s="390" t="n">
        <v>80</v>
      </c>
      <c r="B108" s="297" t="inlineStr">
        <is>
          <t>Прайс из СД ОП</t>
        </is>
      </c>
      <c r="C108" s="397" t="inlineStr">
        <is>
          <t xml:space="preserve">Скоба СК-45-1А      </t>
        </is>
      </c>
      <c r="D108" s="390" t="inlineStr">
        <is>
          <t>шт</t>
        </is>
      </c>
      <c r="E108" s="228" t="n">
        <v>49</v>
      </c>
      <c r="F108" s="399" t="n">
        <v>543.73</v>
      </c>
      <c r="G108" s="226">
        <f>ROUND(E108*F108,2)</f>
        <v/>
      </c>
      <c r="H108" s="298">
        <f>G108/$G$211</f>
        <v/>
      </c>
      <c r="I108" s="308">
        <f>ROUND(F108*Прил.10!$D$13,2)</f>
        <v/>
      </c>
      <c r="J108" s="226">
        <f>ROUND(I108*E108,2)</f>
        <v/>
      </c>
    </row>
    <row r="109" hidden="1" outlineLevel="1" ht="25.5" customFormat="1" customHeight="1" s="354">
      <c r="A109" s="390" t="n">
        <v>81</v>
      </c>
      <c r="B109" s="297" t="inlineStr">
        <is>
          <t>20.1.02.05-0007</t>
        </is>
      </c>
      <c r="C109" s="397" t="inlineStr">
        <is>
          <t>Коромысло: 3К2-21-3 (прим. Коромысло трехлапчатое балансирное  3КБ-120-3)</t>
        </is>
      </c>
      <c r="D109" s="390" t="inlineStr">
        <is>
          <t>шт</t>
        </is>
      </c>
      <c r="E109" s="228" t="n">
        <v>8</v>
      </c>
      <c r="F109" s="399" t="n">
        <v>2845.09</v>
      </c>
      <c r="G109" s="226">
        <f>ROUND(E109*F109,2)</f>
        <v/>
      </c>
      <c r="H109" s="298">
        <f>G109/$G$211</f>
        <v/>
      </c>
      <c r="I109" s="308">
        <f>ROUND(F109*Прил.10!$D$13,2)</f>
        <v/>
      </c>
      <c r="J109" s="226">
        <f>ROUND(I109*E109,2)</f>
        <v/>
      </c>
    </row>
    <row r="110" hidden="1" outlineLevel="1" ht="25.5" customFormat="1" customHeight="1" s="354">
      <c r="A110" s="390" t="n">
        <v>82</v>
      </c>
      <c r="B110" s="297" t="inlineStr">
        <is>
          <t>08.1.02.25-0012</t>
        </is>
      </c>
      <c r="C110" s="397" t="inlineStr">
        <is>
          <t>Детали крепления Д-1 (без веса гаек, шайб, шпилек)</t>
        </is>
      </c>
      <c r="D110" s="390" t="inlineStr">
        <is>
          <t>т</t>
        </is>
      </c>
      <c r="E110" s="228" t="n">
        <v>2.17</v>
      </c>
      <c r="F110" s="399" t="n">
        <v>10100</v>
      </c>
      <c r="G110" s="226">
        <f>ROUND(E110*F110,2)</f>
        <v/>
      </c>
      <c r="H110" s="298">
        <f>G110/$G$211</f>
        <v/>
      </c>
      <c r="I110" s="308">
        <f>ROUND(F110*Прил.10!$D$13,2)</f>
        <v/>
      </c>
      <c r="J110" s="226">
        <f>ROUND(I110*E110,2)</f>
        <v/>
      </c>
    </row>
    <row r="111" hidden="1" outlineLevel="1" ht="25.5" customFormat="1" customHeight="1" s="354">
      <c r="A111" s="390" t="n">
        <v>83</v>
      </c>
      <c r="B111" s="297" t="inlineStr">
        <is>
          <t>ФССЦ-2001 ОП приложение 4</t>
        </is>
      </c>
      <c r="C111" s="397" t="inlineStr">
        <is>
          <t xml:space="preserve">Доплата  на водонепроницаемость МПа 0,8 (МПа до 0,6 - 1,5%, МПа до 0,8 - 1,5% )     </t>
        </is>
      </c>
      <c r="D111" s="390" t="inlineStr">
        <is>
          <t>м3</t>
        </is>
      </c>
      <c r="E111" s="228" t="n">
        <v>184.0896</v>
      </c>
      <c r="F111" s="399" t="n">
        <v>115.24</v>
      </c>
      <c r="G111" s="226">
        <f>ROUND(E111*F111,2)</f>
        <v/>
      </c>
      <c r="H111" s="298">
        <f>G111/$G$211</f>
        <v/>
      </c>
      <c r="I111" s="308">
        <f>ROUND(F111*Прил.10!$D$13,2)</f>
        <v/>
      </c>
      <c r="J111" s="226">
        <f>ROUND(I111*E111,2)</f>
        <v/>
      </c>
    </row>
    <row r="112" hidden="1" outlineLevel="1" ht="14.25" customFormat="1" customHeight="1" s="354">
      <c r="A112" s="390" t="n">
        <v>84</v>
      </c>
      <c r="B112" s="297" t="inlineStr">
        <is>
          <t>05.1.03.13-0183</t>
        </is>
      </c>
      <c r="C112" s="397" t="inlineStr">
        <is>
          <t>Ригели сборные железобетонные ВЛ и ОРУ</t>
        </is>
      </c>
      <c r="D112" s="390" t="inlineStr">
        <is>
          <t>м3</t>
        </is>
      </c>
      <c r="E112" s="228" t="n">
        <v>11.58874</v>
      </c>
      <c r="F112" s="399" t="n">
        <v>1733.42</v>
      </c>
      <c r="G112" s="226">
        <f>ROUND(E112*F112,2)</f>
        <v/>
      </c>
      <c r="H112" s="298">
        <f>G112/$G$211</f>
        <v/>
      </c>
      <c r="I112" s="308">
        <f>ROUND(F112*Прил.10!$D$13,2)</f>
        <v/>
      </c>
      <c r="J112" s="226">
        <f>ROUND(I112*E112,2)</f>
        <v/>
      </c>
    </row>
    <row r="113" hidden="1" outlineLevel="1" ht="14.25" customFormat="1" customHeight="1" s="354">
      <c r="A113" s="390" t="n">
        <v>85</v>
      </c>
      <c r="B113" s="297" t="inlineStr">
        <is>
          <t>Прайс из СД ОП</t>
        </is>
      </c>
      <c r="C113" s="397" t="inlineStr">
        <is>
          <t xml:space="preserve">Звено промежуточное двойное 2ПР-60-1   </t>
        </is>
      </c>
      <c r="D113" s="390" t="inlineStr">
        <is>
          <t>шт</t>
        </is>
      </c>
      <c r="E113" s="228" t="n">
        <v>16</v>
      </c>
      <c r="F113" s="399" t="n">
        <v>1248.51</v>
      </c>
      <c r="G113" s="226">
        <f>ROUND(E113*F113,2)</f>
        <v/>
      </c>
      <c r="H113" s="298">
        <f>G113/$G$211</f>
        <v/>
      </c>
      <c r="I113" s="308">
        <f>ROUND(F113*Прил.10!$D$13,2)</f>
        <v/>
      </c>
      <c r="J113" s="226">
        <f>ROUND(I113*E113,2)</f>
        <v/>
      </c>
    </row>
    <row r="114" hidden="1" outlineLevel="1" ht="14.25" customFormat="1" customHeight="1" s="354">
      <c r="A114" s="390" t="n">
        <v>86</v>
      </c>
      <c r="B114" s="297" t="inlineStr">
        <is>
          <t>Прайс из СД ОП</t>
        </is>
      </c>
      <c r="C114" s="397" t="inlineStr">
        <is>
          <t xml:space="preserve">Коромысло универсальное 2КУ-135-1  </t>
        </is>
      </c>
      <c r="D114" s="390" t="inlineStr">
        <is>
          <t>шт</t>
        </is>
      </c>
      <c r="E114" s="228" t="n">
        <v>8</v>
      </c>
      <c r="F114" s="399" t="n">
        <v>2443.3</v>
      </c>
      <c r="G114" s="226">
        <f>ROUND(E114*F114,2)</f>
        <v/>
      </c>
      <c r="H114" s="298">
        <f>G114/$G$211</f>
        <v/>
      </c>
      <c r="I114" s="308">
        <f>ROUND(F114*Прил.10!$D$13,2)</f>
        <v/>
      </c>
      <c r="J114" s="226">
        <f>ROUND(I114*E114,2)</f>
        <v/>
      </c>
    </row>
    <row r="115" hidden="1" outlineLevel="1" ht="38.25" customFormat="1" customHeight="1" s="354">
      <c r="A115" s="390" t="n">
        <v>87</v>
      </c>
      <c r="B115" s="297" t="inlineStr">
        <is>
          <t>14.4.02.04-0175</t>
        </is>
      </c>
      <c r="C115" s="397" t="inlineStr">
        <is>
          <t>Краски масляные и алкидные земляные, готовые к применению сурик железный МА-15, ПФ-14</t>
        </is>
      </c>
      <c r="D115" s="390" t="inlineStr">
        <is>
          <t>т</t>
        </is>
      </c>
      <c r="E115" s="228" t="n">
        <v>1.104207</v>
      </c>
      <c r="F115" s="399" t="n">
        <v>15584.07</v>
      </c>
      <c r="G115" s="226">
        <f>ROUND(E115*F115,2)</f>
        <v/>
      </c>
      <c r="H115" s="298">
        <f>G115/$G$211</f>
        <v/>
      </c>
      <c r="I115" s="308">
        <f>ROUND(F115*Прил.10!$D$13,2)</f>
        <v/>
      </c>
      <c r="J115" s="226">
        <f>ROUND(I115*E115,2)</f>
        <v/>
      </c>
    </row>
    <row r="116" hidden="1" outlineLevel="1" ht="38.25" customFormat="1" customHeight="1" s="354">
      <c r="A116" s="390" t="n">
        <v>88</v>
      </c>
      <c r="B116" s="297" t="inlineStr">
        <is>
          <t>01.7.15.03-0039</t>
        </is>
      </c>
      <c r="C116" s="397" t="inlineStr">
        <is>
          <t>Гайки и шайбы оцинкованные для крепления ростверка на сваях, учтенные в спецификации свай</t>
        </is>
      </c>
      <c r="D116" s="390" t="inlineStr">
        <is>
          <t>кг</t>
        </is>
      </c>
      <c r="E116" s="228" t="n">
        <v>672</v>
      </c>
      <c r="F116" s="399" t="n">
        <v>24.43</v>
      </c>
      <c r="G116" s="226">
        <f>ROUND(E116*F116,2)</f>
        <v/>
      </c>
      <c r="H116" s="298">
        <f>G116/$G$211</f>
        <v/>
      </c>
      <c r="I116" s="308">
        <f>ROUND(F116*Прил.10!$D$13,2)</f>
        <v/>
      </c>
      <c r="J116" s="226">
        <f>ROUND(I116*E116,2)</f>
        <v/>
      </c>
    </row>
    <row r="117" hidden="1" outlineLevel="1" ht="14.25" customFormat="1" customHeight="1" s="354">
      <c r="A117" s="390" t="n">
        <v>89</v>
      </c>
      <c r="B117" s="297" t="inlineStr">
        <is>
          <t>20.1.01.02-0068</t>
        </is>
      </c>
      <c r="C117" s="397" t="inlineStr">
        <is>
          <t>Зажим аппаратный прессуемый А4А-700-2</t>
        </is>
      </c>
      <c r="D117" s="390" t="inlineStr">
        <is>
          <t>100 шт.</t>
        </is>
      </c>
      <c r="E117" s="228" t="n">
        <v>2</v>
      </c>
      <c r="F117" s="399" t="n">
        <v>7378</v>
      </c>
      <c r="G117" s="226">
        <f>ROUND(E117*F117,2)</f>
        <v/>
      </c>
      <c r="H117" s="298">
        <f>G117/$G$211</f>
        <v/>
      </c>
      <c r="I117" s="308">
        <f>ROUND(F117*Прил.10!$D$13,2)</f>
        <v/>
      </c>
      <c r="J117" s="226">
        <f>ROUND(I117*E117,2)</f>
        <v/>
      </c>
    </row>
    <row r="118" hidden="1" outlineLevel="1" ht="14.25" customFormat="1" customHeight="1" s="354">
      <c r="A118" s="390" t="n">
        <v>90</v>
      </c>
      <c r="B118" s="297" t="inlineStr">
        <is>
          <t>Прайс из СД ОП</t>
        </is>
      </c>
      <c r="C118" s="397" t="inlineStr">
        <is>
          <t xml:space="preserve">Распорка дистанционная глухая РГ-4-600    </t>
        </is>
      </c>
      <c r="D118" s="390" t="inlineStr">
        <is>
          <t>шт</t>
        </is>
      </c>
      <c r="E118" s="228" t="n">
        <v>107</v>
      </c>
      <c r="F118" s="399" t="n">
        <v>132.02</v>
      </c>
      <c r="G118" s="226">
        <f>ROUND(E118*F118,2)</f>
        <v/>
      </c>
      <c r="H118" s="298">
        <f>G118/$G$211</f>
        <v/>
      </c>
      <c r="I118" s="308">
        <f>ROUND(F118*Прил.10!$D$13,2)</f>
        <v/>
      </c>
      <c r="J118" s="226">
        <f>ROUND(I118*E118,2)</f>
        <v/>
      </c>
    </row>
    <row r="119" hidden="1" outlineLevel="1" ht="14.25" customFormat="1" customHeight="1" s="354">
      <c r="A119" s="390" t="n">
        <v>91</v>
      </c>
      <c r="B119" s="297" t="inlineStr">
        <is>
          <t>Прайс из СД ОП</t>
        </is>
      </c>
      <c r="C119" s="397" t="inlineStr">
        <is>
          <t xml:space="preserve">Зажим переходной петлевой ППР-5  </t>
        </is>
      </c>
      <c r="D119" s="390" t="inlineStr">
        <is>
          <t>шт</t>
        </is>
      </c>
      <c r="E119" s="228" t="n">
        <v>6</v>
      </c>
      <c r="F119" s="399" t="n">
        <v>2354.1</v>
      </c>
      <c r="G119" s="226">
        <f>ROUND(E119*F119,2)</f>
        <v/>
      </c>
      <c r="H119" s="298">
        <f>G119/$G$211</f>
        <v/>
      </c>
      <c r="I119" s="308">
        <f>ROUND(F119*Прил.10!$D$13,2)</f>
        <v/>
      </c>
      <c r="J119" s="226">
        <f>ROUND(I119*E119,2)</f>
        <v/>
      </c>
    </row>
    <row r="120" hidden="1" outlineLevel="1" ht="14.25" customFormat="1" customHeight="1" s="354">
      <c r="A120" s="390" t="n">
        <v>92</v>
      </c>
      <c r="B120" s="297" t="inlineStr">
        <is>
          <t>01.4.01.03-0122</t>
        </is>
      </c>
      <c r="C120" s="397" t="inlineStr">
        <is>
          <t>Долота трехшарошечные типа Ш76К-ЦВ</t>
        </is>
      </c>
      <c r="D120" s="390" t="inlineStr">
        <is>
          <t>шт.</t>
        </is>
      </c>
      <c r="E120" s="228" t="n">
        <v>16</v>
      </c>
      <c r="F120" s="399" t="n">
        <v>864.47</v>
      </c>
      <c r="G120" s="226">
        <f>ROUND(E120*F120,2)</f>
        <v/>
      </c>
      <c r="H120" s="298">
        <f>G120/$G$211</f>
        <v/>
      </c>
      <c r="I120" s="308">
        <f>ROUND(F120*Прил.10!$D$13,2)</f>
        <v/>
      </c>
      <c r="J120" s="226">
        <f>ROUND(I120*E120,2)</f>
        <v/>
      </c>
    </row>
    <row r="121" hidden="1" outlineLevel="1" ht="14.25" customFormat="1" customHeight="1" s="354">
      <c r="A121" s="390" t="n">
        <v>93</v>
      </c>
      <c r="B121" s="297" t="inlineStr">
        <is>
          <t>01.7.15.10-0035</t>
        </is>
      </c>
      <c r="C121" s="397" t="inlineStr">
        <is>
          <t>Скоба СК-21-1А</t>
        </is>
      </c>
      <c r="D121" s="390" t="inlineStr">
        <is>
          <t>шт.</t>
        </is>
      </c>
      <c r="E121" s="228" t="n">
        <v>114</v>
      </c>
      <c r="F121" s="399" t="n">
        <v>116.92</v>
      </c>
      <c r="G121" s="226">
        <f>ROUND(E121*F121,2)</f>
        <v/>
      </c>
      <c r="H121" s="298">
        <f>G121/$G$211</f>
        <v/>
      </c>
      <c r="I121" s="308">
        <f>ROUND(F121*Прил.10!$D$13,2)</f>
        <v/>
      </c>
      <c r="J121" s="226">
        <f>ROUND(I121*E121,2)</f>
        <v/>
      </c>
    </row>
    <row r="122" hidden="1" outlineLevel="1" ht="25.5" customFormat="1" customHeight="1" s="354">
      <c r="A122" s="390" t="n">
        <v>94</v>
      </c>
      <c r="B122" s="297" t="inlineStr">
        <is>
          <t>22.2.01.03-0001</t>
        </is>
      </c>
      <c r="C122" s="397" t="inlineStr">
        <is>
          <t>Изоляторы линейные подвесные стеклянные ПС-120Б</t>
        </is>
      </c>
      <c r="D122" s="390" t="inlineStr">
        <is>
          <t>шт.</t>
        </is>
      </c>
      <c r="E122" s="228" t="n">
        <v>64</v>
      </c>
      <c r="F122" s="399" t="n">
        <v>202.55</v>
      </c>
      <c r="G122" s="226">
        <f>ROUND(E122*F122,2)</f>
        <v/>
      </c>
      <c r="H122" s="298">
        <f>G122/$G$211</f>
        <v/>
      </c>
      <c r="I122" s="308">
        <f>ROUND(F122*Прил.10!$D$13,2)</f>
        <v/>
      </c>
      <c r="J122" s="226">
        <f>ROUND(I122*E122,2)</f>
        <v/>
      </c>
    </row>
    <row r="123" hidden="1" outlineLevel="1" ht="14.25" customFormat="1" customHeight="1" s="354">
      <c r="A123" s="390" t="n">
        <v>95</v>
      </c>
      <c r="B123" s="297" t="inlineStr">
        <is>
          <t>08.1.02.11-0023</t>
        </is>
      </c>
      <c r="C123" s="397" t="inlineStr">
        <is>
          <t>Скобы (скрепки для пневмостеплера)</t>
        </is>
      </c>
      <c r="D123" s="390" t="inlineStr">
        <is>
          <t>кг</t>
        </is>
      </c>
      <c r="E123" s="228" t="n">
        <v>722.4</v>
      </c>
      <c r="F123" s="399" t="n">
        <v>15.14</v>
      </c>
      <c r="G123" s="226">
        <f>ROUND(E123*F123,2)</f>
        <v/>
      </c>
      <c r="H123" s="298">
        <f>G123/$G$211</f>
        <v/>
      </c>
      <c r="I123" s="308">
        <f>ROUND(F123*Прил.10!$D$13,2)</f>
        <v/>
      </c>
      <c r="J123" s="226">
        <f>ROUND(I123*E123,2)</f>
        <v/>
      </c>
    </row>
    <row r="124" hidden="1" outlineLevel="1" ht="51" customFormat="1" customHeight="1" s="354">
      <c r="A124" s="390" t="n">
        <v>96</v>
      </c>
      <c r="B124" s="297" t="inlineStr">
        <is>
          <t>23.3.01.04-0048</t>
        </is>
      </c>
      <c r="C124" s="39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24" s="390" t="inlineStr">
        <is>
          <t>м</t>
        </is>
      </c>
      <c r="E124" s="228" t="n">
        <v>15.312</v>
      </c>
      <c r="F124" s="399" t="n">
        <v>678</v>
      </c>
      <c r="G124" s="226">
        <f>ROUND(E124*F124,2)</f>
        <v/>
      </c>
      <c r="H124" s="298">
        <f>G124/$G$211</f>
        <v/>
      </c>
      <c r="I124" s="308">
        <f>ROUND(F124*Прил.10!$D$13,2)</f>
        <v/>
      </c>
      <c r="J124" s="226">
        <f>ROUND(I124*E124,2)</f>
        <v/>
      </c>
    </row>
    <row r="125" hidden="1" outlineLevel="1" ht="14.25" customFormat="1" customHeight="1" s="354">
      <c r="A125" s="390" t="n">
        <v>97</v>
      </c>
      <c r="B125" s="297" t="inlineStr">
        <is>
          <t>Прайс из СД ОП</t>
        </is>
      </c>
      <c r="C125" s="397" t="inlineStr">
        <is>
          <t xml:space="preserve">Серьга СР-40-28   </t>
        </is>
      </c>
      <c r="D125" s="390" t="inlineStr">
        <is>
          <t>шт</t>
        </is>
      </c>
      <c r="E125" s="228" t="n">
        <v>53</v>
      </c>
      <c r="F125" s="399" t="n">
        <v>189.73</v>
      </c>
      <c r="G125" s="226">
        <f>ROUND(E125*F125,2)</f>
        <v/>
      </c>
      <c r="H125" s="298">
        <f>G125/$G$211</f>
        <v/>
      </c>
      <c r="I125" s="308">
        <f>ROUND(F125*Прил.10!$D$13,2)</f>
        <v/>
      </c>
      <c r="J125" s="226">
        <f>ROUND(I125*E125,2)</f>
        <v/>
      </c>
    </row>
    <row r="126" hidden="1" outlineLevel="1" ht="14.25" customFormat="1" customHeight="1" s="354">
      <c r="A126" s="390" t="n">
        <v>98</v>
      </c>
      <c r="B126" s="297" t="inlineStr">
        <is>
          <t>01.7.11.07-0032</t>
        </is>
      </c>
      <c r="C126" s="397" t="inlineStr">
        <is>
          <t>Электроды диаметром 4 мм Э42</t>
        </is>
      </c>
      <c r="D126" s="390" t="inlineStr">
        <is>
          <t>т</t>
        </is>
      </c>
      <c r="E126" s="228" t="n">
        <v>0.967932</v>
      </c>
      <c r="F126" s="399" t="n">
        <v>10315</v>
      </c>
      <c r="G126" s="226">
        <f>ROUND(E126*F126,2)</f>
        <v/>
      </c>
      <c r="H126" s="298">
        <f>G126/$G$211</f>
        <v/>
      </c>
      <c r="I126" s="308">
        <f>ROUND(F126*Прил.10!$D$13,2)</f>
        <v/>
      </c>
      <c r="J126" s="226">
        <f>ROUND(I126*E126,2)</f>
        <v/>
      </c>
    </row>
    <row r="127" hidden="1" outlineLevel="1" ht="25.5" customFormat="1" customHeight="1" s="354">
      <c r="A127" s="390" t="n">
        <v>99</v>
      </c>
      <c r="B127" s="297" t="inlineStr">
        <is>
          <t>ФССЦ-2001 ОП приложение 4</t>
        </is>
      </c>
      <c r="C127" s="397" t="inlineStr">
        <is>
          <t xml:space="preserve">Доплата  на водонепроницаемость МПа 0,8 (МПа до 0,6 - 1,5%, МПа до 0,8 - 1,5% )  </t>
        </is>
      </c>
      <c r="D127" s="390" t="inlineStr">
        <is>
          <t>м3</t>
        </is>
      </c>
      <c r="E127" s="228" t="n">
        <v>82.66759999999999</v>
      </c>
      <c r="F127" s="399" t="n">
        <v>120.04</v>
      </c>
      <c r="G127" s="226">
        <f>ROUND(E127*F127,2)</f>
        <v/>
      </c>
      <c r="H127" s="298">
        <f>G127/$G$211</f>
        <v/>
      </c>
      <c r="I127" s="308">
        <f>ROUND(F127*Прил.10!$D$13,2)</f>
        <v/>
      </c>
      <c r="J127" s="226">
        <f>ROUND(I127*E127,2)</f>
        <v/>
      </c>
    </row>
    <row r="128" hidden="1" outlineLevel="1" ht="14.25" customFormat="1" customHeight="1" s="354">
      <c r="A128" s="390" t="n">
        <v>100</v>
      </c>
      <c r="B128" s="297" t="inlineStr">
        <is>
          <t>14.5.05.01-0012</t>
        </is>
      </c>
      <c r="C128" s="397" t="inlineStr">
        <is>
          <t>Олифа комбинированная, марки К-3</t>
        </is>
      </c>
      <c r="D128" s="390" t="inlineStr">
        <is>
          <t>т</t>
        </is>
      </c>
      <c r="E128" s="228" t="n">
        <v>0.58411</v>
      </c>
      <c r="F128" s="399" t="n">
        <v>16950.68</v>
      </c>
      <c r="G128" s="226">
        <f>ROUND(E128*F128,2)</f>
        <v/>
      </c>
      <c r="H128" s="298">
        <f>G128/$G$211</f>
        <v/>
      </c>
      <c r="I128" s="308">
        <f>ROUND(F128*Прил.10!$D$13,2)</f>
        <v/>
      </c>
      <c r="J128" s="226">
        <f>ROUND(I128*E128,2)</f>
        <v/>
      </c>
    </row>
    <row r="129" hidden="1" outlineLevel="1" ht="14.25" customFormat="1" customHeight="1" s="354">
      <c r="A129" s="390" t="n">
        <v>101</v>
      </c>
      <c r="B129" s="297" t="inlineStr">
        <is>
          <t>Прайс из СД ОП</t>
        </is>
      </c>
      <c r="C129" s="397" t="inlineStr">
        <is>
          <t xml:space="preserve">Звено промежуточное прямое ПР-45-6  </t>
        </is>
      </c>
      <c r="D129" s="390" t="inlineStr">
        <is>
          <t>шт</t>
        </is>
      </c>
      <c r="E129" s="228" t="n">
        <v>24</v>
      </c>
      <c r="F129" s="399" t="n">
        <v>388.75</v>
      </c>
      <c r="G129" s="226">
        <f>ROUND(E129*F129,2)</f>
        <v/>
      </c>
      <c r="H129" s="298">
        <f>G129/$G$211</f>
        <v/>
      </c>
      <c r="I129" s="308">
        <f>ROUND(F129*Прил.10!$D$13,2)</f>
        <v/>
      </c>
      <c r="J129" s="226">
        <f>ROUND(I129*E129,2)</f>
        <v/>
      </c>
    </row>
    <row r="130" hidden="1" outlineLevel="1" ht="25.5" customFormat="1" customHeight="1" s="354">
      <c r="A130" s="390" t="n">
        <v>102</v>
      </c>
      <c r="B130" s="297" t="inlineStr">
        <is>
          <t>Прайс из СД ОП</t>
        </is>
      </c>
      <c r="C130" s="397" t="inlineStr">
        <is>
          <t xml:space="preserve">Протектор защитный спиральный ПЗС-37,5-03(4500)ПГП </t>
        </is>
      </c>
      <c r="D130" s="390" t="inlineStr">
        <is>
          <t>шт</t>
        </is>
      </c>
      <c r="E130" s="228" t="n">
        <v>4</v>
      </c>
      <c r="F130" s="399" t="n">
        <v>1931.42</v>
      </c>
      <c r="G130" s="226">
        <f>ROUND(E130*F130,2)</f>
        <v/>
      </c>
      <c r="H130" s="298">
        <f>G130/$G$211</f>
        <v/>
      </c>
      <c r="I130" s="308">
        <f>ROUND(F130*Прил.10!$D$13,2)</f>
        <v/>
      </c>
      <c r="J130" s="226">
        <f>ROUND(I130*E130,2)</f>
        <v/>
      </c>
    </row>
    <row r="131" hidden="1" outlineLevel="1" ht="14.25" customFormat="1" customHeight="1" s="354">
      <c r="A131" s="390" t="n">
        <v>103</v>
      </c>
      <c r="B131" s="297" t="inlineStr">
        <is>
          <t>Прайс из СД ОП</t>
        </is>
      </c>
      <c r="C131" s="397" t="inlineStr">
        <is>
          <t xml:space="preserve">Доплата за оцинковку стальных ростверков     </t>
        </is>
      </c>
      <c r="D131" s="390" t="inlineStr">
        <is>
          <t>т</t>
        </is>
      </c>
      <c r="E131" s="228" t="n">
        <v>2.17</v>
      </c>
      <c r="F131" s="399" t="n">
        <v>3156.16</v>
      </c>
      <c r="G131" s="226">
        <f>ROUND(E131*F131,2)</f>
        <v/>
      </c>
      <c r="H131" s="298">
        <f>G131/$G$211</f>
        <v/>
      </c>
      <c r="I131" s="308">
        <f>ROUND(F131*Прил.10!$D$13,2)</f>
        <v/>
      </c>
      <c r="J131" s="226">
        <f>ROUND(I131*E131,2)</f>
        <v/>
      </c>
    </row>
    <row r="132" hidden="1" outlineLevel="1" ht="14.25" customFormat="1" customHeight="1" s="354">
      <c r="A132" s="390" t="n">
        <v>104</v>
      </c>
      <c r="B132" s="297" t="inlineStr">
        <is>
          <t>14.5.09.11-0102</t>
        </is>
      </c>
      <c r="C132" s="397" t="inlineStr">
        <is>
          <t>Уайт-спирит</t>
        </is>
      </c>
      <c r="D132" s="390" t="inlineStr">
        <is>
          <t>кг</t>
        </is>
      </c>
      <c r="E132" s="228" t="n">
        <v>889.5595</v>
      </c>
      <c r="F132" s="399" t="n">
        <v>6.67</v>
      </c>
      <c r="G132" s="226">
        <f>ROUND(E132*F132,2)</f>
        <v/>
      </c>
      <c r="H132" s="298">
        <f>G132/$G$211</f>
        <v/>
      </c>
      <c r="I132" s="308">
        <f>ROUND(F132*Прил.10!$D$13,2)</f>
        <v/>
      </c>
      <c r="J132" s="226">
        <f>ROUND(I132*E132,2)</f>
        <v/>
      </c>
    </row>
    <row r="133" hidden="1" outlineLevel="1" ht="14.25" customFormat="1" customHeight="1" s="354">
      <c r="A133" s="390" t="n">
        <v>105</v>
      </c>
      <c r="B133" s="297" t="inlineStr">
        <is>
          <t>Прайс из СД ОП</t>
        </is>
      </c>
      <c r="C133" s="397" t="inlineStr">
        <is>
          <t xml:space="preserve">Батарея емкостью 1800 А-ч . Лиман 2,6 В-4М </t>
        </is>
      </c>
      <c r="D133" s="390" t="inlineStr">
        <is>
          <t>шт.</t>
        </is>
      </c>
      <c r="E133" s="228" t="n">
        <v>4</v>
      </c>
      <c r="F133" s="399" t="n">
        <v>1339.33</v>
      </c>
      <c r="G133" s="226">
        <f>ROUND(E133*F133,2)</f>
        <v/>
      </c>
      <c r="H133" s="298">
        <f>G133/$G$211</f>
        <v/>
      </c>
      <c r="I133" s="308">
        <f>ROUND(F133*Прил.10!$D$13,2)</f>
        <v/>
      </c>
      <c r="J133" s="226">
        <f>ROUND(I133*E133,2)</f>
        <v/>
      </c>
    </row>
    <row r="134" hidden="1" outlineLevel="1" ht="14.25" customFormat="1" customHeight="1" s="354">
      <c r="A134" s="390" t="n">
        <v>106</v>
      </c>
      <c r="B134" s="297" t="inlineStr">
        <is>
          <t>Прайс из СД ОП</t>
        </is>
      </c>
      <c r="C134" s="397" t="inlineStr">
        <is>
          <t xml:space="preserve">Ушко специальное УС-40-28  </t>
        </is>
      </c>
      <c r="D134" s="390" t="inlineStr">
        <is>
          <t>шт</t>
        </is>
      </c>
      <c r="E134" s="228" t="n">
        <v>4</v>
      </c>
      <c r="F134" s="399" t="n">
        <v>1294.39</v>
      </c>
      <c r="G134" s="226">
        <f>ROUND(E134*F134,2)</f>
        <v/>
      </c>
      <c r="H134" s="298">
        <f>G134/$G$211</f>
        <v/>
      </c>
      <c r="I134" s="308">
        <f>ROUND(F134*Прил.10!$D$13,2)</f>
        <v/>
      </c>
      <c r="J134" s="226">
        <f>ROUND(I134*E134,2)</f>
        <v/>
      </c>
    </row>
    <row r="135" hidden="1" outlineLevel="1" ht="14.25" customFormat="1" customHeight="1" s="354">
      <c r="A135" s="390" t="n">
        <v>107</v>
      </c>
      <c r="B135" s="297" t="inlineStr">
        <is>
          <t>22.2.02.01-0010</t>
        </is>
      </c>
      <c r="C135" s="397" t="inlineStr">
        <is>
          <t>Гаситель вибрации, марка ГВ-6845-02М</t>
        </is>
      </c>
      <c r="D135" s="390" t="inlineStr">
        <is>
          <t>шт.</t>
        </is>
      </c>
      <c r="E135" s="228" t="n">
        <v>20</v>
      </c>
      <c r="F135" s="399" t="n">
        <v>253.83</v>
      </c>
      <c r="G135" s="226">
        <f>ROUND(E135*F135,2)</f>
        <v/>
      </c>
      <c r="H135" s="298">
        <f>G135/$G$211</f>
        <v/>
      </c>
      <c r="I135" s="308">
        <f>ROUND(F135*Прил.10!$D$13,2)</f>
        <v/>
      </c>
      <c r="J135" s="226">
        <f>ROUND(I135*E135,2)</f>
        <v/>
      </c>
    </row>
    <row r="136" hidden="1" outlineLevel="1" ht="14.25" customFormat="1" customHeight="1" s="354">
      <c r="A136" s="390" t="n">
        <v>108</v>
      </c>
      <c r="B136" s="297" t="inlineStr">
        <is>
          <t>Прайс из СД ОП</t>
        </is>
      </c>
      <c r="C136" s="397" t="inlineStr">
        <is>
          <t xml:space="preserve">Звено промежуточное монтажное ПТМ-45-2 </t>
        </is>
      </c>
      <c r="D136" s="390" t="inlineStr">
        <is>
          <t>шт</t>
        </is>
      </c>
      <c r="E136" s="228" t="n">
        <v>4</v>
      </c>
      <c r="F136" s="399" t="n">
        <v>1053.87</v>
      </c>
      <c r="G136" s="226">
        <f>ROUND(E136*F136,2)</f>
        <v/>
      </c>
      <c r="H136" s="298">
        <f>G136/$G$211</f>
        <v/>
      </c>
      <c r="I136" s="308">
        <f>ROUND(F136*Прил.10!$D$13,2)</f>
        <v/>
      </c>
      <c r="J136" s="226">
        <f>ROUND(I136*E136,2)</f>
        <v/>
      </c>
    </row>
    <row r="137" hidden="1" outlineLevel="1" ht="14.25" customFormat="1" customHeight="1" s="354">
      <c r="A137" s="390" t="n">
        <v>109</v>
      </c>
      <c r="B137" s="297" t="inlineStr">
        <is>
          <t>22.2.02.01-0010</t>
        </is>
      </c>
      <c r="C137" s="397" t="inlineStr">
        <is>
          <t>Гаситель вибрации, марка ГВ-6645-02М</t>
        </is>
      </c>
      <c r="D137" s="390" t="inlineStr">
        <is>
          <t>шт.</t>
        </is>
      </c>
      <c r="E137" s="228" t="n">
        <v>16</v>
      </c>
      <c r="F137" s="399" t="n">
        <v>253.83</v>
      </c>
      <c r="G137" s="226">
        <f>ROUND(E137*F137,2)</f>
        <v/>
      </c>
      <c r="H137" s="298">
        <f>G137/$G$211</f>
        <v/>
      </c>
      <c r="I137" s="308">
        <f>ROUND(F137*Прил.10!$D$13,2)</f>
        <v/>
      </c>
      <c r="J137" s="226">
        <f>ROUND(I137*E137,2)</f>
        <v/>
      </c>
    </row>
    <row r="138" hidden="1" outlineLevel="1" ht="63.75" customFormat="1" customHeight="1" s="354">
      <c r="A138" s="390" t="n">
        <v>110</v>
      </c>
      <c r="B138" s="297" t="inlineStr">
        <is>
          <t>23.5.01.08-0027</t>
        </is>
      </c>
      <c r="C138" s="397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530 мм, толщина стенки 10 мм</t>
        </is>
      </c>
      <c r="D138" s="390" t="inlineStr">
        <is>
          <t>м</t>
        </is>
      </c>
      <c r="E138" s="228" t="n">
        <v>4.16</v>
      </c>
      <c r="F138" s="399" t="n">
        <v>922</v>
      </c>
      <c r="G138" s="226">
        <f>ROUND(E138*F138,2)</f>
        <v/>
      </c>
      <c r="H138" s="298">
        <f>G138/$G$211</f>
        <v/>
      </c>
      <c r="I138" s="308">
        <f>ROUND(F138*Прил.10!$D$13,2)</f>
        <v/>
      </c>
      <c r="J138" s="226">
        <f>ROUND(I138*E138,2)</f>
        <v/>
      </c>
    </row>
    <row r="139" hidden="1" outlineLevel="1" ht="14.25" customFormat="1" customHeight="1" s="354">
      <c r="A139" s="390" t="n">
        <v>111</v>
      </c>
      <c r="B139" s="297" t="inlineStr">
        <is>
          <t>01.7.11.07-0035</t>
        </is>
      </c>
      <c r="C139" s="397" t="inlineStr">
        <is>
          <t>Электроды диаметром 4 мм Э46</t>
        </is>
      </c>
      <c r="D139" s="390" t="inlineStr">
        <is>
          <t>т</t>
        </is>
      </c>
      <c r="E139" s="228" t="n">
        <v>0.349895</v>
      </c>
      <c r="F139" s="399" t="n">
        <v>10749.22</v>
      </c>
      <c r="G139" s="226">
        <f>ROUND(E139*F139,2)</f>
        <v/>
      </c>
      <c r="H139" s="298">
        <f>G139/$G$211</f>
        <v/>
      </c>
      <c r="I139" s="308">
        <f>ROUND(F139*Прил.10!$D$13,2)</f>
        <v/>
      </c>
      <c r="J139" s="226">
        <f>ROUND(I139*E139,2)</f>
        <v/>
      </c>
    </row>
    <row r="140" hidden="1" outlineLevel="1" ht="38.25" customFormat="1" customHeight="1" s="354">
      <c r="A140" s="390" t="n">
        <v>112</v>
      </c>
      <c r="B140" s="297" t="inlineStr">
        <is>
          <t>Прайс из СД ОП</t>
        </is>
      </c>
      <c r="C140" s="397" t="inlineStr">
        <is>
          <t xml:space="preserve">Светосигнальный прибор (фонарь) ЭСП-90ДМ, тип излучателя У204Б, тип фотоавтомата НЧП-2Д  </t>
        </is>
      </c>
      <c r="D140" s="390" t="inlineStr">
        <is>
          <t>шт.</t>
        </is>
      </c>
      <c r="E140" s="228" t="n">
        <v>4</v>
      </c>
      <c r="F140" s="399" t="n">
        <v>880.2</v>
      </c>
      <c r="G140" s="226">
        <f>ROUND(E140*F140,2)</f>
        <v/>
      </c>
      <c r="H140" s="298">
        <f>G140/$G$211</f>
        <v/>
      </c>
      <c r="I140" s="308">
        <f>ROUND(F140*Прил.10!$D$13,2)</f>
        <v/>
      </c>
      <c r="J140" s="226">
        <f>ROUND(I140*E140,2)</f>
        <v/>
      </c>
    </row>
    <row r="141" hidden="1" outlineLevel="1" ht="38.25" customFormat="1" customHeight="1" s="354">
      <c r="A141" s="390" t="n">
        <v>113</v>
      </c>
      <c r="B141" s="297" t="inlineStr">
        <is>
          <t>Прайс из СД ОП</t>
        </is>
      </c>
      <c r="C141" s="397" t="inlineStr">
        <is>
          <t xml:space="preserve">Светосигнальный прибор (фонарь) ЭСП-90ДМ, тип излучателя У204Б, тип фотоавтомата НЧП-2Д    </t>
        </is>
      </c>
      <c r="D141" s="390" t="inlineStr">
        <is>
          <t>шт.</t>
        </is>
      </c>
      <c r="E141" s="228" t="n">
        <v>4</v>
      </c>
      <c r="F141" s="399" t="n">
        <v>880.2</v>
      </c>
      <c r="G141" s="226">
        <f>ROUND(E141*F141,2)</f>
        <v/>
      </c>
      <c r="H141" s="298">
        <f>G141/$G$211</f>
        <v/>
      </c>
      <c r="I141" s="308">
        <f>ROUND(F141*Прил.10!$D$13,2)</f>
        <v/>
      </c>
      <c r="J141" s="226">
        <f>ROUND(I141*E141,2)</f>
        <v/>
      </c>
    </row>
    <row r="142" hidden="1" outlineLevel="1" ht="25.5" customFormat="1" customHeight="1" s="354">
      <c r="A142" s="390" t="n">
        <v>114</v>
      </c>
      <c r="B142" s="297" t="inlineStr">
        <is>
          <t>ФССЦ-2001 ОП приложение 4</t>
        </is>
      </c>
      <c r="C142" s="397" t="inlineStr">
        <is>
          <t xml:space="preserve">Доплата  на водонепроницаемость МПа 0,6 (МПа до 0,6 - 1,5% )  </t>
        </is>
      </c>
      <c r="D142" s="390" t="inlineStr">
        <is>
          <t>м3</t>
        </is>
      </c>
      <c r="E142" s="228" t="n">
        <v>266.757</v>
      </c>
      <c r="F142" s="399" t="n">
        <v>12.91</v>
      </c>
      <c r="G142" s="226">
        <f>ROUND(E142*F142,2)</f>
        <v/>
      </c>
      <c r="H142" s="298">
        <f>G142/$G$211</f>
        <v/>
      </c>
      <c r="I142" s="308">
        <f>ROUND(F142*Прил.10!$D$13,2)</f>
        <v/>
      </c>
      <c r="J142" s="226">
        <f>ROUND(I142*E142,2)</f>
        <v/>
      </c>
    </row>
    <row r="143" hidden="1" outlineLevel="1" ht="14.25" customFormat="1" customHeight="1" s="354">
      <c r="A143" s="390" t="n">
        <v>115</v>
      </c>
      <c r="B143" s="297" t="inlineStr">
        <is>
          <t>01.7.15.07-0004</t>
        </is>
      </c>
      <c r="C143" s="397" t="inlineStr">
        <is>
          <t>Дюбели металлические Д 60 мм, L-20-25 мм</t>
        </is>
      </c>
      <c r="D143" s="390" t="inlineStr">
        <is>
          <t>кг</t>
        </is>
      </c>
      <c r="E143" s="228" t="n">
        <v>119.2</v>
      </c>
      <c r="F143" s="399" t="n">
        <v>25.74</v>
      </c>
      <c r="G143" s="226">
        <f>ROUND(E143*F143,2)</f>
        <v/>
      </c>
      <c r="H143" s="298">
        <f>G143/$G$211</f>
        <v/>
      </c>
      <c r="I143" s="308">
        <f>ROUND(F143*Прил.10!$D$13,2)</f>
        <v/>
      </c>
      <c r="J143" s="226">
        <f>ROUND(I143*E143,2)</f>
        <v/>
      </c>
    </row>
    <row r="144" hidden="1" outlineLevel="1" ht="14.25" customFormat="1" customHeight="1" s="354">
      <c r="A144" s="390" t="n">
        <v>116</v>
      </c>
      <c r="B144" s="297" t="inlineStr">
        <is>
          <t>Прайс из СД ОП</t>
        </is>
      </c>
      <c r="C144" s="397" t="inlineStr">
        <is>
          <t>Распорка дистанционная глухая РГ-4-500</t>
        </is>
      </c>
      <c r="D144" s="390" t="inlineStr">
        <is>
          <t>шт</t>
        </is>
      </c>
      <c r="E144" s="228" t="n">
        <v>22</v>
      </c>
      <c r="F144" s="399" t="n">
        <v>132.02</v>
      </c>
      <c r="G144" s="226">
        <f>ROUND(E144*F144,2)</f>
        <v/>
      </c>
      <c r="H144" s="298">
        <f>G144/$G$211</f>
        <v/>
      </c>
      <c r="I144" s="308">
        <f>ROUND(F144*Прил.10!$D$13,2)</f>
        <v/>
      </c>
      <c r="J144" s="226">
        <f>ROUND(I144*E144,2)</f>
        <v/>
      </c>
    </row>
    <row r="145" hidden="1" outlineLevel="1" ht="14.25" customFormat="1" customHeight="1" s="354">
      <c r="A145" s="390" t="n">
        <v>117</v>
      </c>
      <c r="B145" s="297" t="inlineStr">
        <is>
          <t>Прайс из СД ОП</t>
        </is>
      </c>
      <c r="C145" s="397" t="inlineStr">
        <is>
          <t xml:space="preserve">Батарея емкостью 1800 А-ч . Лиман 2,6 В-4М </t>
        </is>
      </c>
      <c r="D145" s="390" t="inlineStr">
        <is>
          <t>шт.</t>
        </is>
      </c>
      <c r="E145" s="228" t="n">
        <v>2</v>
      </c>
      <c r="F145" s="399" t="n">
        <v>1339.33</v>
      </c>
      <c r="G145" s="226">
        <f>ROUND(E145*F145,2)</f>
        <v/>
      </c>
      <c r="H145" s="298">
        <f>G145/$G$211</f>
        <v/>
      </c>
      <c r="I145" s="308">
        <f>ROUND(F145*Прил.10!$D$13,2)</f>
        <v/>
      </c>
      <c r="J145" s="226">
        <f>ROUND(I145*E145,2)</f>
        <v/>
      </c>
    </row>
    <row r="146" hidden="1" outlineLevel="1" ht="14.25" customFormat="1" customHeight="1" s="354">
      <c r="A146" s="390" t="n">
        <v>118</v>
      </c>
      <c r="B146" s="297" t="inlineStr">
        <is>
          <t>16.2.02.07-0051</t>
        </is>
      </c>
      <c r="C146" s="397" t="inlineStr">
        <is>
          <t>Семена трав</t>
        </is>
      </c>
      <c r="D146" s="390" t="inlineStr">
        <is>
          <t>кг</t>
        </is>
      </c>
      <c r="E146" s="228" t="n">
        <v>29.064</v>
      </c>
      <c r="F146" s="399" t="n">
        <v>73.42</v>
      </c>
      <c r="G146" s="226">
        <f>ROUND(E146*F146,2)</f>
        <v/>
      </c>
      <c r="H146" s="298">
        <f>G146/$G$211</f>
        <v/>
      </c>
      <c r="I146" s="308">
        <f>ROUND(F146*Прил.10!$D$13,2)</f>
        <v/>
      </c>
      <c r="J146" s="226">
        <f>ROUND(I146*E146,2)</f>
        <v/>
      </c>
    </row>
    <row r="147" hidden="1" outlineLevel="1" ht="14.25" customFormat="1" customHeight="1" s="354">
      <c r="A147" s="390" t="n">
        <v>119</v>
      </c>
      <c r="B147" s="297" t="inlineStr">
        <is>
          <t>02.2.04.03-0003</t>
        </is>
      </c>
      <c r="C147" s="397" t="inlineStr">
        <is>
          <t>Смесь песчано-гравийная природная</t>
        </is>
      </c>
      <c r="D147" s="390" t="inlineStr">
        <is>
          <t>м3</t>
        </is>
      </c>
      <c r="E147" s="228" t="n">
        <v>31.2</v>
      </c>
      <c r="F147" s="399" t="n">
        <v>60</v>
      </c>
      <c r="G147" s="226">
        <f>ROUND(E147*F147,2)</f>
        <v/>
      </c>
      <c r="H147" s="298">
        <f>G147/$G$211</f>
        <v/>
      </c>
      <c r="I147" s="308">
        <f>ROUND(F147*Прил.10!$D$13,2)</f>
        <v/>
      </c>
      <c r="J147" s="226">
        <f>ROUND(I147*E147,2)</f>
        <v/>
      </c>
    </row>
    <row r="148" hidden="1" outlineLevel="1" ht="14.25" customFormat="1" customHeight="1" s="354">
      <c r="A148" s="390" t="n">
        <v>120</v>
      </c>
      <c r="B148" s="297" t="inlineStr">
        <is>
          <t>Прайс из СД ОП</t>
        </is>
      </c>
      <c r="C148" s="397" t="inlineStr">
        <is>
          <t xml:space="preserve">Скоба СКД-45-1 </t>
        </is>
      </c>
      <c r="D148" s="390" t="inlineStr">
        <is>
          <t>шт</t>
        </is>
      </c>
      <c r="E148" s="228" t="n">
        <v>4</v>
      </c>
      <c r="F148" s="399" t="n">
        <v>465.95</v>
      </c>
      <c r="G148" s="226">
        <f>ROUND(E148*F148,2)</f>
        <v/>
      </c>
      <c r="H148" s="298">
        <f>G148/$G$211</f>
        <v/>
      </c>
      <c r="I148" s="308">
        <f>ROUND(F148*Прил.10!$D$13,2)</f>
        <v/>
      </c>
      <c r="J148" s="226">
        <f>ROUND(I148*E148,2)</f>
        <v/>
      </c>
    </row>
    <row r="149" hidden="1" outlineLevel="1" ht="14.25" customFormat="1" customHeight="1" s="354">
      <c r="A149" s="390" t="n">
        <v>121</v>
      </c>
      <c r="B149" s="297" t="inlineStr">
        <is>
          <t>05.1.02.07-0062</t>
        </is>
      </c>
      <c r="C149" s="397" t="inlineStr">
        <is>
          <t>Железобетонная стойка СВ 95-1</t>
        </is>
      </c>
      <c r="D149" s="390" t="inlineStr">
        <is>
          <t>шт.</t>
        </is>
      </c>
      <c r="E149" s="228" t="n">
        <v>2</v>
      </c>
      <c r="F149" s="399" t="n">
        <v>860.74</v>
      </c>
      <c r="G149" s="226">
        <f>ROUND(E149*F149,2)</f>
        <v/>
      </c>
      <c r="H149" s="298">
        <f>G149/$G$211</f>
        <v/>
      </c>
      <c r="I149" s="308">
        <f>ROUND(F149*Прил.10!$D$13,2)</f>
        <v/>
      </c>
      <c r="J149" s="226">
        <f>ROUND(I149*E149,2)</f>
        <v/>
      </c>
    </row>
    <row r="150" hidden="1" outlineLevel="1" ht="14.25" customFormat="1" customHeight="1" s="354">
      <c r="A150" s="390" t="n">
        <v>122</v>
      </c>
      <c r="B150" s="297" t="inlineStr">
        <is>
          <t>11.1.03.06-0002</t>
        </is>
      </c>
      <c r="C150" s="397" t="inlineStr">
        <is>
          <t>Доски дубовые II сорта</t>
        </is>
      </c>
      <c r="D150" s="390" t="inlineStr">
        <is>
          <t>м3</t>
        </is>
      </c>
      <c r="E150" s="228" t="n">
        <v>1.13664</v>
      </c>
      <c r="F150" s="399" t="n">
        <v>1410</v>
      </c>
      <c r="G150" s="226">
        <f>ROUND(E150*F150,2)</f>
        <v/>
      </c>
      <c r="H150" s="298">
        <f>G150/$G$211</f>
        <v/>
      </c>
      <c r="I150" s="308">
        <f>ROUND(F150*Прил.10!$D$13,2)</f>
        <v/>
      </c>
      <c r="J150" s="226">
        <f>ROUND(I150*E150,2)</f>
        <v/>
      </c>
    </row>
    <row r="151" hidden="1" outlineLevel="1" ht="14.25" customFormat="1" customHeight="1" s="354">
      <c r="A151" s="390" t="n">
        <v>123</v>
      </c>
      <c r="B151" s="297" t="inlineStr">
        <is>
          <t>20.1.01.12-0021</t>
        </is>
      </c>
      <c r="C151" s="397" t="inlineStr">
        <is>
          <t>Зажим поддерживающий ПГН-6-5</t>
        </is>
      </c>
      <c r="D151" s="390" t="inlineStr">
        <is>
          <t>шт.</t>
        </is>
      </c>
      <c r="E151" s="228" t="n">
        <v>4</v>
      </c>
      <c r="F151" s="399" t="n">
        <v>354.86</v>
      </c>
      <c r="G151" s="226">
        <f>ROUND(E151*F151,2)</f>
        <v/>
      </c>
      <c r="H151" s="298">
        <f>G151/$G$211</f>
        <v/>
      </c>
      <c r="I151" s="308">
        <f>ROUND(F151*Прил.10!$D$13,2)</f>
        <v/>
      </c>
      <c r="J151" s="226">
        <f>ROUND(I151*E151,2)</f>
        <v/>
      </c>
    </row>
    <row r="152" hidden="1" outlineLevel="1" ht="14.25" customFormat="1" customHeight="1" s="354">
      <c r="A152" s="390" t="n">
        <v>124</v>
      </c>
      <c r="B152" s="297" t="inlineStr">
        <is>
          <t>Прайс из СД ОП</t>
        </is>
      </c>
      <c r="C152" s="397" t="inlineStr">
        <is>
          <t>Звено промежуточное трехлапчатое ПРТ-45-1</t>
        </is>
      </c>
      <c r="D152" s="390" t="inlineStr">
        <is>
          <t>шт</t>
        </is>
      </c>
      <c r="E152" s="228" t="n">
        <v>4</v>
      </c>
      <c r="F152" s="399" t="n">
        <v>307.22</v>
      </c>
      <c r="G152" s="226">
        <f>ROUND(E152*F152,2)</f>
        <v/>
      </c>
      <c r="H152" s="298">
        <f>G152/$G$211</f>
        <v/>
      </c>
      <c r="I152" s="308">
        <f>ROUND(F152*Прил.10!$D$13,2)</f>
        <v/>
      </c>
      <c r="J152" s="226">
        <f>ROUND(I152*E152,2)</f>
        <v/>
      </c>
    </row>
    <row r="153" hidden="1" outlineLevel="1" ht="14.25" customFormat="1" customHeight="1" s="354">
      <c r="A153" s="390" t="n">
        <v>125</v>
      </c>
      <c r="B153" s="297" t="inlineStr">
        <is>
          <t>Прайс из СД ОП</t>
        </is>
      </c>
      <c r="C153" s="397" t="inlineStr">
        <is>
          <t xml:space="preserve">Звено промежуточное прямое ПР-21-6   </t>
        </is>
      </c>
      <c r="D153" s="390" t="inlineStr">
        <is>
          <t>шт</t>
        </is>
      </c>
      <c r="E153" s="228" t="n">
        <v>8</v>
      </c>
      <c r="F153" s="399" t="n">
        <v>113.13</v>
      </c>
      <c r="G153" s="226">
        <f>ROUND(E153*F153,2)</f>
        <v/>
      </c>
      <c r="H153" s="298">
        <f>G153/$G$211</f>
        <v/>
      </c>
      <c r="I153" s="308">
        <f>ROUND(F153*Прил.10!$D$13,2)</f>
        <v/>
      </c>
      <c r="J153" s="226">
        <f>ROUND(I153*E153,2)</f>
        <v/>
      </c>
    </row>
    <row r="154" hidden="1" outlineLevel="1" ht="14.25" customFormat="1" customHeight="1" s="354">
      <c r="A154" s="390" t="n">
        <v>126</v>
      </c>
      <c r="B154" s="297" t="inlineStr">
        <is>
          <t>Прайс из СД ОП</t>
        </is>
      </c>
      <c r="C154" s="397" t="inlineStr">
        <is>
          <t xml:space="preserve">Зажим аппаратный прессуемый А4А-700-2 </t>
        </is>
      </c>
      <c r="D154" s="390" t="inlineStr">
        <is>
          <t>шт</t>
        </is>
      </c>
      <c r="E154" s="228" t="n">
        <v>2</v>
      </c>
      <c r="F154" s="399" t="n">
        <v>449.36</v>
      </c>
      <c r="G154" s="226">
        <f>ROUND(E154*F154,2)</f>
        <v/>
      </c>
      <c r="H154" s="298">
        <f>G154/$G$211</f>
        <v/>
      </c>
      <c r="I154" s="308">
        <f>ROUND(F154*Прил.10!$D$13,2)</f>
        <v/>
      </c>
      <c r="J154" s="226">
        <f>ROUND(I154*E154,2)</f>
        <v/>
      </c>
    </row>
    <row r="155" hidden="1" outlineLevel="1" ht="14.25" customFormat="1" customHeight="1" s="354">
      <c r="A155" s="390" t="n">
        <v>127</v>
      </c>
      <c r="B155" s="297" t="inlineStr">
        <is>
          <t>14.4.04.09-0005</t>
        </is>
      </c>
      <c r="C155" s="397" t="inlineStr">
        <is>
          <t>Эмаль ХВ-16 темно-серая</t>
        </is>
      </c>
      <c r="D155" s="390" t="inlineStr">
        <is>
          <t>т</t>
        </is>
      </c>
      <c r="E155" s="228" t="n">
        <v>0.03</v>
      </c>
      <c r="F155" s="399" t="n">
        <v>27518.33</v>
      </c>
      <c r="G155" s="226">
        <f>ROUND(E155*F155,2)</f>
        <v/>
      </c>
      <c r="H155" s="298">
        <f>G155/$G$211</f>
        <v/>
      </c>
      <c r="I155" s="308">
        <f>ROUND(F155*Прил.10!$D$13,2)</f>
        <v/>
      </c>
      <c r="J155" s="226">
        <f>ROUND(I155*E155,2)</f>
        <v/>
      </c>
    </row>
    <row r="156" hidden="1" outlineLevel="1" ht="14.25" customFormat="1" customHeight="1" s="354">
      <c r="A156" s="390" t="n">
        <v>128</v>
      </c>
      <c r="B156" s="297" t="inlineStr">
        <is>
          <t>Прайс из СД ОП</t>
        </is>
      </c>
      <c r="C156" s="397" t="inlineStr">
        <is>
          <t>Коробка с наборными зажимами КЗНС-08</t>
        </is>
      </c>
      <c r="D156" s="390" t="inlineStr">
        <is>
          <t>шт.</t>
        </is>
      </c>
      <c r="E156" s="228" t="n">
        <v>4</v>
      </c>
      <c r="F156" s="399" t="n">
        <v>159.59</v>
      </c>
      <c r="G156" s="226">
        <f>ROUND(E156*F156,2)</f>
        <v/>
      </c>
      <c r="H156" s="298">
        <f>G156/$G$211</f>
        <v/>
      </c>
      <c r="I156" s="308">
        <f>ROUND(F156*Прил.10!$D$13,2)</f>
        <v/>
      </c>
      <c r="J156" s="226">
        <f>ROUND(I156*E156,2)</f>
        <v/>
      </c>
    </row>
    <row r="157" hidden="1" outlineLevel="1" ht="14.25" customFormat="1" customHeight="1" s="354">
      <c r="A157" s="390" t="n">
        <v>129</v>
      </c>
      <c r="B157" s="297" t="inlineStr">
        <is>
          <t>01.7.03.01-0001</t>
        </is>
      </c>
      <c r="C157" s="397" t="inlineStr">
        <is>
          <t>Вода</t>
        </is>
      </c>
      <c r="D157" s="390" t="inlineStr">
        <is>
          <t>м3</t>
        </is>
      </c>
      <c r="E157" s="228" t="n">
        <v>223.744</v>
      </c>
      <c r="F157" s="399" t="n">
        <v>2.43</v>
      </c>
      <c r="G157" s="226">
        <f>ROUND(E157*F157,2)</f>
        <v/>
      </c>
      <c r="H157" s="298">
        <f>G157/$G$211</f>
        <v/>
      </c>
      <c r="I157" s="308">
        <f>ROUND(F157*Прил.10!$D$13,2)</f>
        <v/>
      </c>
      <c r="J157" s="226">
        <f>ROUND(I157*E157,2)</f>
        <v/>
      </c>
    </row>
    <row r="158" hidden="1" outlineLevel="1" ht="14.25" customFormat="1" customHeight="1" s="354">
      <c r="A158" s="390" t="n">
        <v>130</v>
      </c>
      <c r="B158" s="297" t="inlineStr">
        <is>
          <t>14.4.01.02-0212</t>
        </is>
      </c>
      <c r="C158" s="397" t="inlineStr">
        <is>
          <t>Грунтовка АК-070</t>
        </is>
      </c>
      <c r="D158" s="390" t="inlineStr">
        <is>
          <t>т</t>
        </is>
      </c>
      <c r="E158" s="228" t="n">
        <v>0.015</v>
      </c>
      <c r="F158" s="399" t="n">
        <v>28180</v>
      </c>
      <c r="G158" s="226">
        <f>ROUND(E158*F158,2)</f>
        <v/>
      </c>
      <c r="H158" s="298">
        <f>G158/$G$211</f>
        <v/>
      </c>
      <c r="I158" s="308">
        <f>ROUND(F158*Прил.10!$D$13,2)</f>
        <v/>
      </c>
      <c r="J158" s="226">
        <f>ROUND(I158*E158,2)</f>
        <v/>
      </c>
    </row>
    <row r="159" hidden="1" outlineLevel="1" ht="25.5" customFormat="1" customHeight="1" s="354">
      <c r="A159" s="390" t="n">
        <v>131</v>
      </c>
      <c r="B159" s="297" t="inlineStr">
        <is>
          <t>08.3.01.02-0017</t>
        </is>
      </c>
      <c r="C159" s="397" t="inlineStr">
        <is>
          <t>Двутавры с параллельными гранями полок нормальные «Б», сталь марки Ст0, № 10</t>
        </is>
      </c>
      <c r="D159" s="390" t="inlineStr">
        <is>
          <t>т</t>
        </is>
      </c>
      <c r="E159" s="228" t="n">
        <v>0.0507</v>
      </c>
      <c r="F159" s="399" t="n">
        <v>7249.7</v>
      </c>
      <c r="G159" s="226">
        <f>ROUND(E159*F159,2)</f>
        <v/>
      </c>
      <c r="H159" s="298">
        <f>G159/$G$211</f>
        <v/>
      </c>
      <c r="I159" s="308">
        <f>ROUND(F159*Прил.10!$D$13,2)</f>
        <v/>
      </c>
      <c r="J159" s="226">
        <f>ROUND(I159*E159,2)</f>
        <v/>
      </c>
    </row>
    <row r="160" hidden="1" outlineLevel="1" ht="14.25" customFormat="1" customHeight="1" s="354">
      <c r="A160" s="390" t="n">
        <v>132</v>
      </c>
      <c r="B160" s="297" t="inlineStr">
        <is>
          <t>22.1.01.02-0002</t>
        </is>
      </c>
      <c r="C160" s="397" t="inlineStr">
        <is>
          <t>Шкаф телекоммуникационный ШФА-560</t>
        </is>
      </c>
      <c r="D160" s="390" t="inlineStr">
        <is>
          <t>шт.</t>
        </is>
      </c>
      <c r="E160" s="228" t="n">
        <v>4</v>
      </c>
      <c r="F160" s="399" t="n">
        <v>85.45999999999999</v>
      </c>
      <c r="G160" s="226">
        <f>ROUND(E160*F160,2)</f>
        <v/>
      </c>
      <c r="H160" s="298">
        <f>G160/$G$211</f>
        <v/>
      </c>
      <c r="I160" s="308">
        <f>ROUND(F160*Прил.10!$D$13,2)</f>
        <v/>
      </c>
      <c r="J160" s="226">
        <f>ROUND(I160*E160,2)</f>
        <v/>
      </c>
    </row>
    <row r="161" hidden="1" outlineLevel="1" ht="25.5" customFormat="1" customHeight="1" s="354">
      <c r="A161" s="390" t="n">
        <v>133</v>
      </c>
      <c r="B161" s="297" t="inlineStr">
        <is>
          <t>01.7.19.04-0031</t>
        </is>
      </c>
      <c r="C161" s="397" t="inlineStr">
        <is>
          <t>Прокладки резиновые (пластина техническая прессованная) 2 Н-1-АМС-М-10</t>
        </is>
      </c>
      <c r="D161" s="390" t="inlineStr">
        <is>
          <t>кг</t>
        </is>
      </c>
      <c r="E161" s="228" t="n">
        <v>12</v>
      </c>
      <c r="F161" s="399" t="n">
        <v>23.09</v>
      </c>
      <c r="G161" s="226">
        <f>ROUND(E161*F161,2)</f>
        <v/>
      </c>
      <c r="H161" s="298">
        <f>G161/$G$211</f>
        <v/>
      </c>
      <c r="I161" s="308">
        <f>ROUND(F161*Прил.10!$D$13,2)</f>
        <v/>
      </c>
      <c r="J161" s="226">
        <f>ROUND(I161*E161,2)</f>
        <v/>
      </c>
    </row>
    <row r="162" hidden="1" outlineLevel="1" ht="14.25" customFormat="1" customHeight="1" s="354">
      <c r="A162" s="390" t="n">
        <v>134</v>
      </c>
      <c r="B162" s="297" t="inlineStr">
        <is>
          <t>20.1.02.22-0006</t>
        </is>
      </c>
      <c r="C162" s="397" t="inlineStr">
        <is>
          <t>Ушко однолапчатое У1-12-16</t>
        </is>
      </c>
      <c r="D162" s="390" t="inlineStr">
        <is>
          <t>шт.</t>
        </is>
      </c>
      <c r="E162" s="228" t="n">
        <v>2</v>
      </c>
      <c r="F162" s="399" t="n">
        <v>137.86</v>
      </c>
      <c r="G162" s="226">
        <f>ROUND(E162*F162,2)</f>
        <v/>
      </c>
      <c r="H162" s="298">
        <f>G162/$G$211</f>
        <v/>
      </c>
      <c r="I162" s="308">
        <f>ROUND(F162*Прил.10!$D$13,2)</f>
        <v/>
      </c>
      <c r="J162" s="226">
        <f>ROUND(I162*E162,2)</f>
        <v/>
      </c>
    </row>
    <row r="163" hidden="1" outlineLevel="1" ht="14.25" customFormat="1" customHeight="1" s="354">
      <c r="A163" s="390" t="n">
        <v>135</v>
      </c>
      <c r="B163" s="297" t="inlineStr">
        <is>
          <t>20.1.02.05-0011</t>
        </is>
      </c>
      <c r="C163" s="397" t="inlineStr">
        <is>
          <t>Коромысло универсальное 2КУ-12-2</t>
        </is>
      </c>
      <c r="D163" s="390" t="inlineStr">
        <is>
          <t>шт.</t>
        </is>
      </c>
      <c r="E163" s="228" t="n">
        <v>2</v>
      </c>
      <c r="F163" s="399" t="n">
        <v>127.11</v>
      </c>
      <c r="G163" s="226">
        <f>ROUND(E163*F163,2)</f>
        <v/>
      </c>
      <c r="H163" s="298">
        <f>G163/$G$211</f>
        <v/>
      </c>
      <c r="I163" s="308">
        <f>ROUND(F163*Прил.10!$D$13,2)</f>
        <v/>
      </c>
      <c r="J163" s="226">
        <f>ROUND(I163*E163,2)</f>
        <v/>
      </c>
    </row>
    <row r="164" hidden="1" outlineLevel="1" ht="76.5" customFormat="1" customHeight="1" s="354">
      <c r="A164" s="390" t="n">
        <v>136</v>
      </c>
      <c r="B164" s="297" t="inlineStr">
        <is>
          <t>07.2.07.12-0003</t>
        </is>
      </c>
      <c r="C164" s="39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64" s="390" t="inlineStr">
        <is>
          <t>т</t>
        </is>
      </c>
      <c r="E164" s="228" t="n">
        <v>0.021773</v>
      </c>
      <c r="F164" s="399" t="n">
        <v>11229.04</v>
      </c>
      <c r="G164" s="226">
        <f>ROUND(E164*F164,2)</f>
        <v/>
      </c>
      <c r="H164" s="298">
        <f>G164/$G$211</f>
        <v/>
      </c>
      <c r="I164" s="308">
        <f>ROUND(F164*Прил.10!$D$13,2)</f>
        <v/>
      </c>
      <c r="J164" s="226">
        <f>ROUND(I164*E164,2)</f>
        <v/>
      </c>
    </row>
    <row r="165" hidden="1" outlineLevel="1" ht="14.25" customFormat="1" customHeight="1" s="354">
      <c r="A165" s="390" t="n">
        <v>137</v>
      </c>
      <c r="B165" s="297" t="inlineStr">
        <is>
          <t>01.7.15.06-0111</t>
        </is>
      </c>
      <c r="C165" s="397" t="inlineStr">
        <is>
          <t>Гвозди строительные</t>
        </is>
      </c>
      <c r="D165" s="390" t="inlineStr">
        <is>
          <t>т</t>
        </is>
      </c>
      <c r="E165" s="228" t="n">
        <v>0.019968</v>
      </c>
      <c r="F165" s="399" t="n">
        <v>12000.2</v>
      </c>
      <c r="G165" s="226">
        <f>ROUND(E165*F165,2)</f>
        <v/>
      </c>
      <c r="H165" s="298">
        <f>G165/$G$211</f>
        <v/>
      </c>
      <c r="I165" s="308">
        <f>ROUND(F165*Прил.10!$D$13,2)</f>
        <v/>
      </c>
      <c r="J165" s="226">
        <f>ROUND(I165*E165,2)</f>
        <v/>
      </c>
    </row>
    <row r="166" hidden="1" outlineLevel="1" ht="14.25" customFormat="1" customHeight="1" s="354">
      <c r="A166" s="390" t="n">
        <v>138</v>
      </c>
      <c r="B166" s="297" t="inlineStr">
        <is>
          <t>01.7.15.12-0021</t>
        </is>
      </c>
      <c r="C166" s="397" t="inlineStr">
        <is>
          <t>Шпильки</t>
        </is>
      </c>
      <c r="D166" s="390" t="inlineStr">
        <is>
          <t>шт.</t>
        </is>
      </c>
      <c r="E166" s="228" t="n">
        <v>24</v>
      </c>
      <c r="F166" s="399" t="n">
        <v>8.699999999999999</v>
      </c>
      <c r="G166" s="226">
        <f>ROUND(E166*F166,2)</f>
        <v/>
      </c>
      <c r="H166" s="298">
        <f>G166/$G$211</f>
        <v/>
      </c>
      <c r="I166" s="308">
        <f>ROUND(F166*Прил.10!$D$13,2)</f>
        <v/>
      </c>
      <c r="J166" s="226">
        <f>ROUND(I166*E166,2)</f>
        <v/>
      </c>
    </row>
    <row r="167" hidden="1" outlineLevel="1" ht="38.25" customFormat="1" customHeight="1" s="354">
      <c r="A167" s="390" t="n">
        <v>139</v>
      </c>
      <c r="B167" s="297" t="inlineStr">
        <is>
          <t>11.1.03.06-0090</t>
        </is>
      </c>
      <c r="C167" s="397" t="inlineStr">
        <is>
          <t>Доски обрезные хвойных пород длиной 4-6,5 м, шириной 75-150 мм, толщиной 32-40 мм, II сорта</t>
        </is>
      </c>
      <c r="D167" s="390" t="inlineStr">
        <is>
          <t>м3</t>
        </is>
      </c>
      <c r="E167" s="228" t="n">
        <v>0.144</v>
      </c>
      <c r="F167" s="399" t="n">
        <v>1430</v>
      </c>
      <c r="G167" s="226">
        <f>ROUND(E167*F167,2)</f>
        <v/>
      </c>
      <c r="H167" s="298">
        <f>G167/$G$211</f>
        <v/>
      </c>
      <c r="I167" s="308">
        <f>ROUND(F167*Прил.10!$D$13,2)</f>
        <v/>
      </c>
      <c r="J167" s="226">
        <f>ROUND(I167*E167,2)</f>
        <v/>
      </c>
    </row>
    <row r="168" hidden="1" outlineLevel="1" ht="14.25" customFormat="1" customHeight="1" s="354">
      <c r="A168" s="390" t="n">
        <v>140</v>
      </c>
      <c r="B168" s="297" t="inlineStr">
        <is>
          <t>22.1.01.02-0002</t>
        </is>
      </c>
      <c r="C168" s="397" t="inlineStr">
        <is>
          <t>Шкаф настенный электрический</t>
        </is>
      </c>
      <c r="D168" s="390" t="inlineStr">
        <is>
          <t>шт.</t>
        </is>
      </c>
      <c r="E168" s="228" t="n">
        <v>2</v>
      </c>
      <c r="F168" s="399" t="n">
        <v>85.45999999999999</v>
      </c>
      <c r="G168" s="226">
        <f>ROUND(E168*F168,2)</f>
        <v/>
      </c>
      <c r="H168" s="298">
        <f>G168/$G$211</f>
        <v/>
      </c>
      <c r="I168" s="308">
        <f>ROUND(F168*Прил.10!$D$13,2)</f>
        <v/>
      </c>
      <c r="J168" s="226">
        <f>ROUND(I168*E168,2)</f>
        <v/>
      </c>
    </row>
    <row r="169" hidden="1" outlineLevel="1" ht="14.25" customFormat="1" customHeight="1" s="354">
      <c r="A169" s="390" t="n">
        <v>141</v>
      </c>
      <c r="B169" s="297" t="inlineStr">
        <is>
          <t>01.7.15.10-0031</t>
        </is>
      </c>
      <c r="C169" s="397" t="inlineStr">
        <is>
          <t>Скоба СК-7-1А</t>
        </is>
      </c>
      <c r="D169" s="390" t="inlineStr">
        <is>
          <t>шт.</t>
        </is>
      </c>
      <c r="E169" s="228" t="n">
        <v>6</v>
      </c>
      <c r="F169" s="399" t="n">
        <v>28.07</v>
      </c>
      <c r="G169" s="226">
        <f>ROUND(E169*F169,2)</f>
        <v/>
      </c>
      <c r="H169" s="298">
        <f>G169/$G$211</f>
        <v/>
      </c>
      <c r="I169" s="308">
        <f>ROUND(F169*Прил.10!$D$13,2)</f>
        <v/>
      </c>
      <c r="J169" s="226">
        <f>ROUND(I169*E169,2)</f>
        <v/>
      </c>
    </row>
    <row r="170" hidden="1" outlineLevel="1" ht="25.5" customFormat="1" customHeight="1" s="354">
      <c r="A170" s="390" t="n">
        <v>142</v>
      </c>
      <c r="B170" s="297" t="inlineStr">
        <is>
          <t>22.2.02.04-0042</t>
        </is>
      </c>
      <c r="C170" s="397" t="inlineStr">
        <is>
          <t>Звено промежуточное трехлапчатое ПРТ-7/12-2</t>
        </is>
      </c>
      <c r="D170" s="390" t="inlineStr">
        <is>
          <t>шт.</t>
        </is>
      </c>
      <c r="E170" s="228" t="n">
        <v>4</v>
      </c>
      <c r="F170" s="399" t="n">
        <v>40.06</v>
      </c>
      <c r="G170" s="226">
        <f>ROUND(E170*F170,2)</f>
        <v/>
      </c>
      <c r="H170" s="298">
        <f>G170/$G$211</f>
        <v/>
      </c>
      <c r="I170" s="308">
        <f>ROUND(F170*Прил.10!$D$13,2)</f>
        <v/>
      </c>
      <c r="J170" s="226">
        <f>ROUND(I170*E170,2)</f>
        <v/>
      </c>
    </row>
    <row r="171" hidden="1" outlineLevel="1" ht="25.5" customFormat="1" customHeight="1" s="354">
      <c r="A171" s="390" t="n">
        <v>143</v>
      </c>
      <c r="B171" s="297" t="inlineStr">
        <is>
          <t>08.3.07.01-0076</t>
        </is>
      </c>
      <c r="C171" s="397" t="inlineStr">
        <is>
          <t>Сталь полосовая, марка стали Ст3сп шириной 50-200 мм толщиной 4-5 мм</t>
        </is>
      </c>
      <c r="D171" s="390" t="inlineStr">
        <is>
          <t>т</t>
        </is>
      </c>
      <c r="E171" s="228" t="n">
        <v>0.02268</v>
      </c>
      <c r="F171" s="399" t="n">
        <v>5000</v>
      </c>
      <c r="G171" s="226">
        <f>ROUND(E171*F171,2)</f>
        <v/>
      </c>
      <c r="H171" s="298">
        <f>G171/$G$211</f>
        <v/>
      </c>
      <c r="I171" s="308">
        <f>ROUND(F171*Прил.10!$D$13,2)</f>
        <v/>
      </c>
      <c r="J171" s="226">
        <f>ROUND(I171*E171,2)</f>
        <v/>
      </c>
    </row>
    <row r="172" hidden="1" outlineLevel="1" ht="14.25" customFormat="1" customHeight="1" s="354">
      <c r="A172" s="390" t="n">
        <v>144</v>
      </c>
      <c r="B172" s="297" t="inlineStr">
        <is>
          <t>22.2.02.04-0006</t>
        </is>
      </c>
      <c r="C172" s="397" t="inlineStr">
        <is>
          <t>Звено промежуточное монтажное ПТМ-7-2</t>
        </is>
      </c>
      <c r="D172" s="390" t="inlineStr">
        <is>
          <t>шт.</t>
        </is>
      </c>
      <c r="E172" s="228" t="n">
        <v>2</v>
      </c>
      <c r="F172" s="399" t="n">
        <v>55.07</v>
      </c>
      <c r="G172" s="226">
        <f>ROUND(E172*F172,2)</f>
        <v/>
      </c>
      <c r="H172" s="298">
        <f>G172/$G$211</f>
        <v/>
      </c>
      <c r="I172" s="308">
        <f>ROUND(F172*Прил.10!$D$13,2)</f>
        <v/>
      </c>
      <c r="J172" s="226">
        <f>ROUND(I172*E172,2)</f>
        <v/>
      </c>
    </row>
    <row r="173" hidden="1" outlineLevel="1" ht="14.25" customFormat="1" customHeight="1" s="354">
      <c r="A173" s="390" t="n">
        <v>145</v>
      </c>
      <c r="B173" s="297" t="inlineStr">
        <is>
          <t>01.7.15.10-0032</t>
        </is>
      </c>
      <c r="C173" s="397" t="inlineStr">
        <is>
          <t>Скоба СК-12-1А</t>
        </is>
      </c>
      <c r="D173" s="390" t="inlineStr">
        <is>
          <t>шт.</t>
        </is>
      </c>
      <c r="E173" s="228" t="n">
        <v>2</v>
      </c>
      <c r="F173" s="399" t="n">
        <v>54.7</v>
      </c>
      <c r="G173" s="226">
        <f>ROUND(E173*F173,2)</f>
        <v/>
      </c>
      <c r="H173" s="298">
        <f>G173/$G$211</f>
        <v/>
      </c>
      <c r="I173" s="308">
        <f>ROUND(F173*Прил.10!$D$13,2)</f>
        <v/>
      </c>
      <c r="J173" s="226">
        <f>ROUND(I173*E173,2)</f>
        <v/>
      </c>
    </row>
    <row r="174" hidden="1" outlineLevel="1" ht="25.5" customFormat="1" customHeight="1" s="354">
      <c r="A174" s="390" t="n">
        <v>146</v>
      </c>
      <c r="B174" s="297" t="inlineStr">
        <is>
          <t>01.7.15.03-0039</t>
        </is>
      </c>
      <c r="C174" s="397" t="inlineStr">
        <is>
          <t>Болты с гайками и шайбами оцинкованные, диаметр 42 мм</t>
        </is>
      </c>
      <c r="D174" s="390" t="inlineStr">
        <is>
          <t>кг</t>
        </is>
      </c>
      <c r="E174" s="228" t="n">
        <v>4.184</v>
      </c>
      <c r="F174" s="399" t="n">
        <v>24.43</v>
      </c>
      <c r="G174" s="226">
        <f>ROUND(E174*F174,2)</f>
        <v/>
      </c>
      <c r="H174" s="298">
        <f>G174/$G$211</f>
        <v/>
      </c>
      <c r="I174" s="308">
        <f>ROUND(F174*Прил.10!$D$13,2)</f>
        <v/>
      </c>
      <c r="J174" s="226">
        <f>ROUND(I174*E174,2)</f>
        <v/>
      </c>
    </row>
    <row r="175" hidden="1" outlineLevel="1" ht="14.25" customFormat="1" customHeight="1" s="354">
      <c r="A175" s="390" t="n">
        <v>147</v>
      </c>
      <c r="B175" s="297" t="inlineStr">
        <is>
          <t>22.2.02.20-0012</t>
        </is>
      </c>
      <c r="C175" s="397" t="inlineStr">
        <is>
          <t>Хомуты Х17</t>
        </is>
      </c>
      <c r="D175" s="390" t="inlineStr">
        <is>
          <t>кг</t>
        </is>
      </c>
      <c r="E175" s="228" t="n">
        <v>6.852</v>
      </c>
      <c r="F175" s="399" t="n">
        <v>14.49</v>
      </c>
      <c r="G175" s="226">
        <f>ROUND(E175*F175,2)</f>
        <v/>
      </c>
      <c r="H175" s="298">
        <f>G175/$G$211</f>
        <v/>
      </c>
      <c r="I175" s="308">
        <f>ROUND(F175*Прил.10!$D$13,2)</f>
        <v/>
      </c>
      <c r="J175" s="226">
        <f>ROUND(I175*E175,2)</f>
        <v/>
      </c>
    </row>
    <row r="176" hidden="1" outlineLevel="1" ht="25.5" customFormat="1" customHeight="1" s="354">
      <c r="A176" s="390" t="n">
        <v>148</v>
      </c>
      <c r="B176" s="297" t="inlineStr">
        <is>
          <t>07.2.07.04-0007</t>
        </is>
      </c>
      <c r="C176" s="397" t="inlineStr">
        <is>
          <t>Конструкции стальные индивидуальные решетчатые сварные массой до 0,1 т</t>
        </is>
      </c>
      <c r="D176" s="390" t="inlineStr">
        <is>
          <t>т</t>
        </is>
      </c>
      <c r="E176" s="228" t="n">
        <v>0.008</v>
      </c>
      <c r="F176" s="399" t="n">
        <v>11500</v>
      </c>
      <c r="G176" s="226">
        <f>ROUND(E176*F176,2)</f>
        <v/>
      </c>
      <c r="H176" s="298">
        <f>G176/$G$211</f>
        <v/>
      </c>
      <c r="I176" s="308">
        <f>ROUND(F176*Прил.10!$D$13,2)</f>
        <v/>
      </c>
      <c r="J176" s="226">
        <f>ROUND(I176*E176,2)</f>
        <v/>
      </c>
    </row>
    <row r="177" hidden="1" outlineLevel="1" ht="14.25" customFormat="1" customHeight="1" s="354">
      <c r="A177" s="390" t="n">
        <v>149</v>
      </c>
      <c r="B177" s="297" t="inlineStr">
        <is>
          <t>14.4.04.12-0008</t>
        </is>
      </c>
      <c r="C177" s="397" t="inlineStr">
        <is>
          <t>Эмаль эпоксидная ЭП-140 защитная</t>
        </is>
      </c>
      <c r="D177" s="390" t="inlineStr">
        <is>
          <t>т</t>
        </is>
      </c>
      <c r="E177" s="228" t="n">
        <v>0.00114</v>
      </c>
      <c r="F177" s="399" t="n">
        <v>75000</v>
      </c>
      <c r="G177" s="226">
        <f>ROUND(E177*F177,2)</f>
        <v/>
      </c>
      <c r="H177" s="298">
        <f>G177/$G$211</f>
        <v/>
      </c>
      <c r="I177" s="308">
        <f>ROUND(F177*Прил.10!$D$13,2)</f>
        <v/>
      </c>
      <c r="J177" s="226">
        <f>ROUND(I177*E177,2)</f>
        <v/>
      </c>
    </row>
    <row r="178" hidden="1" outlineLevel="1" ht="25.5" customFormat="1" customHeight="1" s="354">
      <c r="A178" s="390" t="n">
        <v>150</v>
      </c>
      <c r="B178" s="297" t="inlineStr">
        <is>
          <t>14.4.02.04-0141</t>
        </is>
      </c>
      <c r="C178" s="397" t="inlineStr">
        <is>
          <t>Краски масляные земляные марки МА-0115 мумия, сурик железный</t>
        </is>
      </c>
      <c r="D178" s="390" t="inlineStr">
        <is>
          <t>т</t>
        </is>
      </c>
      <c r="E178" s="228" t="n">
        <v>0.004992</v>
      </c>
      <c r="F178" s="399" t="n">
        <v>15000</v>
      </c>
      <c r="G178" s="226">
        <f>ROUND(E178*F178,2)</f>
        <v/>
      </c>
      <c r="H178" s="298">
        <f>G178/$G$211</f>
        <v/>
      </c>
      <c r="I178" s="308">
        <f>ROUND(F178*Прил.10!$D$13,2)</f>
        <v/>
      </c>
      <c r="J178" s="226">
        <f>ROUND(I178*E178,2)</f>
        <v/>
      </c>
    </row>
    <row r="179" hidden="1" outlineLevel="1" ht="25.5" customFormat="1" customHeight="1" s="354">
      <c r="A179" s="390" t="n">
        <v>151</v>
      </c>
      <c r="B179" s="297" t="inlineStr">
        <is>
          <t>01.7.19.04-0031</t>
        </is>
      </c>
      <c r="C179" s="397" t="inlineStr">
        <is>
          <t>Прокладки резиновые (пластина техническая прессованная)</t>
        </is>
      </c>
      <c r="D179" s="390" t="inlineStr">
        <is>
          <t>кг</t>
        </is>
      </c>
      <c r="E179" s="228" t="n">
        <v>3</v>
      </c>
      <c r="F179" s="399" t="n">
        <v>23.09</v>
      </c>
      <c r="G179" s="226">
        <f>ROUND(E179*F179,2)</f>
        <v/>
      </c>
      <c r="H179" s="298">
        <f>G179/$G$211</f>
        <v/>
      </c>
      <c r="I179" s="308">
        <f>ROUND(F179*Прил.10!$D$13,2)</f>
        <v/>
      </c>
      <c r="J179" s="226">
        <f>ROUND(I179*E179,2)</f>
        <v/>
      </c>
    </row>
    <row r="180" hidden="1" outlineLevel="1" ht="14.25" customFormat="1" customHeight="1" s="354">
      <c r="A180" s="390" t="n">
        <v>152</v>
      </c>
      <c r="B180" s="297" t="inlineStr">
        <is>
          <t>20.1.02.14-0004</t>
        </is>
      </c>
      <c r="C180" s="397" t="inlineStr">
        <is>
          <t>Серьга СР-12-16</t>
        </is>
      </c>
      <c r="D180" s="390" t="inlineStr">
        <is>
          <t>шт.</t>
        </is>
      </c>
      <c r="E180" s="228" t="n">
        <v>4</v>
      </c>
      <c r="F180" s="399" t="n">
        <v>13.29</v>
      </c>
      <c r="G180" s="226">
        <f>ROUND(E180*F180,2)</f>
        <v/>
      </c>
      <c r="H180" s="298">
        <f>G180/$G$211</f>
        <v/>
      </c>
      <c r="I180" s="308">
        <f>ROUND(F180*Прил.10!$D$13,2)</f>
        <v/>
      </c>
      <c r="J180" s="226">
        <f>ROUND(I180*E180,2)</f>
        <v/>
      </c>
    </row>
    <row r="181" hidden="1" outlineLevel="1" ht="14.25" customFormat="1" customHeight="1" s="354">
      <c r="A181" s="390" t="n">
        <v>153</v>
      </c>
      <c r="B181" s="297" t="inlineStr">
        <is>
          <t>20.1.02.21-0043</t>
        </is>
      </c>
      <c r="C181" s="397" t="inlineStr">
        <is>
          <t>Узел крепления КГП-7-3</t>
        </is>
      </c>
      <c r="D181" s="390" t="inlineStr">
        <is>
          <t>шт.</t>
        </is>
      </c>
      <c r="E181" s="228" t="n">
        <v>2</v>
      </c>
      <c r="F181" s="399" t="n">
        <v>25.55</v>
      </c>
      <c r="G181" s="226">
        <f>ROUND(E181*F181,2)</f>
        <v/>
      </c>
      <c r="H181" s="298">
        <f>G181/$G$211</f>
        <v/>
      </c>
      <c r="I181" s="308">
        <f>ROUND(F181*Прил.10!$D$13,2)</f>
        <v/>
      </c>
      <c r="J181" s="226">
        <f>ROUND(I181*E181,2)</f>
        <v/>
      </c>
    </row>
    <row r="182" hidden="1" outlineLevel="1" ht="14.25" customFormat="1" customHeight="1" s="354">
      <c r="A182" s="390" t="n">
        <v>154</v>
      </c>
      <c r="B182" s="297" t="inlineStr">
        <is>
          <t>25.2.01.01-0001</t>
        </is>
      </c>
      <c r="C182" s="397" t="inlineStr">
        <is>
          <t>Бирки-оконцеватели</t>
        </is>
      </c>
      <c r="D182" s="390" t="inlineStr">
        <is>
          <t>100 шт.</t>
        </is>
      </c>
      <c r="E182" s="228" t="n">
        <v>0.8</v>
      </c>
      <c r="F182" s="399" t="n">
        <v>63</v>
      </c>
      <c r="G182" s="226">
        <f>ROUND(E182*F182,2)</f>
        <v/>
      </c>
      <c r="H182" s="298">
        <f>G182/$G$211</f>
        <v/>
      </c>
      <c r="I182" s="308">
        <f>ROUND(F182*Прил.10!$D$13,2)</f>
        <v/>
      </c>
      <c r="J182" s="226">
        <f>ROUND(I182*E182,2)</f>
        <v/>
      </c>
    </row>
    <row r="183" hidden="1" outlineLevel="1" ht="25.5" customFormat="1" customHeight="1" s="354">
      <c r="A183" s="390" t="n">
        <v>155</v>
      </c>
      <c r="B183" s="297" t="inlineStr">
        <is>
          <t>11.1.03.01-0028</t>
        </is>
      </c>
      <c r="C183" s="397" t="inlineStr">
        <is>
          <t>Бруски обрезные (береза, липа) длиной 4-6,5 м, все ширины, толщиной 32-70 мм, II сорта</t>
        </is>
      </c>
      <c r="D183" s="390" t="inlineStr">
        <is>
          <t>м3</t>
        </is>
      </c>
      <c r="E183" s="228" t="n">
        <v>0.03</v>
      </c>
      <c r="F183" s="399" t="n">
        <v>1497.67</v>
      </c>
      <c r="G183" s="226">
        <f>ROUND(E183*F183,2)</f>
        <v/>
      </c>
      <c r="H183" s="298">
        <f>G183/$G$211</f>
        <v/>
      </c>
      <c r="I183" s="308">
        <f>ROUND(F183*Прил.10!$D$13,2)</f>
        <v/>
      </c>
      <c r="J183" s="226">
        <f>ROUND(I183*E183,2)</f>
        <v/>
      </c>
    </row>
    <row r="184" hidden="1" outlineLevel="1" ht="14.25" customFormat="1" customHeight="1" s="354">
      <c r="A184" s="390" t="n">
        <v>156</v>
      </c>
      <c r="B184" s="297" t="inlineStr">
        <is>
          <t>02.1.01.01-0001</t>
        </is>
      </c>
      <c r="C184" s="397" t="inlineStr">
        <is>
          <t>Глина</t>
        </is>
      </c>
      <c r="D184" s="390" t="inlineStr">
        <is>
          <t>м3</t>
        </is>
      </c>
      <c r="E184" s="228" t="n">
        <v>0.46</v>
      </c>
      <c r="F184" s="399" t="n">
        <v>87.8</v>
      </c>
      <c r="G184" s="226">
        <f>ROUND(E184*F184,2)</f>
        <v/>
      </c>
      <c r="H184" s="298">
        <f>G184/$G$211</f>
        <v/>
      </c>
      <c r="I184" s="308">
        <f>ROUND(F184*Прил.10!$D$13,2)</f>
        <v/>
      </c>
      <c r="J184" s="226">
        <f>ROUND(I184*E184,2)</f>
        <v/>
      </c>
    </row>
    <row r="185" hidden="1" outlineLevel="1" ht="14.25" customFormat="1" customHeight="1" s="354">
      <c r="A185" s="390" t="n">
        <v>157</v>
      </c>
      <c r="B185" s="297" t="inlineStr">
        <is>
          <t>01.7.15.03-0042</t>
        </is>
      </c>
      <c r="C185" s="397" t="inlineStr">
        <is>
          <t>Болты с гайками и шайбами строительные</t>
        </is>
      </c>
      <c r="D185" s="390" t="inlineStr">
        <is>
          <t>кг</t>
        </is>
      </c>
      <c r="E185" s="228" t="n">
        <v>3.436</v>
      </c>
      <c r="F185" s="399" t="n">
        <v>9.029999999999999</v>
      </c>
      <c r="G185" s="226">
        <f>ROUND(E185*F185,2)</f>
        <v/>
      </c>
      <c r="H185" s="298">
        <f>G185/$G$211</f>
        <v/>
      </c>
      <c r="I185" s="308">
        <f>ROUND(F185*Прил.10!$D$13,2)</f>
        <v/>
      </c>
      <c r="J185" s="226">
        <f>ROUND(I185*E185,2)</f>
        <v/>
      </c>
    </row>
    <row r="186" hidden="1" outlineLevel="1" ht="14.25" customFormat="1" customHeight="1" s="354">
      <c r="A186" s="390" t="n">
        <v>158</v>
      </c>
      <c r="B186" s="297" t="inlineStr">
        <is>
          <t>Прайс из СД ОП</t>
        </is>
      </c>
      <c r="C186" s="397" t="inlineStr">
        <is>
          <t xml:space="preserve">Держатель с защелкой и дюбелем СТ16     </t>
        </is>
      </c>
      <c r="D186" s="390" t="inlineStr">
        <is>
          <t>шт.</t>
        </is>
      </c>
      <c r="E186" s="228" t="n">
        <v>14</v>
      </c>
      <c r="F186" s="399" t="n">
        <v>1.45</v>
      </c>
      <c r="G186" s="226">
        <f>ROUND(E186*F186,2)</f>
        <v/>
      </c>
      <c r="H186" s="298">
        <f>G186/$G$211</f>
        <v/>
      </c>
      <c r="I186" s="308">
        <f>ROUND(F186*Прил.10!$D$13,2)</f>
        <v/>
      </c>
      <c r="J186" s="226">
        <f>ROUND(I186*E186,2)</f>
        <v/>
      </c>
    </row>
    <row r="187" hidden="1" outlineLevel="1" ht="51" customFormat="1" customHeight="1" s="354">
      <c r="A187" s="390" t="n">
        <v>159</v>
      </c>
      <c r="B187" s="297" t="inlineStr">
        <is>
          <t>21.2.02.02-0003</t>
        </is>
      </c>
      <c r="C187" s="397" t="inlineStr">
        <is>
          <t>Провода для радиоустановок на напряжение до 380 В с медными жилами с резиновой изоляцией марки РПШ, с числом жил - 2 и сечением 0,75 мм2</t>
        </is>
      </c>
      <c r="D187" s="390" t="inlineStr">
        <is>
          <t>1000 м</t>
        </is>
      </c>
      <c r="E187" s="228" t="n">
        <v>0.004</v>
      </c>
      <c r="F187" s="399" t="n">
        <v>4805</v>
      </c>
      <c r="G187" s="226">
        <f>ROUND(E187*F187,2)</f>
        <v/>
      </c>
      <c r="H187" s="298">
        <f>G187/$G$211</f>
        <v/>
      </c>
      <c r="I187" s="308">
        <f>ROUND(F187*Прил.10!$D$13,2)</f>
        <v/>
      </c>
      <c r="J187" s="226">
        <f>ROUND(I187*E187,2)</f>
        <v/>
      </c>
    </row>
    <row r="188" hidden="1" outlineLevel="1" ht="14.25" customFormat="1" customHeight="1" s="354">
      <c r="A188" s="390" t="n">
        <v>160</v>
      </c>
      <c r="B188" s="297" t="inlineStr">
        <is>
          <t>20.1.02.14-0003</t>
        </is>
      </c>
      <c r="C188" s="397" t="inlineStr">
        <is>
          <t>Серьга СР-7-16</t>
        </is>
      </c>
      <c r="D188" s="390" t="inlineStr">
        <is>
          <t>шт.</t>
        </is>
      </c>
      <c r="E188" s="228" t="n">
        <v>2</v>
      </c>
      <c r="F188" s="399" t="n">
        <v>9.359999999999999</v>
      </c>
      <c r="G188" s="226">
        <f>ROUND(E188*F188,2)</f>
        <v/>
      </c>
      <c r="H188" s="298">
        <f>G188/$G$211</f>
        <v/>
      </c>
      <c r="I188" s="308">
        <f>ROUND(F188*Прил.10!$D$13,2)</f>
        <v/>
      </c>
      <c r="J188" s="226">
        <f>ROUND(I188*E188,2)</f>
        <v/>
      </c>
    </row>
    <row r="189" hidden="1" outlineLevel="1" ht="25.5" customFormat="1" customHeight="1" s="354">
      <c r="A189" s="390" t="n">
        <v>161</v>
      </c>
      <c r="B189" s="297" t="inlineStr">
        <is>
          <t>01.7.15.02-0083</t>
        </is>
      </c>
      <c r="C189" s="397" t="inlineStr">
        <is>
          <t>Болты с шестигранной головкой диаметром резьбы 10 мм</t>
        </is>
      </c>
      <c r="D189" s="390" t="inlineStr">
        <is>
          <t>т</t>
        </is>
      </c>
      <c r="E189" s="228" t="n">
        <v>0.00096</v>
      </c>
      <c r="F189" s="399" t="n">
        <v>19395.83</v>
      </c>
      <c r="G189" s="226">
        <f>ROUND(E189*F189,2)</f>
        <v/>
      </c>
      <c r="H189" s="298">
        <f>G189/$G$211</f>
        <v/>
      </c>
      <c r="I189" s="308">
        <f>ROUND(F189*Прил.10!$D$13,2)</f>
        <v/>
      </c>
      <c r="J189" s="226">
        <f>ROUND(I189*E189,2)</f>
        <v/>
      </c>
    </row>
    <row r="190" hidden="1" outlineLevel="1" ht="14.25" customFormat="1" customHeight="1" s="354">
      <c r="A190" s="390" t="n">
        <v>162</v>
      </c>
      <c r="B190" s="297" t="inlineStr">
        <is>
          <t>01.7.15.06-0139</t>
        </is>
      </c>
      <c r="C190" s="397" t="inlineStr">
        <is>
          <t>Гвозди тарные круглые 3,0х80 мм</t>
        </is>
      </c>
      <c r="D190" s="390" t="inlineStr">
        <is>
          <t>т</t>
        </is>
      </c>
      <c r="E190" s="228" t="n">
        <v>0.0014</v>
      </c>
      <c r="F190" s="399" t="n">
        <v>12814.29</v>
      </c>
      <c r="G190" s="226">
        <f>ROUND(E190*F190,2)</f>
        <v/>
      </c>
      <c r="H190" s="298">
        <f>G190/$G$211</f>
        <v/>
      </c>
      <c r="I190" s="308">
        <f>ROUND(F190*Прил.10!$D$13,2)</f>
        <v/>
      </c>
      <c r="J190" s="226">
        <f>ROUND(I190*E190,2)</f>
        <v/>
      </c>
    </row>
    <row r="191" hidden="1" outlineLevel="1" ht="25.5" customFormat="1" customHeight="1" s="354">
      <c r="A191" s="390" t="n">
        <v>163</v>
      </c>
      <c r="B191" s="297" t="inlineStr">
        <is>
          <t>08.4.03.02-0001</t>
        </is>
      </c>
      <c r="C191" s="397" t="inlineStr">
        <is>
          <t>Горячекатаная арматурная сталь гладкая класса А-I, диаметром 6 мм</t>
        </is>
      </c>
      <c r="D191" s="390" t="inlineStr">
        <is>
          <t>т</t>
        </is>
      </c>
      <c r="E191" s="228" t="n">
        <v>0.0024</v>
      </c>
      <c r="F191" s="399" t="n">
        <v>7425</v>
      </c>
      <c r="G191" s="226">
        <f>ROUND(E191*F191,2)</f>
        <v/>
      </c>
      <c r="H191" s="298">
        <f>G191/$G$211</f>
        <v/>
      </c>
      <c r="I191" s="308">
        <f>ROUND(F191*Прил.10!$D$13,2)</f>
        <v/>
      </c>
      <c r="J191" s="226">
        <f>ROUND(I191*E191,2)</f>
        <v/>
      </c>
    </row>
    <row r="192" hidden="1" outlineLevel="1" ht="14.25" customFormat="1" customHeight="1" s="354">
      <c r="A192" s="390" t="n">
        <v>164</v>
      </c>
      <c r="B192" s="297" t="inlineStr">
        <is>
          <t>20.1.02.23-0082</t>
        </is>
      </c>
      <c r="C192" s="397" t="inlineStr">
        <is>
          <t>Перемычки гибкие, тип ПГС-50</t>
        </is>
      </c>
      <c r="D192" s="390" t="inlineStr">
        <is>
          <t>10 шт.</t>
        </is>
      </c>
      <c r="E192" s="228" t="n">
        <v>0.4</v>
      </c>
      <c r="F192" s="399" t="n">
        <v>39</v>
      </c>
      <c r="G192" s="226">
        <f>ROUND(E192*F192,2)</f>
        <v/>
      </c>
      <c r="H192" s="298">
        <f>G192/$G$211</f>
        <v/>
      </c>
      <c r="I192" s="308">
        <f>ROUND(F192*Прил.10!$D$13,2)</f>
        <v/>
      </c>
      <c r="J192" s="226">
        <f>ROUND(I192*E192,2)</f>
        <v/>
      </c>
    </row>
    <row r="193" hidden="1" outlineLevel="1" ht="25.5" customFormat="1" customHeight="1" s="354">
      <c r="A193" s="390" t="n">
        <v>165</v>
      </c>
      <c r="B193" s="297" t="inlineStr">
        <is>
          <t>14.4.01.08-0001</t>
        </is>
      </c>
      <c r="C193" s="397" t="inlineStr">
        <is>
          <t>Грунтовка В-КФ-093 красно-коричневая, серая, черная</t>
        </is>
      </c>
      <c r="D193" s="390" t="inlineStr">
        <is>
          <t>т</t>
        </is>
      </c>
      <c r="E193" s="228" t="n">
        <v>0.000387</v>
      </c>
      <c r="F193" s="399" t="n">
        <v>35012.92</v>
      </c>
      <c r="G193" s="226">
        <f>ROUND(E193*F193,2)</f>
        <v/>
      </c>
      <c r="H193" s="298">
        <f>G193/$G$211</f>
        <v/>
      </c>
      <c r="I193" s="308">
        <f>ROUND(F193*Прил.10!$D$13,2)</f>
        <v/>
      </c>
      <c r="J193" s="226">
        <f>ROUND(I193*E193,2)</f>
        <v/>
      </c>
    </row>
    <row r="194" hidden="1" outlineLevel="1" ht="25.5" customFormat="1" customHeight="1" s="354">
      <c r="A194" s="390" t="n">
        <v>166</v>
      </c>
      <c r="B194" s="297" t="inlineStr">
        <is>
          <t>999-9950</t>
        </is>
      </c>
      <c r="C194" s="397" t="inlineStr">
        <is>
          <t>Вспомогательные ненормируемые материалы</t>
        </is>
      </c>
      <c r="D194" s="390" t="inlineStr">
        <is>
          <t>руб</t>
        </is>
      </c>
      <c r="E194" s="228" t="n">
        <v>13.0168</v>
      </c>
      <c r="F194" s="399" t="n">
        <v>1</v>
      </c>
      <c r="G194" s="226">
        <f>ROUND(E194*F194,2)</f>
        <v/>
      </c>
      <c r="H194" s="298">
        <f>G194/$G$211</f>
        <v/>
      </c>
      <c r="I194" s="308">
        <f>ROUND(F194*Прил.10!$D$13,2)</f>
        <v/>
      </c>
      <c r="J194" s="226">
        <f>ROUND(I194*E194,2)</f>
        <v/>
      </c>
    </row>
    <row r="195" hidden="1" outlineLevel="1" ht="38.25" customFormat="1" customHeight="1" s="354">
      <c r="A195" s="390" t="n">
        <v>167</v>
      </c>
      <c r="B195" s="297" t="inlineStr">
        <is>
          <t>24.3.01.02-0003</t>
        </is>
      </c>
      <c r="C195" s="397" t="inlineStr">
        <is>
          <t>Трубы гибкие гофрированные из самозатухающего ПВХ-пластиката легкого типа диаметром 16 мм</t>
        </is>
      </c>
      <c r="D195" s="390" t="inlineStr">
        <is>
          <t>м</t>
        </is>
      </c>
      <c r="E195" s="228" t="n">
        <v>4</v>
      </c>
      <c r="F195" s="399" t="n">
        <v>2.24</v>
      </c>
      <c r="G195" s="226">
        <f>ROUND(E195*F195,2)</f>
        <v/>
      </c>
      <c r="H195" s="298">
        <f>G195/$G$211</f>
        <v/>
      </c>
      <c r="I195" s="308">
        <f>ROUND(F195*Прил.10!$D$13,2)</f>
        <v/>
      </c>
      <c r="J195" s="226">
        <f>ROUND(I195*E195,2)</f>
        <v/>
      </c>
    </row>
    <row r="196" hidden="1" outlineLevel="1" ht="14.25" customFormat="1" customHeight="1" s="354">
      <c r="A196" s="390" t="n">
        <v>168</v>
      </c>
      <c r="B196" s="297" t="inlineStr">
        <is>
          <t>01.7.11.07-0034</t>
        </is>
      </c>
      <c r="C196" s="397" t="inlineStr">
        <is>
          <t>Электроды диаметром 4 мм Э42А</t>
        </is>
      </c>
      <c r="D196" s="390" t="inlineStr">
        <is>
          <t>кг</t>
        </is>
      </c>
      <c r="E196" s="228" t="n">
        <v>0.8224</v>
      </c>
      <c r="F196" s="399" t="n">
        <v>10.59</v>
      </c>
      <c r="G196" s="226">
        <f>ROUND(E196*F196,2)</f>
        <v/>
      </c>
      <c r="H196" s="298">
        <f>G196/$G$211</f>
        <v/>
      </c>
      <c r="I196" s="308">
        <f>ROUND(F196*Прил.10!$D$13,2)</f>
        <v/>
      </c>
      <c r="J196" s="226">
        <f>ROUND(I196*E196,2)</f>
        <v/>
      </c>
    </row>
    <row r="197" hidden="1" outlineLevel="1" ht="38.25" customFormat="1" customHeight="1" s="354">
      <c r="A197" s="390" t="n">
        <v>169</v>
      </c>
      <c r="B197" s="297" t="inlineStr">
        <is>
          <t>01.7.06.05-0041</t>
        </is>
      </c>
      <c r="C197" s="397" t="inlineStr">
        <is>
          <t>Лента изоляционная прорезиненная односторонняя ширина 20 мм, толщина 0,25-0,35 мм</t>
        </is>
      </c>
      <c r="D197" s="390" t="inlineStr">
        <is>
          <t>кг</t>
        </is>
      </c>
      <c r="E197" s="228" t="n">
        <v>0.1664</v>
      </c>
      <c r="F197" s="399" t="n">
        <v>30.47</v>
      </c>
      <c r="G197" s="226">
        <f>ROUND(E197*F197,2)</f>
        <v/>
      </c>
      <c r="H197" s="298">
        <f>G197/$G$211</f>
        <v/>
      </c>
      <c r="I197" s="308">
        <f>ROUND(F197*Прил.10!$D$13,2)</f>
        <v/>
      </c>
      <c r="J197" s="226">
        <f>ROUND(I197*E197,2)</f>
        <v/>
      </c>
    </row>
    <row r="198" hidden="1" outlineLevel="1" ht="14.25" customFormat="1" customHeight="1" s="354">
      <c r="A198" s="390" t="n">
        <v>170</v>
      </c>
      <c r="B198" s="297" t="inlineStr">
        <is>
          <t>01.7.15.07-0014</t>
        </is>
      </c>
      <c r="C198" s="397" t="inlineStr">
        <is>
          <t>Дюбели распорные полипропиленовые</t>
        </is>
      </c>
      <c r="D198" s="390" t="inlineStr">
        <is>
          <t>100 шт.</t>
        </is>
      </c>
      <c r="E198" s="228" t="n">
        <v>0.056</v>
      </c>
      <c r="F198" s="399" t="n">
        <v>85.70999999999999</v>
      </c>
      <c r="G198" s="226">
        <f>ROUND(E198*F198,2)</f>
        <v/>
      </c>
      <c r="H198" s="298">
        <f>G198/$G$211</f>
        <v/>
      </c>
      <c r="I198" s="308">
        <f>ROUND(F198*Прил.10!$D$13,2)</f>
        <v/>
      </c>
      <c r="J198" s="226">
        <f>ROUND(I198*E198,2)</f>
        <v/>
      </c>
    </row>
    <row r="199" hidden="1" outlineLevel="1" ht="14.25" customFormat="1" customHeight="1" s="354">
      <c r="A199" s="390" t="n">
        <v>171</v>
      </c>
      <c r="B199" s="297" t="inlineStr">
        <is>
          <t>01.3.01.02-0002</t>
        </is>
      </c>
      <c r="C199" s="397" t="inlineStr">
        <is>
          <t>Вазелин технический</t>
        </is>
      </c>
      <c r="D199" s="390" t="inlineStr">
        <is>
          <t>кг</t>
        </is>
      </c>
      <c r="E199" s="228" t="n">
        <v>0.08</v>
      </c>
      <c r="F199" s="399" t="n">
        <v>45</v>
      </c>
      <c r="G199" s="226">
        <f>ROUND(E199*F199,2)</f>
        <v/>
      </c>
      <c r="H199" s="298">
        <f>G199/$G$211</f>
        <v/>
      </c>
      <c r="I199" s="308">
        <f>ROUND(F199*Прил.10!$D$13,2)</f>
        <v/>
      </c>
      <c r="J199" s="226">
        <f>ROUND(I199*E199,2)</f>
        <v/>
      </c>
    </row>
    <row r="200" hidden="1" outlineLevel="1" ht="14.25" customFormat="1" customHeight="1" s="354">
      <c r="A200" s="390" t="n">
        <v>172</v>
      </c>
      <c r="B200" s="297" t="inlineStr">
        <is>
          <t>14.4.02.09-0001</t>
        </is>
      </c>
      <c r="C200" s="397" t="inlineStr">
        <is>
          <t>Краска</t>
        </is>
      </c>
      <c r="D200" s="390" t="inlineStr">
        <is>
          <t>кг</t>
        </is>
      </c>
      <c r="E200" s="228" t="n">
        <v>0.1208</v>
      </c>
      <c r="F200" s="399" t="n">
        <v>28.65</v>
      </c>
      <c r="G200" s="226">
        <f>ROUND(E200*F200,2)</f>
        <v/>
      </c>
      <c r="H200" s="298">
        <f>G200/$G$211</f>
        <v/>
      </c>
      <c r="I200" s="308">
        <f>ROUND(F200*Прил.10!$D$13,2)</f>
        <v/>
      </c>
      <c r="J200" s="226">
        <f>ROUND(I200*E200,2)</f>
        <v/>
      </c>
    </row>
    <row r="201" hidden="1" outlineLevel="1" ht="14.25" customFormat="1" customHeight="1" s="354">
      <c r="A201" s="390" t="n">
        <v>173</v>
      </c>
      <c r="B201" s="297" t="inlineStr">
        <is>
          <t>14.4.03.17-0011</t>
        </is>
      </c>
      <c r="C201" s="397" t="inlineStr">
        <is>
          <t>Лак электроизоляционный 318</t>
        </is>
      </c>
      <c r="D201" s="390" t="inlineStr">
        <is>
          <t>кг</t>
        </is>
      </c>
      <c r="E201" s="228" t="n">
        <v>0.08</v>
      </c>
      <c r="F201" s="399" t="n">
        <v>35.5</v>
      </c>
      <c r="G201" s="226">
        <f>ROUND(E201*F201,2)</f>
        <v/>
      </c>
      <c r="H201" s="298">
        <f>G201/$G$211</f>
        <v/>
      </c>
      <c r="I201" s="308">
        <f>ROUND(F201*Прил.10!$D$13,2)</f>
        <v/>
      </c>
      <c r="J201" s="226">
        <f>ROUND(I201*E201,2)</f>
        <v/>
      </c>
    </row>
    <row r="202" hidden="1" outlineLevel="1" ht="14.25" customFormat="1" customHeight="1" s="354">
      <c r="A202" s="390" t="n">
        <v>174</v>
      </c>
      <c r="B202" s="297" t="inlineStr">
        <is>
          <t>14.4.04.08-0003</t>
        </is>
      </c>
      <c r="C202" s="397" t="inlineStr">
        <is>
          <t>Эмаль ПФ-115 серая</t>
        </is>
      </c>
      <c r="D202" s="390" t="inlineStr">
        <is>
          <t>т</t>
        </is>
      </c>
      <c r="E202" s="228" t="n">
        <v>0.000112</v>
      </c>
      <c r="F202" s="399" t="n">
        <v>14375</v>
      </c>
      <c r="G202" s="226">
        <f>ROUND(E202*F202,2)</f>
        <v/>
      </c>
      <c r="H202" s="298">
        <f>G202/$G$211</f>
        <v/>
      </c>
      <c r="I202" s="308">
        <f>ROUND(F202*Прил.10!$D$13,2)</f>
        <v/>
      </c>
      <c r="J202" s="226">
        <f>ROUND(I202*E202,2)</f>
        <v/>
      </c>
    </row>
    <row r="203" hidden="1" outlineLevel="1" ht="14.25" customFormat="1" customHeight="1" s="354">
      <c r="A203" s="390" t="n">
        <v>175</v>
      </c>
      <c r="B203" s="297" t="inlineStr">
        <is>
          <t>01.7.20.04-0005</t>
        </is>
      </c>
      <c r="C203" s="397" t="inlineStr">
        <is>
          <t>Нитки швейные</t>
        </is>
      </c>
      <c r="D203" s="390" t="inlineStr">
        <is>
          <t>кг</t>
        </is>
      </c>
      <c r="E203" s="228" t="n">
        <v>0.008</v>
      </c>
      <c r="F203" s="399" t="n">
        <v>135</v>
      </c>
      <c r="G203" s="226">
        <f>ROUND(E203*F203,2)</f>
        <v/>
      </c>
      <c r="H203" s="298">
        <f>G203/$G$211</f>
        <v/>
      </c>
      <c r="I203" s="308">
        <f>ROUND(F203*Прил.10!$D$13,2)</f>
        <v/>
      </c>
      <c r="J203" s="226">
        <f>ROUND(I203*E203,2)</f>
        <v/>
      </c>
    </row>
    <row r="204" hidden="1" outlineLevel="1" ht="14.25" customFormat="1" customHeight="1" s="354">
      <c r="A204" s="390" t="n">
        <v>176</v>
      </c>
      <c r="B204" s="297" t="inlineStr">
        <is>
          <t>14.5.09.07-0031</t>
        </is>
      </c>
      <c r="C204" s="397" t="inlineStr">
        <is>
          <t>Растворитель марки Р-4А</t>
        </is>
      </c>
      <c r="D204" s="390" t="inlineStr">
        <is>
          <t>т</t>
        </is>
      </c>
      <c r="E204" s="228" t="n">
        <v>6.8e-05</v>
      </c>
      <c r="F204" s="399" t="n">
        <v>5441.18</v>
      </c>
      <c r="G204" s="226">
        <f>ROUND(E204*F204,2)</f>
        <v/>
      </c>
      <c r="H204" s="298">
        <f>G204/$G$211</f>
        <v/>
      </c>
      <c r="I204" s="308">
        <f>ROUND(F204*Прил.10!$D$13,2)</f>
        <v/>
      </c>
      <c r="J204" s="226">
        <f>ROUND(I204*E204,2)</f>
        <v/>
      </c>
    </row>
    <row r="205" hidden="1" outlineLevel="1" ht="14.25" customFormat="1" customHeight="1" s="354">
      <c r="A205" s="390" t="n">
        <v>177</v>
      </c>
      <c r="B205" s="297" t="inlineStr">
        <is>
          <t>14.1.02.01-0002</t>
        </is>
      </c>
      <c r="C205" s="397" t="inlineStr">
        <is>
          <t>Клей БМК-5к</t>
        </is>
      </c>
      <c r="D205" s="390" t="inlineStr">
        <is>
          <t>кг</t>
        </is>
      </c>
      <c r="E205" s="228" t="n">
        <v>0.008</v>
      </c>
      <c r="F205" s="399" t="n">
        <v>26.25</v>
      </c>
      <c r="G205" s="226">
        <f>ROUND(E205*F205,2)</f>
        <v/>
      </c>
      <c r="H205" s="298">
        <f>G205/$G$211</f>
        <v/>
      </c>
      <c r="I205" s="308">
        <f>ROUND(F205*Прил.10!$D$13,2)</f>
        <v/>
      </c>
      <c r="J205" s="226">
        <f>ROUND(I205*E205,2)</f>
        <v/>
      </c>
    </row>
    <row r="206" hidden="1" outlineLevel="1" ht="14.25" customFormat="1" customHeight="1" s="354">
      <c r="A206" s="390" t="n">
        <v>178</v>
      </c>
      <c r="B206" s="297" t="inlineStr">
        <is>
          <t>01.7.02.09-0002</t>
        </is>
      </c>
      <c r="C206" s="397" t="inlineStr">
        <is>
          <t>Шпагат бумажный</t>
        </is>
      </c>
      <c r="D206" s="390" t="inlineStr">
        <is>
          <t>кг</t>
        </is>
      </c>
      <c r="E206" s="228" t="n">
        <v>0.016</v>
      </c>
      <c r="F206" s="399" t="n">
        <v>12.5</v>
      </c>
      <c r="G206" s="226">
        <f>ROUND(E206*F206,2)</f>
        <v/>
      </c>
      <c r="H206" s="298">
        <f>G206/$G$211</f>
        <v/>
      </c>
      <c r="I206" s="308">
        <f>ROUND(F206*Прил.10!$D$13,2)</f>
        <v/>
      </c>
      <c r="J206" s="226">
        <f>ROUND(I206*E206,2)</f>
        <v/>
      </c>
    </row>
    <row r="207" hidden="1" outlineLevel="1" ht="14.25" customFormat="1" customHeight="1" s="354">
      <c r="A207" s="390" t="n">
        <v>179</v>
      </c>
      <c r="B207" s="297" t="inlineStr">
        <is>
          <t>20.2.01.05-0001</t>
        </is>
      </c>
      <c r="C207" s="397" t="inlineStr">
        <is>
          <t>Гильза кабельная медная ГМ 2,5</t>
        </is>
      </c>
      <c r="D207" s="390" t="inlineStr">
        <is>
          <t>100 шт.</t>
        </is>
      </c>
      <c r="E207" s="228" t="n">
        <v>0.002</v>
      </c>
      <c r="F207" s="399" t="n">
        <v>65</v>
      </c>
      <c r="G207" s="226">
        <f>ROUND(E207*F207,2)</f>
        <v/>
      </c>
      <c r="H207" s="298">
        <f>G207/$G$211</f>
        <v/>
      </c>
      <c r="I207" s="308">
        <f>ROUND(F207*Прил.10!$D$13,2)</f>
        <v/>
      </c>
      <c r="J207" s="226">
        <f>ROUND(I207*E207,2)</f>
        <v/>
      </c>
    </row>
    <row r="208" hidden="1" outlineLevel="1" ht="14.25" customFormat="1" customHeight="1" s="354">
      <c r="A208" s="390" t="n">
        <v>180</v>
      </c>
      <c r="B208" s="297" t="inlineStr">
        <is>
          <t>20.2.02.01-0011</t>
        </is>
      </c>
      <c r="C208" s="397" t="inlineStr">
        <is>
          <t>Втулки В17</t>
        </is>
      </c>
      <c r="D208" s="390" t="inlineStr">
        <is>
          <t>1000 шт.</t>
        </is>
      </c>
      <c r="E208" s="228" t="n">
        <v>0.000488</v>
      </c>
      <c r="F208" s="399" t="n">
        <v>81.97</v>
      </c>
      <c r="G208" s="226">
        <f>ROUND(E208*F208,2)</f>
        <v/>
      </c>
      <c r="H208" s="298">
        <f>G208/$G$211</f>
        <v/>
      </c>
      <c r="I208" s="308">
        <f>ROUND(F208*Прил.10!$D$13,2)</f>
        <v/>
      </c>
      <c r="J208" s="226">
        <f>ROUND(I208*E208,2)</f>
        <v/>
      </c>
    </row>
    <row r="209" hidden="1" outlineLevel="1" ht="14.25" customFormat="1" customHeight="1" s="354">
      <c r="A209" s="390" t="n">
        <v>181</v>
      </c>
      <c r="B209" s="297" t="inlineStr">
        <is>
          <t>01.7.07.20-0002</t>
        </is>
      </c>
      <c r="C209" s="397" t="inlineStr">
        <is>
          <t>Тальк молотый, сорт I</t>
        </is>
      </c>
      <c r="D209" s="390" t="inlineStr">
        <is>
          <t>т</t>
        </is>
      </c>
      <c r="E209" s="228" t="n">
        <v>1.7e-05</v>
      </c>
      <c r="F209" s="399" t="n">
        <v>1764.71</v>
      </c>
      <c r="G209" s="226">
        <f>ROUND(E209*F209,2)</f>
        <v/>
      </c>
      <c r="H209" s="298">
        <f>G209/$G$211</f>
        <v/>
      </c>
      <c r="I209" s="308">
        <f>ROUND(F209*Прил.10!$D$13,2)</f>
        <v/>
      </c>
      <c r="J209" s="226">
        <f>ROUND(I209*E209,2)</f>
        <v/>
      </c>
    </row>
    <row r="210" collapsed="1" ht="14.25" customFormat="1" customHeight="1" s="354">
      <c r="A210" s="390" t="n"/>
      <c r="B210" s="390" t="n"/>
      <c r="C210" s="397" t="inlineStr">
        <is>
          <t>Итого прочие материалы</t>
        </is>
      </c>
      <c r="D210" s="390" t="n"/>
      <c r="E210" s="398" t="n"/>
      <c r="F210" s="399" t="n"/>
      <c r="G210" s="237">
        <f>SUM(G94:G209)</f>
        <v/>
      </c>
      <c r="H210" s="298">
        <f>G210/$G$211</f>
        <v/>
      </c>
      <c r="I210" s="226" t="n"/>
      <c r="J210" s="237">
        <f>SUM(J94:J209)</f>
        <v/>
      </c>
    </row>
    <row r="211" ht="14.25" customFormat="1" customHeight="1" s="354">
      <c r="A211" s="390" t="n"/>
      <c r="B211" s="390" t="n"/>
      <c r="C211" s="380" t="inlineStr">
        <is>
          <t>Итого по разделу «Материалы»</t>
        </is>
      </c>
      <c r="D211" s="390" t="n"/>
      <c r="E211" s="398" t="n"/>
      <c r="F211" s="399" t="n"/>
      <c r="G211" s="226">
        <f>G93+G210</f>
        <v/>
      </c>
      <c r="H211" s="298">
        <f>G211/$G$211</f>
        <v/>
      </c>
      <c r="I211" s="226" t="n"/>
      <c r="J211" s="226">
        <f>J93+J210</f>
        <v/>
      </c>
      <c r="K211" s="340" t="n"/>
    </row>
    <row r="212" ht="14.25" customFormat="1" customHeight="1" s="354">
      <c r="A212" s="390" t="n"/>
      <c r="B212" s="390" t="n"/>
      <c r="C212" s="397" t="inlineStr">
        <is>
          <t>ИТОГО ПО РМ</t>
        </is>
      </c>
      <c r="D212" s="390" t="n"/>
      <c r="E212" s="398" t="n"/>
      <c r="F212" s="399" t="n"/>
      <c r="G212" s="226">
        <f>G14+G67+G211</f>
        <v/>
      </c>
      <c r="H212" s="400" t="n"/>
      <c r="I212" s="226" t="n"/>
      <c r="J212" s="226">
        <f>J14+J67+J211</f>
        <v/>
      </c>
      <c r="K212" s="340" t="n"/>
      <c r="N212" s="340" t="n"/>
    </row>
    <row r="213" ht="14.25" customFormat="1" customHeight="1" s="354">
      <c r="A213" s="390" t="n"/>
      <c r="B213" s="390" t="n"/>
      <c r="C213" s="397" t="inlineStr">
        <is>
          <t>Накладные расходы</t>
        </is>
      </c>
      <c r="D213" s="221" t="n">
        <v>1.75</v>
      </c>
      <c r="E213" s="398" t="n"/>
      <c r="F213" s="399" t="n"/>
      <c r="G213" s="327">
        <f>D213*($G$14+$G$16)</f>
        <v/>
      </c>
      <c r="H213" s="400" t="n"/>
      <c r="I213" s="226" t="n"/>
      <c r="J213" s="226">
        <f>ROUND(D213*(J14+J16),2)</f>
        <v/>
      </c>
    </row>
    <row r="214" ht="14.25" customFormat="1" customHeight="1" s="354">
      <c r="A214" s="390" t="n"/>
      <c r="B214" s="390" t="n"/>
      <c r="C214" s="397" t="inlineStr">
        <is>
          <t>Сметная прибыль</t>
        </is>
      </c>
      <c r="D214" s="221" t="n">
        <v>1.02</v>
      </c>
      <c r="E214" s="398" t="n"/>
      <c r="F214" s="399" t="n"/>
      <c r="G214" s="327">
        <f>D214*($G$14+$G$16)</f>
        <v/>
      </c>
      <c r="H214" s="400" t="n"/>
      <c r="I214" s="226" t="n"/>
      <c r="J214" s="226">
        <f>ROUND(D214*(J14+J16),2)</f>
        <v/>
      </c>
    </row>
    <row r="215" ht="14.25" customFormat="1" customHeight="1" s="354">
      <c r="A215" s="390" t="n"/>
      <c r="B215" s="390" t="n"/>
      <c r="C215" s="397" t="inlineStr">
        <is>
          <t>Итого СМР (с НР и СП)</t>
        </is>
      </c>
      <c r="D215" s="390" t="n"/>
      <c r="E215" s="398" t="n"/>
      <c r="F215" s="399" t="n"/>
      <c r="G215" s="226">
        <f>G14+G67+G211+G213+G214</f>
        <v/>
      </c>
      <c r="H215" s="400" t="n"/>
      <c r="I215" s="226" t="n"/>
      <c r="J215" s="226">
        <f>J14+J67+J211+J213+J214</f>
        <v/>
      </c>
    </row>
    <row r="216" ht="14.25" customFormat="1" customHeight="1" s="354">
      <c r="A216" s="390" t="n"/>
      <c r="B216" s="390" t="n"/>
      <c r="C216" s="397" t="inlineStr">
        <is>
          <t>ВСЕГО СМР + ОБОРУДОВАНИЕ</t>
        </is>
      </c>
      <c r="D216" s="390" t="n"/>
      <c r="E216" s="398" t="n"/>
      <c r="F216" s="399" t="n"/>
      <c r="G216" s="226">
        <f>G215+G72</f>
        <v/>
      </c>
      <c r="H216" s="400" t="n"/>
      <c r="I216" s="226" t="n"/>
      <c r="J216" s="226">
        <f>J215+J72</f>
        <v/>
      </c>
    </row>
    <row r="217" ht="14.25" customFormat="1" customHeight="1" s="354">
      <c r="A217" s="390" t="n"/>
      <c r="B217" s="390" t="n"/>
      <c r="C217" s="397" t="inlineStr">
        <is>
          <t>ИТОГО ПОКАЗАТЕЛЬ НА ЕД. ИЗМ.</t>
        </is>
      </c>
      <c r="D217" s="390" t="inlineStr">
        <is>
          <t>ед</t>
        </is>
      </c>
      <c r="E217" s="228" t="n">
        <v>1</v>
      </c>
      <c r="F217" s="399" t="n"/>
      <c r="G217" s="226">
        <f>G216/E217</f>
        <v/>
      </c>
      <c r="H217" s="400" t="n"/>
      <c r="I217" s="226" t="n"/>
      <c r="J217" s="226">
        <f>J216/E217</f>
        <v/>
      </c>
    </row>
    <row r="219" ht="14.25" customFormat="1" customHeight="1" s="354">
      <c r="A219" s="344" t="inlineStr">
        <is>
          <t>Составил ______________________     Е. М. Добровольская</t>
        </is>
      </c>
    </row>
    <row r="220" ht="14.25" customFormat="1" customHeight="1" s="354">
      <c r="A220" s="355" t="inlineStr">
        <is>
          <t xml:space="preserve">                         (подпись, инициалы, фамилия)</t>
        </is>
      </c>
    </row>
    <row r="221" ht="14.25" customFormat="1" customHeight="1" s="354">
      <c r="A221" s="344" t="n"/>
    </row>
    <row r="222" ht="14.25" customFormat="1" customHeight="1" s="354">
      <c r="A222" s="344" t="inlineStr">
        <is>
          <t>Проверил ______________________        А.В. Костянецкая</t>
        </is>
      </c>
    </row>
    <row r="223" ht="14.25" customFormat="1" customHeight="1" s="354">
      <c r="A223" s="355" t="inlineStr">
        <is>
          <t xml:space="preserve">                        (подпись, инициалы, фамилия)</t>
        </is>
      </c>
    </row>
  </sheetData>
  <mergeCells count="21">
    <mergeCell ref="H9:H10"/>
    <mergeCell ref="B74:H74"/>
    <mergeCell ref="B68:H68"/>
    <mergeCell ref="A4:J4"/>
    <mergeCell ref="B15:H15"/>
    <mergeCell ref="H2:J2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A16" sqref="A16"/>
    </sheetView>
  </sheetViews>
  <sheetFormatPr baseColWidth="8" defaultRowHeight="15"/>
  <cols>
    <col width="5.7109375" customWidth="1" style="343" min="1" max="1"/>
    <col width="17.5703125" customWidth="1" style="343" min="2" max="2"/>
    <col width="39.140625" customWidth="1" style="343" min="3" max="3"/>
    <col width="10.7109375" customWidth="1" style="343" min="4" max="4"/>
    <col width="13.85546875" customWidth="1" style="343" min="5" max="5"/>
    <col width="13.28515625" customWidth="1" style="343" min="6" max="6"/>
    <col width="14.140625" customWidth="1" style="343" min="7" max="7"/>
  </cols>
  <sheetData>
    <row r="1">
      <c r="A1" s="411" t="inlineStr">
        <is>
          <t>Приложение №6</t>
        </is>
      </c>
    </row>
    <row r="2" ht="21.75" customHeight="1" s="343">
      <c r="A2" s="411" t="n"/>
      <c r="B2" s="411" t="n"/>
      <c r="C2" s="411" t="n"/>
      <c r="D2" s="411" t="n"/>
      <c r="E2" s="411" t="n"/>
      <c r="F2" s="411" t="n"/>
      <c r="G2" s="411" t="n"/>
    </row>
    <row r="3">
      <c r="A3" s="360" t="inlineStr">
        <is>
          <t>Расчет стоимости оборудования</t>
        </is>
      </c>
    </row>
    <row r="4" ht="25.5" customHeight="1" s="343">
      <c r="A4" s="363" t="inlineStr">
        <is>
          <t>Наименование разрабатываемого показателя УНЦ — Большие переходы ВЛ. Длина перехода от 1001 до 1500 м, 110 кВ</t>
        </is>
      </c>
    </row>
    <row r="5">
      <c r="A5" s="344" t="n"/>
      <c r="B5" s="344" t="n"/>
      <c r="C5" s="344" t="n"/>
      <c r="D5" s="344" t="n"/>
      <c r="E5" s="344" t="n"/>
      <c r="F5" s="344" t="n"/>
      <c r="G5" s="344" t="n"/>
    </row>
    <row r="6" ht="30" customHeight="1" s="343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0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43">
      <c r="A9" s="262" t="n"/>
      <c r="B9" s="397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3">
      <c r="A10" s="390" t="n"/>
      <c r="B10" s="380" t="n"/>
      <c r="C10" s="397" t="inlineStr">
        <is>
          <t>ИТОГО ИНЖЕНЕРНОЕ ОБОРУДОВАНИЕ</t>
        </is>
      </c>
      <c r="D10" s="380" t="n"/>
      <c r="E10" s="148" t="n"/>
      <c r="F10" s="399" t="n"/>
      <c r="G10" s="399" t="n">
        <v>0</v>
      </c>
    </row>
    <row r="11">
      <c r="A11" s="390" t="n"/>
      <c r="B11" s="397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>
      <c r="A12" s="390" t="n"/>
      <c r="B12" s="397" t="n"/>
      <c r="C12" s="397" t="n"/>
      <c r="D12" s="390" t="n"/>
      <c r="E12" s="228" t="n"/>
      <c r="F12" s="415" t="n"/>
      <c r="G12" s="226" t="n"/>
    </row>
    <row r="13" ht="25.5" customHeight="1" s="343">
      <c r="A13" s="390" t="n"/>
      <c r="B13" s="397" t="n"/>
      <c r="C13" s="397" t="inlineStr">
        <is>
          <t>ИТОГО ТЕХНОЛОГИЧЕСКОЕ ОБОРУДОВАНИЕ</t>
        </is>
      </c>
      <c r="D13" s="397" t="n"/>
      <c r="E13" s="415" t="n"/>
      <c r="F13" s="399" t="n"/>
      <c r="G13" s="226">
        <f>SUM(G12:G12)</f>
        <v/>
      </c>
    </row>
    <row r="14" ht="19.5" customHeight="1" s="343">
      <c r="A14" s="390" t="n"/>
      <c r="B14" s="397" t="n"/>
      <c r="C14" s="397" t="inlineStr">
        <is>
          <t>Всего по разделу «Оборудование»</t>
        </is>
      </c>
      <c r="D14" s="397" t="n"/>
      <c r="E14" s="415" t="n"/>
      <c r="F14" s="399" t="n"/>
      <c r="G14" s="226">
        <f>G10+G13</f>
        <v/>
      </c>
    </row>
    <row r="15">
      <c r="A15" s="352" t="n"/>
      <c r="B15" s="353" t="n"/>
      <c r="C15" s="352" t="n"/>
      <c r="D15" s="352" t="n"/>
      <c r="E15" s="352" t="n"/>
      <c r="F15" s="352" t="n"/>
      <c r="G15" s="352" t="n"/>
    </row>
    <row r="16">
      <c r="A16" s="344" t="inlineStr">
        <is>
          <t>Составил ______________________    Е. М. Добровольская</t>
        </is>
      </c>
      <c r="B16" s="354" t="n"/>
      <c r="C16" s="354" t="n"/>
      <c r="D16" s="352" t="n"/>
      <c r="E16" s="352" t="n"/>
      <c r="F16" s="352" t="n"/>
      <c r="G16" s="352" t="n"/>
    </row>
    <row r="17">
      <c r="A17" s="355" t="inlineStr">
        <is>
          <t xml:space="preserve">                         (подпись, инициалы, фамилия)</t>
        </is>
      </c>
      <c r="B17" s="354" t="n"/>
      <c r="C17" s="354" t="n"/>
      <c r="D17" s="352" t="n"/>
      <c r="E17" s="352" t="n"/>
      <c r="F17" s="352" t="n"/>
      <c r="G17" s="352" t="n"/>
    </row>
    <row r="18">
      <c r="A18" s="344" t="n"/>
      <c r="B18" s="354" t="n"/>
      <c r="C18" s="354" t="n"/>
      <c r="D18" s="352" t="n"/>
      <c r="E18" s="352" t="n"/>
      <c r="F18" s="352" t="n"/>
      <c r="G18" s="352" t="n"/>
    </row>
    <row r="19">
      <c r="A19" s="344" t="inlineStr">
        <is>
          <t>Проверил ______________________        А.В. Костянецкая</t>
        </is>
      </c>
      <c r="B19" s="354" t="n"/>
      <c r="C19" s="354" t="n"/>
      <c r="D19" s="352" t="n"/>
      <c r="E19" s="352" t="n"/>
      <c r="F19" s="352" t="n"/>
      <c r="G19" s="352" t="n"/>
    </row>
    <row r="20">
      <c r="A20" s="355" t="inlineStr">
        <is>
          <t xml:space="preserve">                        (подпись, инициалы, фамилия)</t>
        </is>
      </c>
      <c r="B20" s="354" t="n"/>
      <c r="C20" s="354" t="n"/>
      <c r="D20" s="352" t="n"/>
      <c r="E20" s="352" t="n"/>
      <c r="F20" s="352" t="n"/>
      <c r="G20" s="3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43" min="1" max="1"/>
    <col width="29.7109375" customWidth="1" style="343" min="2" max="2"/>
    <col width="35" customWidth="1" style="343" min="3" max="3"/>
    <col width="27.5703125" customWidth="1" style="343" min="4" max="4"/>
    <col width="24.85546875" customWidth="1" style="343" min="5" max="5"/>
    <col width="8.85546875" customWidth="1" style="343" min="6" max="6"/>
  </cols>
  <sheetData>
    <row r="1">
      <c r="B1" s="344" t="n"/>
      <c r="C1" s="344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 ht="24.75" customHeight="1" s="343">
      <c r="A3" s="360" t="inlineStr">
        <is>
          <t>Расчет показателя УНЦ</t>
        </is>
      </c>
    </row>
    <row r="4" ht="24.75" customHeight="1" s="343">
      <c r="A4" s="360" t="n"/>
      <c r="B4" s="360" t="n"/>
      <c r="C4" s="360" t="n"/>
      <c r="D4" s="360" t="n"/>
    </row>
    <row r="5" ht="63" customHeight="1" s="343">
      <c r="A5" s="363" t="inlineStr">
        <is>
          <t xml:space="preserve">Наименование разрабатываемого показателя УНЦ - </t>
        </is>
      </c>
      <c r="D5" s="363">
        <f>'Прил.5 Расчет СМР и ОБ'!D6</f>
        <v/>
      </c>
    </row>
    <row r="6" ht="19.9" customHeight="1" s="343">
      <c r="A6" s="369" t="inlineStr">
        <is>
          <t>Единица измерения  — 1 переход</t>
        </is>
      </c>
      <c r="D6" s="363" t="n"/>
    </row>
    <row r="7">
      <c r="A7" s="344" t="n"/>
      <c r="B7" s="344" t="n"/>
      <c r="C7" s="344" t="n"/>
      <c r="D7" s="344" t="n"/>
    </row>
    <row r="8" ht="14.45" customHeight="1" s="343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3">
      <c r="A9" s="464" t="n"/>
      <c r="B9" s="464" t="n"/>
      <c r="C9" s="464" t="n"/>
      <c r="D9" s="464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55.5" customHeight="1" s="343">
      <c r="A11" s="390" t="inlineStr">
        <is>
          <t>Ж2-02-1</t>
        </is>
      </c>
      <c r="B11" s="390" t="inlineStr">
        <is>
          <t>УНЦ больших переходов ВЛ</t>
        </is>
      </c>
      <c r="C11" s="349">
        <f>D5</f>
        <v/>
      </c>
      <c r="D11" s="350">
        <f>'Прил.4 РМ'!C41/1000</f>
        <v/>
      </c>
      <c r="E11" s="351" t="n"/>
    </row>
    <row r="12">
      <c r="A12" s="352" t="n"/>
      <c r="B12" s="353" t="n"/>
      <c r="C12" s="352" t="n"/>
      <c r="D12" s="352" t="n"/>
    </row>
    <row r="13">
      <c r="A13" s="344" t="inlineStr">
        <is>
          <t>Составил ______________________       Е. М. Добровольская</t>
        </is>
      </c>
      <c r="B13" s="354" t="n"/>
      <c r="C13" s="354" t="n"/>
      <c r="D13" s="352" t="n"/>
    </row>
    <row r="14">
      <c r="A14" s="355" t="inlineStr">
        <is>
          <t xml:space="preserve">                         (подпись, инициалы, фамилия)</t>
        </is>
      </c>
      <c r="B14" s="354" t="n"/>
      <c r="C14" s="354" t="n"/>
      <c r="D14" s="352" t="n"/>
    </row>
    <row r="15">
      <c r="A15" s="344" t="n"/>
      <c r="B15" s="354" t="n"/>
      <c r="C15" s="354" t="n"/>
      <c r="D15" s="352" t="n"/>
    </row>
    <row r="16">
      <c r="A16" s="344" t="inlineStr">
        <is>
          <t>Проверил ______________________        А.В. Костянецкая</t>
        </is>
      </c>
      <c r="B16" s="354" t="n"/>
      <c r="C16" s="354" t="n"/>
      <c r="D16" s="352" t="n"/>
    </row>
    <row r="17">
      <c r="A17" s="355" t="inlineStr">
        <is>
          <t xml:space="preserve">                        (подпись, инициалы, фамилия)</t>
        </is>
      </c>
      <c r="B17" s="354" t="n"/>
      <c r="C17" s="354" t="n"/>
      <c r="D17" s="3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8" sqref="C28"/>
    </sheetView>
  </sheetViews>
  <sheetFormatPr baseColWidth="8" defaultRowHeight="15"/>
  <cols>
    <col width="9.140625" customWidth="1" style="343" min="1" max="1"/>
    <col width="40.7109375" customWidth="1" style="343" min="2" max="2"/>
    <col width="37" customWidth="1" style="343" min="3" max="3"/>
    <col width="32" customWidth="1" style="343" min="4" max="4"/>
    <col width="9.140625" customWidth="1" style="343" min="5" max="5"/>
  </cols>
  <sheetData>
    <row r="4" ht="15.75" customHeight="1" s="343">
      <c r="B4" s="367" t="inlineStr">
        <is>
          <t>Приложение № 10</t>
        </is>
      </c>
    </row>
    <row r="5" ht="18.75" customHeight="1" s="343">
      <c r="B5" s="190" t="n"/>
    </row>
    <row r="6" ht="15.75" customHeight="1" s="343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7.25" customHeight="1" s="343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75" customHeight="1" s="343">
      <c r="B10" s="375" t="n">
        <v>1</v>
      </c>
      <c r="C10" s="375" t="n">
        <v>2</v>
      </c>
      <c r="D10" s="375" t="n">
        <v>3</v>
      </c>
    </row>
    <row r="11" ht="45" customHeight="1" s="343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01.04.2023г. №17772-ИФ/09 прил.9</t>
        </is>
      </c>
      <c r="D11" s="375" t="n">
        <v>46.83</v>
      </c>
    </row>
    <row r="12" ht="31.5" customHeight="1" s="343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01.04.2023г. №17772-ИФ/09 прил.9</t>
        </is>
      </c>
      <c r="D12" s="375" t="n">
        <v>11.96</v>
      </c>
    </row>
    <row r="13" ht="31.5" customHeight="1" s="343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01.04.2023г. №17772-ИФ/09 прил.9</t>
        </is>
      </c>
      <c r="D13" s="375" t="n">
        <v>9.84</v>
      </c>
    </row>
    <row r="14" ht="31.5" customHeight="1" s="343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3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43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43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3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93" t="n">
        <v>0.002</v>
      </c>
    </row>
    <row r="19" ht="24" customHeight="1" s="343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93" t="n">
        <v>0.03</v>
      </c>
    </row>
    <row r="20" ht="18.75" customHeight="1" s="343">
      <c r="B20" s="274" t="n"/>
    </row>
    <row r="21" ht="18.75" customHeight="1" s="343">
      <c r="B21" s="274" t="n"/>
    </row>
    <row r="22" ht="18.75" customHeight="1" s="343">
      <c r="B22" s="274" t="n"/>
    </row>
    <row r="23" ht="18.75" customHeight="1" s="343">
      <c r="B23" s="274" t="n"/>
    </row>
    <row r="26">
      <c r="B26" s="344" t="inlineStr">
        <is>
          <t>Составил ______________________       Е. М. Добровольская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6" sqref="G16"/>
    </sheetView>
  </sheetViews>
  <sheetFormatPr baseColWidth="8" defaultRowHeight="15"/>
  <cols>
    <col width="9.140625" customWidth="1" style="343" min="1" max="1"/>
    <col width="44.85546875" customWidth="1" style="343" min="2" max="2"/>
    <col width="13" customWidth="1" style="343" min="3" max="3"/>
    <col width="22.85546875" customWidth="1" style="343" min="4" max="4"/>
    <col width="21.5703125" customWidth="1" style="343" min="5" max="5"/>
    <col width="43.85546875" customWidth="1" style="343" min="6" max="6"/>
    <col width="9.140625" customWidth="1" style="343" min="7" max="7"/>
  </cols>
  <sheetData>
    <row r="2" ht="17.25" customHeight="1" s="343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3">
      <c r="A4" s="173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34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0" t="n"/>
    </row>
    <row r="6" ht="15.75" customHeight="1" s="34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0" t="n"/>
    </row>
    <row r="7" ht="110.25" customHeight="1" s="34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34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3">
      <c r="A9" s="176" t="inlineStr">
        <is>
          <t>1.3</t>
        </is>
      </c>
      <c r="B9" s="180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179" t="n">
        <v>1</v>
      </c>
      <c r="F9" s="180" t="n"/>
      <c r="G9" s="182" t="n"/>
    </row>
    <row r="10" ht="15.75" customHeight="1" s="343">
      <c r="A10" s="176" t="inlineStr">
        <is>
          <t>1.4</t>
        </is>
      </c>
      <c r="B10" s="180" t="inlineStr">
        <is>
          <t>Средний разряд работ</t>
        </is>
      </c>
      <c r="C10" s="375" t="n"/>
      <c r="D10" s="375" t="n"/>
      <c r="E10" s="183" t="n">
        <v>4.1</v>
      </c>
      <c r="F10" s="180" t="inlineStr">
        <is>
          <t>РТМ</t>
        </is>
      </c>
      <c r="G10" s="182" t="n"/>
    </row>
    <row r="11" ht="78.75" customHeight="1" s="34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343">
      <c r="A12" s="176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3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2025-01-24T11:56:02Z</dcterms:modified>
  <cp:lastModifiedBy>REDMIBOOK</cp:lastModifiedBy>
  <cp:lastPrinted>2023-11-24T09:58:40Z</cp:lastPrinted>
</cp:coreProperties>
</file>