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9735" windowHeight="11805" tabRatio="710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'Прил.3'!$A$1:$H$175</definedName>
    <definedName name="_xlnm.Print_Titles" localSheetId="4">'Прил.5 Расчет СМР и ОБ'!$9:$11</definedName>
    <definedName name="_xlnm.Print_Area" localSheetId="4">'Прил.5 Расчет СМР и ОБ'!$A$1:$J$179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4" fontId="2" fillId="0" borderId="2" applyAlignment="1" pivotButton="0" quotePrefix="0" xfId="0">
      <alignment vertical="center" wrapText="1"/>
    </xf>
    <xf numFmtId="4" fontId="2" fillId="0" borderId="8" applyAlignment="1" pivotButton="0" quotePrefix="0" xfId="0">
      <alignment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2" fillId="0" borderId="1" pivotButton="0" quotePrefix="0" xfId="0"/>
    <xf numFmtId="0" fontId="1" fillId="0" borderId="1" pivotButton="0" quotePrefix="0" xfId="0"/>
    <xf numFmtId="4" fontId="1" fillId="0" borderId="1" pivotButton="0" quotePrefix="0" xfId="0"/>
    <xf numFmtId="4" fontId="1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1" pivotButton="0" quotePrefix="0" xfId="0"/>
    <xf numFmtId="0" fontId="0" fillId="0" borderId="8" pivotButton="0" quotePrefix="0" xfId="0"/>
    <xf numFmtId="0" fontId="0" fillId="0" borderId="13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view="pageBreakPreview" topLeftCell="A17" zoomScale="115" zoomScaleNormal="100" zoomScaleSheetLayoutView="115" workbookViewId="0">
      <selection activeCell="D12" sqref="D12"/>
    </sheetView>
  </sheetViews>
  <sheetFormatPr baseColWidth="8" defaultColWidth="9.140625" defaultRowHeight="15.75"/>
  <cols>
    <col width="9.140625" customWidth="1" style="81" min="1" max="2"/>
    <col width="36.85546875" customWidth="1" style="81" min="3" max="3"/>
    <col width="38" customWidth="1" style="81" min="4" max="4"/>
    <col width="22.42578125" customWidth="1" style="81" min="5" max="5"/>
    <col width="22.140625" customWidth="1" style="81" min="6" max="6"/>
    <col width="9.140625" customWidth="1" style="81" min="7" max="7"/>
  </cols>
  <sheetData>
    <row r="3">
      <c r="B3" s="115" t="inlineStr">
        <is>
          <t>Приложение № 1</t>
        </is>
      </c>
      <c r="F3" s="115" t="n"/>
    </row>
    <row r="4">
      <c r="B4" s="116" t="inlineStr">
        <is>
          <t>Сравнительная таблица отбора объекта-представителя</t>
        </is>
      </c>
      <c r="F4" s="116" t="n"/>
    </row>
    <row r="5" ht="87.59999999999999" customHeight="1" s="79">
      <c r="B5" s="11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9">
      <c r="B7" s="114" t="inlineStr">
        <is>
          <t>Наименование разрабатываемого показателя УНЦ — Ж4 Переустр. НП диам. 325 мм____коэф. 0,764_500 кВ</t>
        </is>
      </c>
      <c r="F7" s="114" t="n"/>
      <c r="H7" s="6" t="n"/>
    </row>
    <row r="8" ht="31.5" customHeight="1" s="79">
      <c r="B8" s="114" t="inlineStr">
        <is>
          <t>Сопоставимый уровень цен: 3 кв. 2016 г.</t>
        </is>
      </c>
      <c r="F8" s="114" t="n"/>
    </row>
    <row r="9" ht="15.6" customHeight="1" s="79">
      <c r="B9" s="114" t="inlineStr">
        <is>
          <t>Единица измерения  — 1 переход</t>
        </is>
      </c>
      <c r="F9" s="114" t="n"/>
      <c r="H9" s="6" t="n"/>
    </row>
    <row r="10">
      <c r="B10" s="114" t="n"/>
    </row>
    <row r="11">
      <c r="B11" s="119" t="inlineStr">
        <is>
          <t>№ п/п</t>
        </is>
      </c>
      <c r="C11" s="119" t="inlineStr">
        <is>
          <t>Параметр</t>
        </is>
      </c>
      <c r="D11" s="119" t="inlineStr">
        <is>
          <t>Объект-представитель</t>
        </is>
      </c>
      <c r="E11" s="6" t="n"/>
      <c r="F11" s="117" t="n"/>
      <c r="H11" s="6" t="n"/>
    </row>
    <row r="12" ht="283.5" customHeight="1" s="79">
      <c r="B12" s="119" t="n">
        <v>1</v>
      </c>
      <c r="C12" s="140" t="inlineStr">
        <is>
          <t>Наименование объекта-представителя</t>
        </is>
      </c>
      <c r="D12" s="119" t="inlineStr">
        <is>
          <t>Строительство ВЛ 500 кВ Усть-Илимская ГЭС – Усть-Кут № 3 ориентировочной протяженностью 294 км, ремонтно-эксплуатационной базы для размещения линейного участка в г. Усть-Илимск, реконструкция ОРУ 500 кВ ПС 500 кВ Усть- Кут (расширение для установки линейной ячейки и шунтирующего реактора 500 кВ мощностью 180 МВАр) (для ТП энергопринимающих устройств и объектов по производству электрической энергии ОАО «РЖД» и ПАО «Газпром»)» II Этап строительства: ВЛ 500 кВ Усть-Илимская ГЭС - Усть-Кут №3
Участок 2 (Зона 3 без учета захода)</t>
        </is>
      </c>
      <c r="F12" s="117" t="n"/>
    </row>
    <row r="13" ht="31.5" customHeight="1" s="79">
      <c r="B13" s="119" t="n">
        <v>2</v>
      </c>
      <c r="C13" s="140" t="inlineStr">
        <is>
          <t>Наименование субъекта Российской Федерации</t>
        </is>
      </c>
      <c r="D13" s="119" t="inlineStr">
        <is>
          <t>Иркутская область</t>
        </is>
      </c>
      <c r="F13" s="117" t="n"/>
    </row>
    <row r="14">
      <c r="B14" s="119" t="n">
        <v>3</v>
      </c>
      <c r="C14" s="140" t="inlineStr">
        <is>
          <t>Климатический район и подрайон</t>
        </is>
      </c>
      <c r="D14" s="119" t="inlineStr">
        <is>
          <t>IIВ</t>
        </is>
      </c>
      <c r="F14" s="117" t="n"/>
    </row>
    <row r="15">
      <c r="B15" s="119" t="n">
        <v>4</v>
      </c>
      <c r="C15" s="140" t="inlineStr">
        <is>
          <t>Мощность объекта</t>
        </is>
      </c>
      <c r="D15" s="119" t="n">
        <v>1</v>
      </c>
      <c r="F15" s="117" t="n"/>
    </row>
    <row r="16" ht="94.5" customHeight="1" s="79">
      <c r="B16" s="119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9" t="inlineStr">
        <is>
          <t>Трубы стальные электросварные, плиты дорожные</t>
        </is>
      </c>
      <c r="F16" s="117" t="n"/>
    </row>
    <row r="17" ht="78.75" customHeight="1" s="79">
      <c r="B17" s="119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7" t="n"/>
    </row>
    <row r="18">
      <c r="B18" s="13" t="inlineStr">
        <is>
          <t>6.1</t>
        </is>
      </c>
      <c r="C18" s="140" t="inlineStr">
        <is>
          <t>строительно-монтажные работы</t>
        </is>
      </c>
      <c r="D18" s="11">
        <f>'Прил.2 Расч стоим'!F14</f>
        <v/>
      </c>
      <c r="F18" s="117" t="n"/>
    </row>
    <row r="19">
      <c r="B19" s="13" t="inlineStr">
        <is>
          <t>6.2</t>
        </is>
      </c>
      <c r="C19" s="140" t="inlineStr">
        <is>
          <t>оборудование и инвентарь</t>
        </is>
      </c>
      <c r="D19" s="11" t="n">
        <v>0</v>
      </c>
      <c r="F19" s="117" t="n"/>
    </row>
    <row r="20">
      <c r="B20" s="13" t="inlineStr">
        <is>
          <t>6.3</t>
        </is>
      </c>
      <c r="C20" s="140" t="inlineStr">
        <is>
          <t>пусконаладочные работы</t>
        </is>
      </c>
      <c r="D20" s="11" t="n">
        <v>0</v>
      </c>
      <c r="F20" s="117" t="n"/>
    </row>
    <row r="21" ht="31.5" customHeight="1" s="79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>
        <v>0</v>
      </c>
      <c r="F21" s="117" t="n"/>
    </row>
    <row r="22">
      <c r="B22" s="119" t="n">
        <v>7</v>
      </c>
      <c r="C22" s="14" t="inlineStr">
        <is>
          <t>Сопоставимый уровень цен</t>
        </is>
      </c>
      <c r="D22" s="15" t="inlineStr">
        <is>
          <t>3 кв. 2016 г.</t>
        </is>
      </c>
      <c r="E22" s="16" t="n"/>
      <c r="F22" s="117" t="n"/>
    </row>
    <row r="23" ht="110.25" customHeight="1" s="79">
      <c r="B23" s="119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7" t="n"/>
    </row>
    <row r="24" ht="47.25" customHeight="1" s="79">
      <c r="B24" s="119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D17/D15</f>
        <v/>
      </c>
      <c r="E24" s="16" t="n"/>
      <c r="F24" s="117" t="n"/>
    </row>
    <row r="25" ht="37.5" customHeight="1" s="79">
      <c r="B25" s="119" t="n">
        <v>10</v>
      </c>
      <c r="C25" s="140" t="inlineStr">
        <is>
          <t>Примечание</t>
        </is>
      </c>
      <c r="D25" s="119" t="n"/>
    </row>
    <row r="26">
      <c r="B26" s="117" t="n"/>
      <c r="C26" s="18" t="n"/>
      <c r="D26" s="18" t="n"/>
    </row>
    <row r="27">
      <c r="B27" s="81" t="n"/>
      <c r="C27" s="81" t="n"/>
      <c r="D27" s="81" t="n"/>
    </row>
    <row r="28">
      <c r="B28" s="81" t="inlineStr">
        <is>
          <t>Составил ______________________        М.С. Колотиевская</t>
        </is>
      </c>
      <c r="C28" s="81" t="n"/>
      <c r="D28" s="81" t="n"/>
    </row>
    <row r="29">
      <c r="B29" s="19" t="inlineStr">
        <is>
          <t xml:space="preserve">                         (подпись, инициалы, фамилия)</t>
        </is>
      </c>
      <c r="C29" s="81" t="n"/>
      <c r="D29" s="81" t="n"/>
    </row>
    <row r="30">
      <c r="B30" s="81" t="n"/>
      <c r="C30" s="81" t="n"/>
      <c r="D30" s="81" t="n"/>
    </row>
    <row r="31">
      <c r="B31" s="81" t="inlineStr">
        <is>
          <t>Проверил ______________________      А.В. Костянецкая</t>
        </is>
      </c>
      <c r="C31" s="81" t="n"/>
      <c r="D31" s="81" t="n"/>
    </row>
    <row r="32">
      <c r="B32" s="19" t="inlineStr">
        <is>
          <t xml:space="preserve">                        (подпись, инициалы, фамилия)</t>
        </is>
      </c>
      <c r="C32" s="81" t="n"/>
      <c r="D32" s="81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3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115" zoomScaleNormal="70" zoomScaleSheetLayoutView="115" workbookViewId="0">
      <selection activeCell="C31" sqref="C31"/>
    </sheetView>
  </sheetViews>
  <sheetFormatPr baseColWidth="8" defaultColWidth="9.140625" defaultRowHeight="15.75"/>
  <cols>
    <col width="5.5703125" customWidth="1" style="81" min="1" max="1"/>
    <col width="9.140625" customWidth="1" style="81" min="2" max="2"/>
    <col width="35.28515625" customWidth="1" style="81" min="3" max="3"/>
    <col width="13.85546875" customWidth="1" style="81" min="4" max="4"/>
    <col width="17.42578125" customWidth="1" style="81" min="5" max="5"/>
    <col width="12.7109375" customWidth="1" style="81" min="6" max="6"/>
    <col width="14.85546875" customWidth="1" style="81" min="7" max="7"/>
    <col width="16.7109375" customWidth="1" style="81" min="8" max="8"/>
    <col width="13" customWidth="1" style="81" min="9" max="10"/>
    <col width="18" customWidth="1" style="81" min="11" max="11"/>
    <col width="9.140625" customWidth="1" style="81" min="12" max="12"/>
  </cols>
  <sheetData>
    <row r="3">
      <c r="B3" s="115" t="inlineStr">
        <is>
          <t>Приложение № 2</t>
        </is>
      </c>
    </row>
    <row r="4">
      <c r="B4" s="116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4" t="inlineStr">
        <is>
          <t>Наименование разрабатываемого показателя УНЦ -  Ж4 Переустр. НП диам. 325 мм____коэф. 0,764_500 кВ</t>
        </is>
      </c>
      <c r="L6" s="6" t="n"/>
    </row>
    <row r="7" ht="15.75" customHeight="1" s="79">
      <c r="B7" s="114" t="inlineStr">
        <is>
          <t>Единица измерения  — 1 переход</t>
        </is>
      </c>
      <c r="L7" s="6" t="n"/>
    </row>
    <row r="8">
      <c r="B8" s="114" t="n"/>
      <c r="C8" s="81" t="n"/>
      <c r="D8" s="81" t="n"/>
      <c r="E8" s="81" t="n"/>
      <c r="F8" s="81" t="n"/>
      <c r="G8" s="81" t="n"/>
      <c r="H8" s="81" t="n"/>
      <c r="I8" s="81" t="n"/>
      <c r="J8" s="81" t="n"/>
      <c r="K8" s="81" t="n"/>
    </row>
    <row r="9" ht="15.75" customHeight="1" s="79">
      <c r="B9" s="119" t="inlineStr">
        <is>
          <t>№ п/п</t>
        </is>
      </c>
      <c r="C9" s="1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9" t="inlineStr">
        <is>
          <t>Объект-представитель 1</t>
        </is>
      </c>
      <c r="E9" s="150" t="n"/>
      <c r="F9" s="150" t="n"/>
      <c r="G9" s="150" t="n"/>
      <c r="H9" s="150" t="n"/>
      <c r="I9" s="150" t="n"/>
      <c r="J9" s="151" t="n"/>
      <c r="K9" s="81" t="n"/>
    </row>
    <row r="10" ht="15.75" customHeight="1" s="79">
      <c r="B10" s="152" t="n"/>
      <c r="C10" s="152" t="n"/>
      <c r="D10" s="119" t="inlineStr">
        <is>
          <t>Номер сметы</t>
        </is>
      </c>
      <c r="E10" s="119" t="inlineStr">
        <is>
          <t>Наименование сметы</t>
        </is>
      </c>
      <c r="F10" s="119" t="inlineStr">
        <is>
          <t>Сметная стоимость в уровне цен 3 кв. 2016 г., тыс. руб.</t>
        </is>
      </c>
      <c r="G10" s="150" t="n"/>
      <c r="H10" s="150" t="n"/>
      <c r="I10" s="150" t="n"/>
      <c r="J10" s="151" t="n"/>
      <c r="K10" s="81" t="n"/>
    </row>
    <row r="11" ht="31.5" customHeight="1" s="79">
      <c r="B11" s="153" t="n"/>
      <c r="C11" s="153" t="n"/>
      <c r="D11" s="153" t="n"/>
      <c r="E11" s="153" t="n"/>
      <c r="F11" s="120" t="inlineStr">
        <is>
          <t>Строительные работы</t>
        </is>
      </c>
      <c r="G11" s="120" t="inlineStr">
        <is>
          <t>Монтажные работы</t>
        </is>
      </c>
      <c r="H11" s="120" t="inlineStr">
        <is>
          <t>Оборудование</t>
        </is>
      </c>
      <c r="I11" s="120" t="inlineStr">
        <is>
          <t>Прочее</t>
        </is>
      </c>
      <c r="J11" s="120" t="inlineStr">
        <is>
          <t>Всего</t>
        </is>
      </c>
      <c r="K11" s="81" t="n"/>
    </row>
    <row r="12" ht="15.75" customHeight="1" s="79">
      <c r="B12" s="107" t="n">
        <v>1</v>
      </c>
      <c r="C12" s="106" t="inlineStr">
        <is>
          <t>Переустройство магистрального нефтепровода при переходе ВЛ.</t>
        </is>
      </c>
      <c r="D12" s="106" t="n"/>
      <c r="E12" s="106" t="n"/>
      <c r="F12" s="108" t="n">
        <v>8209.108249000003</v>
      </c>
      <c r="G12" s="154" t="n"/>
      <c r="H12" s="107" t="n">
        <v>0</v>
      </c>
      <c r="I12" s="107" t="n"/>
      <c r="J12" s="108" t="n">
        <v>8209.108249000003</v>
      </c>
      <c r="K12" s="81" t="n"/>
    </row>
    <row r="13" ht="15.75" customHeight="1" s="79">
      <c r="B13" s="123" t="inlineStr">
        <is>
          <t>Всего по объекту:</t>
        </is>
      </c>
      <c r="C13" s="155" t="n"/>
      <c r="D13" s="155" t="n"/>
      <c r="E13" s="156" t="n"/>
      <c r="F13" s="109" t="n"/>
      <c r="G13" s="109" t="n"/>
      <c r="H13" s="109" t="n"/>
      <c r="I13" s="109" t="n"/>
      <c r="J13" s="109" t="n"/>
      <c r="K13" s="81" t="n"/>
    </row>
    <row r="14" ht="15.75" customHeight="1" s="79">
      <c r="B14" s="118" t="inlineStr">
        <is>
          <t>Всего по объекту в сопоставимом уровне цен 3 кв. 2016 г:</t>
        </is>
      </c>
      <c r="C14" s="150" t="n"/>
      <c r="D14" s="150" t="n"/>
      <c r="E14" s="151" t="n"/>
      <c r="F14" s="110" t="n">
        <v>8209.108249000003</v>
      </c>
      <c r="G14" s="111" t="n"/>
      <c r="H14" s="112" t="n">
        <v>0</v>
      </c>
      <c r="I14" s="112" t="n"/>
      <c r="J14" s="113" t="n">
        <v>8209.108249000003</v>
      </c>
      <c r="K14" s="81" t="n"/>
    </row>
    <row r="15" ht="15.75" customHeight="1" s="79">
      <c r="B15" s="114" t="n"/>
      <c r="C15" s="81" t="n"/>
      <c r="D15" s="81" t="n"/>
      <c r="E15" s="81" t="n"/>
      <c r="F15" s="81" t="n"/>
      <c r="G15" s="81" t="n"/>
      <c r="H15" s="81" t="n"/>
      <c r="I15" s="81" t="n"/>
      <c r="J15" s="81" t="n"/>
      <c r="K15" s="81" t="n"/>
    </row>
    <row r="16" ht="28.5" customHeight="1" s="79">
      <c r="B16" s="81" t="n"/>
      <c r="C16" s="81" t="n"/>
      <c r="D16" s="81" t="n"/>
      <c r="E16" s="81" t="n"/>
      <c r="F16" s="81" t="n"/>
      <c r="G16" s="81" t="n"/>
      <c r="H16" s="81" t="n"/>
      <c r="I16" s="81" t="n"/>
      <c r="J16" s="81" t="n"/>
      <c r="K16" s="81" t="n"/>
    </row>
    <row r="17">
      <c r="B17" s="81" t="n"/>
      <c r="C17" s="81" t="n"/>
      <c r="D17" s="81" t="n"/>
      <c r="E17" s="81" t="n"/>
      <c r="F17" s="81" t="n"/>
      <c r="G17" s="81" t="n"/>
      <c r="H17" s="81" t="n"/>
      <c r="I17" s="81" t="n"/>
      <c r="J17" s="81" t="n"/>
      <c r="K17" s="81" t="n"/>
    </row>
    <row r="18">
      <c r="B18" s="81" t="n"/>
      <c r="C18" s="81" t="inlineStr">
        <is>
          <t>Составил ______________________        М.С. Колотиевская</t>
        </is>
      </c>
      <c r="D18" s="81" t="n"/>
      <c r="E18" s="81" t="n"/>
      <c r="F18" s="81" t="n"/>
      <c r="G18" s="81" t="n"/>
      <c r="H18" s="81" t="n"/>
      <c r="I18" s="81" t="n"/>
      <c r="J18" s="81" t="n"/>
      <c r="K18" s="81" t="n"/>
    </row>
    <row r="19">
      <c r="B19" s="81" t="n"/>
      <c r="C19" s="19" t="inlineStr">
        <is>
          <t xml:space="preserve">                         (подпись, инициалы, фамилия)</t>
        </is>
      </c>
      <c r="D19" s="81" t="n"/>
      <c r="E19" s="81" t="n"/>
      <c r="F19" s="81" t="n"/>
      <c r="G19" s="81" t="n"/>
      <c r="H19" s="81" t="n"/>
      <c r="I19" s="81" t="n"/>
      <c r="J19" s="81" t="n"/>
      <c r="K19" s="81" t="n"/>
    </row>
    <row r="20">
      <c r="B20" s="81" t="n"/>
      <c r="C20" s="81" t="n"/>
      <c r="D20" s="81" t="n"/>
      <c r="E20" s="81" t="n"/>
      <c r="F20" s="81" t="n"/>
      <c r="G20" s="81" t="n"/>
      <c r="H20" s="81" t="n"/>
      <c r="I20" s="81" t="n"/>
      <c r="J20" s="81" t="n"/>
      <c r="K20" s="81" t="n"/>
    </row>
    <row r="21">
      <c r="B21" s="81" t="n"/>
      <c r="C21" s="81" t="inlineStr">
        <is>
          <t>Проверил ______________________      А.В. Костянецкая</t>
        </is>
      </c>
      <c r="D21" s="81" t="n"/>
      <c r="E21" s="81" t="n"/>
      <c r="F21" s="81" t="n"/>
      <c r="G21" s="81" t="n"/>
      <c r="H21" s="81" t="n"/>
      <c r="I21" s="81" t="n"/>
      <c r="J21" s="81" t="n"/>
      <c r="K21" s="81" t="n"/>
    </row>
    <row r="22">
      <c r="B22" s="81" t="n"/>
      <c r="C22" s="19" t="inlineStr">
        <is>
          <t xml:space="preserve">                        (подпись, инициалы, фамилия)</t>
        </is>
      </c>
      <c r="D22" s="81" t="n"/>
      <c r="E22" s="81" t="n"/>
      <c r="F22" s="81" t="n"/>
      <c r="G22" s="81" t="n"/>
      <c r="H22" s="81" t="n"/>
      <c r="I22" s="81" t="n"/>
      <c r="J22" s="81" t="n"/>
      <c r="K22" s="81" t="n"/>
    </row>
  </sheetData>
  <mergeCells count="13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73"/>
  <sheetViews>
    <sheetView view="pageBreakPreview" topLeftCell="A153" zoomScale="145" zoomScaleNormal="100" zoomScaleSheetLayoutView="145" workbookViewId="0">
      <selection activeCell="C167" sqref="C167"/>
    </sheetView>
  </sheetViews>
  <sheetFormatPr baseColWidth="8" defaultColWidth="9.140625" defaultRowHeight="15"/>
  <cols>
    <col width="12.5703125" customWidth="1" style="79" min="2" max="2"/>
    <col width="17" customWidth="1" style="79" min="3" max="3"/>
    <col width="49.7109375" customWidth="1" style="79" min="4" max="4"/>
    <col width="16.28515625" customWidth="1" style="79" min="5" max="5"/>
    <col width="20.7109375" customWidth="1" style="79" min="6" max="6"/>
    <col width="16.140625" customWidth="1" style="79" min="7" max="7"/>
    <col width="16.7109375" customWidth="1" style="79" min="8" max="8"/>
  </cols>
  <sheetData>
    <row r="2" s="79"/>
    <row r="3" ht="15.75" customHeight="1" s="79">
      <c r="A3" s="115" t="inlineStr">
        <is>
          <t xml:space="preserve">Приложение № 3 </t>
        </is>
      </c>
    </row>
    <row r="4" ht="18.75" customHeight="1" s="79">
      <c r="A4" s="127" t="inlineStr">
        <is>
          <t>Объектная ресурсная ведомость</t>
        </is>
      </c>
    </row>
    <row r="5" ht="18.75" customHeight="1" s="79">
      <c r="A5" s="127" t="n"/>
      <c r="B5" s="127" t="n"/>
      <c r="C5" s="12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1" t="n"/>
      <c r="J5" s="81" t="n"/>
      <c r="K5" s="81" t="n"/>
      <c r="L5" s="81" t="n"/>
    </row>
    <row r="6" ht="18.75" customHeight="1" s="79">
      <c r="A6" s="22" t="n"/>
    </row>
    <row r="7" ht="15.75" customHeight="1" s="79">
      <c r="A7" s="129" t="inlineStr">
        <is>
          <t>Наименование разрабатываемого показателя УНЦ -  Ж4 Переустр. НП диам. 325 мм____коэф. 0,764_500 кВ</t>
        </is>
      </c>
    </row>
    <row r="8" ht="15.75" customFormat="1" customHeight="1" s="81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1">
      <c r="A9" s="119" t="inlineStr">
        <is>
          <t>п/п</t>
        </is>
      </c>
      <c r="B9" s="119" t="inlineStr">
        <is>
          <t>№ЛСР</t>
        </is>
      </c>
      <c r="C9" s="119" t="inlineStr">
        <is>
          <t>Код ресурса</t>
        </is>
      </c>
      <c r="D9" s="119" t="inlineStr">
        <is>
          <t>Наименование ресурса</t>
        </is>
      </c>
      <c r="E9" s="119" t="inlineStr">
        <is>
          <t>Ед. изм.</t>
        </is>
      </c>
      <c r="F9" s="119" t="inlineStr">
        <is>
          <t>Кол-во единиц по данным объекта-представителя</t>
        </is>
      </c>
      <c r="G9" s="119" t="inlineStr">
        <is>
          <t>Сметная стоимость в ценах на 01.01.2000 (руб.)</t>
        </is>
      </c>
      <c r="H9" s="151" t="n"/>
    </row>
    <row r="10" ht="40.5" customFormat="1" customHeight="1" s="81">
      <c r="A10" s="153" t="n"/>
      <c r="B10" s="153" t="n"/>
      <c r="C10" s="153" t="n"/>
      <c r="D10" s="153" t="n"/>
      <c r="E10" s="153" t="n"/>
      <c r="F10" s="153" t="n"/>
      <c r="G10" s="119" t="inlineStr">
        <is>
          <t>на ед.изм.</t>
        </is>
      </c>
      <c r="H10" s="119" t="inlineStr">
        <is>
          <t>общая</t>
        </is>
      </c>
    </row>
    <row r="11" ht="15.75" customFormat="1" customHeight="1" s="81">
      <c r="A11" s="119" t="n">
        <v>1</v>
      </c>
      <c r="B11" s="119" t="n"/>
      <c r="C11" s="119" t="n">
        <v>2</v>
      </c>
      <c r="D11" s="119" t="inlineStr">
        <is>
          <t>З</t>
        </is>
      </c>
      <c r="E11" s="119" t="n">
        <v>4</v>
      </c>
      <c r="F11" s="119" t="n">
        <v>5</v>
      </c>
      <c r="G11" s="11" t="n">
        <v>6</v>
      </c>
      <c r="H11" s="11" t="n">
        <v>7</v>
      </c>
    </row>
    <row r="12" ht="15.75" customFormat="1" customHeight="1" s="23">
      <c r="A12" s="124" t="inlineStr">
        <is>
          <t>Затраты труда рабочих</t>
        </is>
      </c>
      <c r="B12" s="150" t="n"/>
      <c r="C12" s="150" t="n"/>
      <c r="D12" s="150" t="n"/>
      <c r="E12" s="151" t="n"/>
      <c r="F12" s="124" t="n">
        <v>1760.62006</v>
      </c>
      <c r="G12" s="26" t="n"/>
      <c r="H12" s="26">
        <f>SUM(H13:H29)</f>
        <v/>
      </c>
    </row>
    <row r="13" ht="15.75" customFormat="1" customHeight="1" s="81">
      <c r="A13" s="125" t="n">
        <v>1</v>
      </c>
      <c r="B13" s="125" t="n"/>
      <c r="C13" s="126" t="inlineStr">
        <is>
          <t>1-100-20</t>
        </is>
      </c>
      <c r="D13" s="126" t="inlineStr">
        <is>
          <t>Затраты труда рабочих (ср 2)</t>
        </is>
      </c>
      <c r="E13" s="125" t="inlineStr">
        <is>
          <t>чел.-ч</t>
        </is>
      </c>
      <c r="F13" s="125" t="n">
        <v>463.25832</v>
      </c>
      <c r="G13" s="130" t="n">
        <v>7.8</v>
      </c>
      <c r="H13" s="130">
        <f>ROUND(F13*G13,2)</f>
        <v/>
      </c>
    </row>
    <row r="14" ht="15.75" customFormat="1" customHeight="1" s="81">
      <c r="A14" s="125" t="n">
        <v>2</v>
      </c>
      <c r="B14" s="125" t="n"/>
      <c r="C14" s="126" t="inlineStr">
        <is>
          <t>1-100-37</t>
        </is>
      </c>
      <c r="D14" s="126" t="inlineStr">
        <is>
          <t>Затраты труда рабочих (ср 3,7)</t>
        </is>
      </c>
      <c r="E14" s="125" t="inlineStr">
        <is>
          <t>чел.-ч</t>
        </is>
      </c>
      <c r="F14" s="125" t="n">
        <v>247.5764</v>
      </c>
      <c r="G14" s="130" t="n">
        <v>9.289999999999999</v>
      </c>
      <c r="H14" s="130">
        <f>ROUND(F14*G14,2)</f>
        <v/>
      </c>
    </row>
    <row r="15" ht="15.75" customFormat="1" customHeight="1" s="81">
      <c r="A15" s="125" t="n">
        <v>3</v>
      </c>
      <c r="B15" s="125" t="n"/>
      <c r="C15" s="126" t="inlineStr">
        <is>
          <t>1-100-50</t>
        </is>
      </c>
      <c r="D15" s="126" t="inlineStr">
        <is>
          <t>Затраты труда рабочих (ср 5)</t>
        </is>
      </c>
      <c r="E15" s="125" t="inlineStr">
        <is>
          <t>чел.-ч</t>
        </is>
      </c>
      <c r="F15" s="125" t="n">
        <v>204.73994</v>
      </c>
      <c r="G15" s="130" t="n">
        <v>11.09</v>
      </c>
      <c r="H15" s="130">
        <f>ROUND(F15*G15,2)</f>
        <v/>
      </c>
    </row>
    <row r="16" ht="15.75" customFormat="1" customHeight="1" s="81">
      <c r="A16" s="125" t="n">
        <v>4</v>
      </c>
      <c r="B16" s="125" t="n"/>
      <c r="C16" s="126" t="inlineStr">
        <is>
          <t>1-100-30</t>
        </is>
      </c>
      <c r="D16" s="126" t="inlineStr">
        <is>
          <t>Затраты труда рабочих (ср 3)</t>
        </is>
      </c>
      <c r="E16" s="125" t="inlineStr">
        <is>
          <t>чел.-ч</t>
        </is>
      </c>
      <c r="F16" s="125" t="n">
        <v>204.06163</v>
      </c>
      <c r="G16" s="130" t="n">
        <v>8.529999999999999</v>
      </c>
      <c r="H16" s="130">
        <f>ROUND(F16*G16,2)</f>
        <v/>
      </c>
    </row>
    <row r="17" ht="15.75" customFormat="1" customHeight="1" s="81">
      <c r="A17" s="125" t="n">
        <v>5</v>
      </c>
      <c r="B17" s="125" t="n"/>
      <c r="C17" s="126" t="inlineStr">
        <is>
          <t>1-100-15</t>
        </is>
      </c>
      <c r="D17" s="126" t="inlineStr">
        <is>
          <t>Затраты труда рабочих (ср 1,5)</t>
        </is>
      </c>
      <c r="E17" s="125" t="inlineStr">
        <is>
          <t>чел.-ч</t>
        </is>
      </c>
      <c r="F17" s="125" t="n">
        <v>224.5245</v>
      </c>
      <c r="G17" s="130" t="n">
        <v>7.5</v>
      </c>
      <c r="H17" s="130">
        <f>ROUND(F17*G17,2)</f>
        <v/>
      </c>
    </row>
    <row r="18" ht="15.75" customFormat="1" customHeight="1" s="81">
      <c r="A18" s="125" t="n">
        <v>6</v>
      </c>
      <c r="B18" s="125" t="n"/>
      <c r="C18" s="126" t="inlineStr">
        <is>
          <t>1-100-38</t>
        </is>
      </c>
      <c r="D18" s="126" t="inlineStr">
        <is>
          <t>Затраты труда рабочих (ср 3,8)</t>
        </is>
      </c>
      <c r="E18" s="125" t="inlineStr">
        <is>
          <t>чел.-ч</t>
        </is>
      </c>
      <c r="F18" s="125" t="n">
        <v>128.4416</v>
      </c>
      <c r="G18" s="130" t="n">
        <v>9.4</v>
      </c>
      <c r="H18" s="130">
        <f>ROUND(F18*G18,2)</f>
        <v/>
      </c>
    </row>
    <row r="19" ht="15.75" customFormat="1" customHeight="1" s="81">
      <c r="A19" s="125" t="n">
        <v>7</v>
      </c>
      <c r="B19" s="125" t="n"/>
      <c r="C19" s="126" t="inlineStr">
        <is>
          <t>1-100-46</t>
        </is>
      </c>
      <c r="D19" s="126" t="inlineStr">
        <is>
          <t>Затраты труда рабочих (ср 4,6)</t>
        </is>
      </c>
      <c r="E19" s="125" t="inlineStr">
        <is>
          <t>чел.-ч</t>
        </is>
      </c>
      <c r="F19" s="125" t="n">
        <v>80.0672</v>
      </c>
      <c r="G19" s="130" t="n">
        <v>10.5</v>
      </c>
      <c r="H19" s="130">
        <f>ROUND(F19*G19,2)</f>
        <v/>
      </c>
    </row>
    <row r="20" ht="15.75" customFormat="1" customHeight="1" s="81">
      <c r="A20" s="125" t="n">
        <v>8</v>
      </c>
      <c r="B20" s="125" t="n"/>
      <c r="C20" s="126" t="inlineStr">
        <is>
          <t>1-100-48</t>
        </is>
      </c>
      <c r="D20" s="126" t="inlineStr">
        <is>
          <t>Затраты труда рабочих (ср 4,8)</t>
        </is>
      </c>
      <c r="E20" s="125" t="inlineStr">
        <is>
          <t>чел.-ч</t>
        </is>
      </c>
      <c r="F20" s="125" t="n">
        <v>58.5004</v>
      </c>
      <c r="G20" s="130" t="n">
        <v>10.79</v>
      </c>
      <c r="H20" s="130">
        <f>ROUND(F20*G20,2)</f>
        <v/>
      </c>
    </row>
    <row r="21" ht="15.75" customFormat="1" customHeight="1" s="81">
      <c r="A21" s="125" t="n">
        <v>9</v>
      </c>
      <c r="B21" s="125" t="n"/>
      <c r="C21" s="126" t="inlineStr">
        <is>
          <t>1-100-40</t>
        </is>
      </c>
      <c r="D21" s="126" t="inlineStr">
        <is>
          <t>Затраты труда рабочих (ср 4)</t>
        </is>
      </c>
      <c r="E21" s="125" t="inlineStr">
        <is>
          <t>чел.-ч</t>
        </is>
      </c>
      <c r="F21" s="125" t="n">
        <v>39.36438</v>
      </c>
      <c r="G21" s="130" t="n">
        <v>9.619999999999999</v>
      </c>
      <c r="H21" s="130">
        <f>ROUND(F21*G21,2)</f>
        <v/>
      </c>
    </row>
    <row r="22" ht="15.75" customFormat="1" customHeight="1" s="81">
      <c r="A22" s="125" t="n">
        <v>10</v>
      </c>
      <c r="B22" s="125" t="n"/>
      <c r="C22" s="126" t="inlineStr">
        <is>
          <t>1-100-35</t>
        </is>
      </c>
      <c r="D22" s="126" t="inlineStr">
        <is>
          <t>Затраты труда рабочих (ср 3,5)</t>
        </is>
      </c>
      <c r="E22" s="125" t="inlineStr">
        <is>
          <t>чел.-ч</t>
        </is>
      </c>
      <c r="F22" s="125" t="n">
        <v>35.0294</v>
      </c>
      <c r="G22" s="130" t="n">
        <v>9.07</v>
      </c>
      <c r="H22" s="130">
        <f>ROUND(F22*G22,2)</f>
        <v/>
      </c>
    </row>
    <row r="23" ht="15.75" customFormat="1" customHeight="1" s="81">
      <c r="A23" s="125" t="n">
        <v>11</v>
      </c>
      <c r="B23" s="125" t="n"/>
      <c r="C23" s="126" t="inlineStr">
        <is>
          <t>1-100-24</t>
        </is>
      </c>
      <c r="D23" s="126" t="inlineStr">
        <is>
          <t>Затраты труда рабочих (ср 2,4)</t>
        </is>
      </c>
      <c r="E23" s="125" t="inlineStr">
        <is>
          <t>чел.-ч</t>
        </is>
      </c>
      <c r="F23" s="125" t="n">
        <v>35.20086</v>
      </c>
      <c r="G23" s="130" t="n">
        <v>8.09</v>
      </c>
      <c r="H23" s="130">
        <f>ROUND(F23*G23,2)</f>
        <v/>
      </c>
    </row>
    <row r="24" ht="15.75" customFormat="1" customHeight="1" s="81">
      <c r="A24" s="125" t="n">
        <v>12</v>
      </c>
      <c r="B24" s="125" t="n"/>
      <c r="C24" s="126" t="inlineStr">
        <is>
          <t>1-100-43</t>
        </is>
      </c>
      <c r="D24" s="126" t="inlineStr">
        <is>
          <t>Затраты труда рабочих (ср 4,3)</t>
        </is>
      </c>
      <c r="E24" s="125" t="inlineStr">
        <is>
          <t>чел.-ч</t>
        </is>
      </c>
      <c r="F24" s="125" t="n">
        <v>8.561640000000001</v>
      </c>
      <c r="G24" s="130" t="n">
        <v>10.06</v>
      </c>
      <c r="H24" s="130">
        <f>ROUND(F24*G24,2)</f>
        <v/>
      </c>
    </row>
    <row r="25" ht="15.75" customFormat="1" customHeight="1" s="81">
      <c r="A25" s="125" t="n">
        <v>13</v>
      </c>
      <c r="B25" s="125" t="n"/>
      <c r="C25" s="126" t="inlineStr">
        <is>
          <t>1-100-47</t>
        </is>
      </c>
      <c r="D25" s="126" t="inlineStr">
        <is>
          <t>Затраты труда рабочих (ср 4,7)</t>
        </is>
      </c>
      <c r="E25" s="125" t="inlineStr">
        <is>
          <t>чел.-ч</t>
        </is>
      </c>
      <c r="F25" s="125" t="n">
        <v>8.06784</v>
      </c>
      <c r="G25" s="130" t="n">
        <v>10.65</v>
      </c>
      <c r="H25" s="130">
        <f>ROUND(F25*G25,2)</f>
        <v/>
      </c>
    </row>
    <row r="26" ht="15.75" customFormat="1" customHeight="1" s="81">
      <c r="A26" s="125" t="n">
        <v>14</v>
      </c>
      <c r="B26" s="125" t="n"/>
      <c r="C26" s="126" t="inlineStr">
        <is>
          <t>1-100-32</t>
        </is>
      </c>
      <c r="D26" s="126" t="inlineStr">
        <is>
          <t>Затраты труда рабочих (ср 3,2)</t>
        </is>
      </c>
      <c r="E26" s="125" t="inlineStr">
        <is>
          <t>чел.-ч</t>
        </is>
      </c>
      <c r="F26" s="125" t="n">
        <v>8.728149999999999</v>
      </c>
      <c r="G26" s="130" t="n">
        <v>8.74</v>
      </c>
      <c r="H26" s="130">
        <f>ROUND(F26*G26,2)</f>
        <v/>
      </c>
    </row>
    <row r="27" ht="15.75" customFormat="1" customHeight="1" s="81">
      <c r="A27" s="125" t="n">
        <v>15</v>
      </c>
      <c r="B27" s="125" t="n"/>
      <c r="C27" s="126" t="inlineStr">
        <is>
          <t>1-100-45</t>
        </is>
      </c>
      <c r="D27" s="126" t="inlineStr">
        <is>
          <t>Затраты труда рабочих (ср 4,5)</t>
        </is>
      </c>
      <c r="E27" s="125" t="inlineStr">
        <is>
          <t>чел.-ч</t>
        </is>
      </c>
      <c r="F27" s="125" t="n">
        <v>7.31148</v>
      </c>
      <c r="G27" s="130" t="n">
        <v>10.35</v>
      </c>
      <c r="H27" s="130">
        <f>ROUND(F27*G27,2)</f>
        <v/>
      </c>
    </row>
    <row r="28" ht="15.75" customFormat="1" customHeight="1" s="81">
      <c r="A28" s="125" t="n">
        <v>16</v>
      </c>
      <c r="B28" s="125" t="n"/>
      <c r="C28" s="126" t="inlineStr">
        <is>
          <t>1-100-23</t>
        </is>
      </c>
      <c r="D28" s="126" t="inlineStr">
        <is>
          <t>Затраты труда рабочих (ср 2,3)</t>
        </is>
      </c>
      <c r="E28" s="125" t="inlineStr">
        <is>
          <t>чел.-ч</t>
        </is>
      </c>
      <c r="F28" s="125" t="n">
        <v>4.2984</v>
      </c>
      <c r="G28" s="130" t="n">
        <v>8.02</v>
      </c>
      <c r="H28" s="130">
        <f>ROUND(F28*G28,2)</f>
        <v/>
      </c>
    </row>
    <row r="29" ht="15.75" customFormat="1" customHeight="1" s="81">
      <c r="A29" s="125" t="n">
        <v>17</v>
      </c>
      <c r="B29" s="125" t="n"/>
      <c r="C29" s="126" t="inlineStr">
        <is>
          <t>1-100-36</t>
        </is>
      </c>
      <c r="D29" s="126" t="inlineStr">
        <is>
          <t>Затраты труда рабочих (ср 3,6)</t>
        </is>
      </c>
      <c r="E29" s="125" t="inlineStr">
        <is>
          <t>чел.-ч</t>
        </is>
      </c>
      <c r="F29" s="125" t="n">
        <v>2.88792</v>
      </c>
      <c r="G29" s="130" t="n">
        <v>9.18</v>
      </c>
      <c r="H29" s="130">
        <f>ROUND(F29*G29,2)</f>
        <v/>
      </c>
    </row>
    <row r="30" ht="15.75" customFormat="1" customHeight="1" s="23">
      <c r="A30" s="124" t="inlineStr">
        <is>
          <t>Затраты труда машинистов</t>
        </is>
      </c>
      <c r="B30" s="150" t="n"/>
      <c r="C30" s="150" t="n"/>
      <c r="D30" s="150" t="n"/>
      <c r="E30" s="151" t="n"/>
      <c r="F30" s="124" t="n">
        <v>697.55498</v>
      </c>
      <c r="G30" s="26" t="n"/>
      <c r="H30" s="26">
        <f>SUM(H31:H31)</f>
        <v/>
      </c>
    </row>
    <row r="31" ht="15.75" customFormat="1" customHeight="1" s="81">
      <c r="A31" s="125" t="n">
        <v>18</v>
      </c>
      <c r="B31" s="125" t="n"/>
      <c r="C31" s="126" t="n">
        <v>2</v>
      </c>
      <c r="D31" s="126" t="inlineStr">
        <is>
          <t>Затраты труда машинистов</t>
        </is>
      </c>
      <c r="E31" s="125" t="inlineStr">
        <is>
          <t>чел.-ч</t>
        </is>
      </c>
      <c r="F31" s="125" t="n">
        <v>697.55498</v>
      </c>
      <c r="G31" s="130" t="n">
        <v>11.96</v>
      </c>
      <c r="H31" s="130">
        <f>ROUND(F31*G31,2)</f>
        <v/>
      </c>
    </row>
    <row r="32" ht="15.75" customFormat="1" customHeight="1" s="23">
      <c r="A32" s="124" t="inlineStr">
        <is>
          <t>Машины и механизмы</t>
        </is>
      </c>
      <c r="B32" s="150" t="n"/>
      <c r="C32" s="150" t="n"/>
      <c r="D32" s="150" t="n"/>
      <c r="E32" s="151" t="n"/>
      <c r="F32" s="124" t="n"/>
      <c r="G32" s="26" t="n"/>
      <c r="H32" s="26">
        <f>SUM(H33:H85)</f>
        <v/>
      </c>
    </row>
    <row r="33" ht="31.5" customFormat="1" customHeight="1" s="81">
      <c r="A33" s="125" t="n">
        <v>19</v>
      </c>
      <c r="B33" s="125" t="n"/>
      <c r="C33" s="30" t="inlineStr">
        <is>
          <t>91.10.05-007</t>
        </is>
      </c>
      <c r="D33" s="126" t="inlineStr">
        <is>
          <t>Трубоукладчики, номинальная грузоподъемность 12,5 т</t>
        </is>
      </c>
      <c r="E33" s="125" t="inlineStr">
        <is>
          <t>маш.час</t>
        </is>
      </c>
      <c r="F33" s="125" t="n">
        <v>105.84582</v>
      </c>
      <c r="G33" s="130" t="n">
        <v>239.44</v>
      </c>
      <c r="H33" s="130">
        <f>ROUND(F33*G33,2)</f>
        <v/>
      </c>
    </row>
    <row r="34" ht="31.5" customFormat="1" customHeight="1" s="81">
      <c r="A34" s="125" t="n">
        <v>20</v>
      </c>
      <c r="B34" s="125" t="n"/>
      <c r="C34" s="30" t="inlineStr">
        <is>
          <t>91.10.05-008</t>
        </is>
      </c>
      <c r="D34" s="126" t="inlineStr">
        <is>
          <t>Трубоукладчики, номинальная грузоподъемность 20 т</t>
        </is>
      </c>
      <c r="E34" s="125" t="inlineStr">
        <is>
          <t>маш.час</t>
        </is>
      </c>
      <c r="F34" s="125" t="n">
        <v>46</v>
      </c>
      <c r="G34" s="130" t="n">
        <v>330.04</v>
      </c>
      <c r="H34" s="130">
        <f>ROUND(F34*G34,2)</f>
        <v/>
      </c>
    </row>
    <row r="35" ht="31.5" customFormat="1" customHeight="1" s="81">
      <c r="A35" s="125" t="n">
        <v>21</v>
      </c>
      <c r="B35" s="125" t="n"/>
      <c r="C35" s="30" t="inlineStr">
        <is>
          <t>91.17.02-051</t>
        </is>
      </c>
      <c r="D35" s="126" t="inlineStr">
        <is>
          <t>Лаборатории для контроля сварных соединений высокопроходимые, передвижные</t>
        </is>
      </c>
      <c r="E35" s="125" t="inlineStr">
        <is>
          <t>маш.час</t>
        </is>
      </c>
      <c r="F35" s="125" t="n">
        <v>25.24256</v>
      </c>
      <c r="G35" s="130" t="n">
        <v>330.91</v>
      </c>
      <c r="H35" s="130">
        <f>ROUND(F35*G35,2)</f>
        <v/>
      </c>
    </row>
    <row r="36" ht="31.5" customFormat="1" customHeight="1" s="81">
      <c r="A36" s="125" t="n">
        <v>22</v>
      </c>
      <c r="B36" s="125" t="n"/>
      <c r="C36" s="30" t="inlineStr">
        <is>
          <t>91.10.01-002</t>
        </is>
      </c>
      <c r="D36" s="126" t="inlineStr">
        <is>
          <t>Агрегаты наполнительно-опрессовочные до 300 м3/ч</t>
        </is>
      </c>
      <c r="E36" s="125" t="inlineStr">
        <is>
          <t>маш.час</t>
        </is>
      </c>
      <c r="F36" s="125" t="n">
        <v>28.8918</v>
      </c>
      <c r="G36" s="130" t="n">
        <v>287.99</v>
      </c>
      <c r="H36" s="130">
        <f>ROUND(F36*G36,2)</f>
        <v/>
      </c>
    </row>
    <row r="37" ht="31.5" customFormat="1" customHeight="1" s="81">
      <c r="A37" s="125" t="n">
        <v>23</v>
      </c>
      <c r="B37" s="125" t="n"/>
      <c r="C37" s="30" t="inlineStr">
        <is>
          <t>91.17.04-033</t>
        </is>
      </c>
      <c r="D37" s="126" t="inlineStr">
        <is>
          <t>Агрегаты сварочные двухпостовые для ручной сварки на тракторе, мощность 79 кВт (108 л.с.)</t>
        </is>
      </c>
      <c r="E37" s="125" t="inlineStr">
        <is>
          <t>маш.час</t>
        </is>
      </c>
      <c r="F37" s="125" t="n">
        <v>58.27028</v>
      </c>
      <c r="G37" s="130" t="n">
        <v>133.97</v>
      </c>
      <c r="H37" s="130">
        <f>ROUND(F37*G37,2)</f>
        <v/>
      </c>
    </row>
    <row r="38" ht="31.5" customFormat="1" customHeight="1" s="81">
      <c r="A38" s="125" t="n">
        <v>24</v>
      </c>
      <c r="B38" s="125" t="n"/>
      <c r="C38" s="30" t="inlineStr">
        <is>
          <t>91.10.01-001</t>
        </is>
      </c>
      <c r="D38" s="126" t="inlineStr">
        <is>
          <t>Агрегаты наполнительно-опрессовочные до 70 м3/ч</t>
        </is>
      </c>
      <c r="E38" s="125" t="inlineStr">
        <is>
          <t>маш.час</t>
        </is>
      </c>
      <c r="F38" s="125" t="n">
        <v>36.58796</v>
      </c>
      <c r="G38" s="130" t="n">
        <v>129.8</v>
      </c>
      <c r="H38" s="130">
        <f>ROUND(F38*G38,2)</f>
        <v/>
      </c>
    </row>
    <row r="39" ht="31.5" customFormat="1" customHeight="1" s="81">
      <c r="A39" s="125" t="n">
        <v>25</v>
      </c>
      <c r="B39" s="125" t="n"/>
      <c r="C39" s="30" t="inlineStr">
        <is>
          <t>91.05.05-015</t>
        </is>
      </c>
      <c r="D39" s="126" t="inlineStr">
        <is>
          <t>Краны на автомобильном ходу, грузоподъемность 16 т</t>
        </is>
      </c>
      <c r="E39" s="125" t="inlineStr">
        <is>
          <t>маш.час</t>
        </is>
      </c>
      <c r="F39" s="125" t="n">
        <v>36.12458</v>
      </c>
      <c r="G39" s="130" t="n">
        <v>115.4</v>
      </c>
      <c r="H39" s="130">
        <f>ROUND(F39*G39,2)</f>
        <v/>
      </c>
    </row>
    <row r="40" ht="31.5" customFormat="1" customHeight="1" s="81">
      <c r="A40" s="125" t="n">
        <v>26</v>
      </c>
      <c r="B40" s="125" t="n"/>
      <c r="C40" s="30" t="inlineStr">
        <is>
          <t>91.15.02-024</t>
        </is>
      </c>
      <c r="D40" s="126" t="inlineStr">
        <is>
          <t>Тракторы на гусеничном ходу, мощность 79 кВт (108 л.с.)</t>
        </is>
      </c>
      <c r="E40" s="125" t="inlineStr">
        <is>
          <t>маш.час</t>
        </is>
      </c>
      <c r="F40" s="125" t="n">
        <v>49.62552</v>
      </c>
      <c r="G40" s="130" t="n">
        <v>83.09999999999999</v>
      </c>
      <c r="H40" s="130">
        <f>ROUND(F40*G40,2)</f>
        <v/>
      </c>
    </row>
    <row r="41" ht="31.5" customFormat="1" customHeight="1" s="81">
      <c r="A41" s="125" t="n">
        <v>27</v>
      </c>
      <c r="B41" s="125" t="n"/>
      <c r="C41" s="30" t="inlineStr">
        <is>
          <t>91.16.01-006</t>
        </is>
      </c>
      <c r="D41" s="126" t="inlineStr">
        <is>
          <t>Электростанции передвижные, мощность 100 кВт</t>
        </is>
      </c>
      <c r="E41" s="125" t="inlineStr">
        <is>
          <t>маш.час</t>
        </is>
      </c>
      <c r="F41" s="125" t="n">
        <v>24.56</v>
      </c>
      <c r="G41" s="130" t="n">
        <v>166.18</v>
      </c>
      <c r="H41" s="130">
        <f>ROUND(F41*G41,2)</f>
        <v/>
      </c>
    </row>
    <row r="42" ht="31.5" customFormat="1" customHeight="1" s="81">
      <c r="A42" s="125" t="n">
        <v>28</v>
      </c>
      <c r="B42" s="125" t="n"/>
      <c r="C42" s="30" t="inlineStr">
        <is>
          <t>91.01.05-085</t>
        </is>
      </c>
      <c r="D42" s="126" t="inlineStr">
        <is>
          <t>Экскаваторы одноковшовые дизельные на гусеничном ходу, емкость ковша 0,5 м3</t>
        </is>
      </c>
      <c r="E42" s="125" t="inlineStr">
        <is>
          <t>маш.час</t>
        </is>
      </c>
      <c r="F42" s="125" t="n">
        <v>36.742</v>
      </c>
      <c r="G42" s="130" t="n">
        <v>100</v>
      </c>
      <c r="H42" s="130">
        <f>ROUND(F42*G42,2)</f>
        <v/>
      </c>
    </row>
    <row r="43" ht="31.5" customFormat="1" customHeight="1" s="81">
      <c r="A43" s="125" t="n">
        <v>29</v>
      </c>
      <c r="B43" s="125" t="n"/>
      <c r="C43" s="30" t="inlineStr">
        <is>
          <t>91.01.05-086</t>
        </is>
      </c>
      <c r="D43" s="126" t="inlineStr">
        <is>
          <t>Экскаваторы одноковшовые дизельные на гусеничном ходу, емкость ковша 0,65 м3</t>
        </is>
      </c>
      <c r="E43" s="125" t="inlineStr">
        <is>
          <t>маш.час</t>
        </is>
      </c>
      <c r="F43" s="125" t="n">
        <v>28.1883</v>
      </c>
      <c r="G43" s="130" t="n">
        <v>115.27</v>
      </c>
      <c r="H43" s="130">
        <f>ROUND(F43*G43,2)</f>
        <v/>
      </c>
    </row>
    <row r="44" ht="15.75" customFormat="1" customHeight="1" s="81">
      <c r="A44" s="125" t="n">
        <v>30</v>
      </c>
      <c r="B44" s="125" t="n"/>
      <c r="C44" s="30" t="inlineStr">
        <is>
          <t>91.01.01-036</t>
        </is>
      </c>
      <c r="D44" s="126" t="inlineStr">
        <is>
          <t>Бульдозеры, мощность 96 кВт (130 л.с.)</t>
        </is>
      </c>
      <c r="E44" s="125" t="inlineStr">
        <is>
          <t>маш.час</t>
        </is>
      </c>
      <c r="F44" s="125" t="n">
        <v>33.60836</v>
      </c>
      <c r="G44" s="130" t="n">
        <v>94.05</v>
      </c>
      <c r="H44" s="130">
        <f>ROUND(F44*G44,2)</f>
        <v/>
      </c>
    </row>
    <row r="45" ht="47.25" customFormat="1" customHeight="1" s="81">
      <c r="A45" s="125" t="n">
        <v>31</v>
      </c>
      <c r="B45" s="125" t="n"/>
      <c r="C45" s="30" t="inlineStr">
        <is>
          <t>91.18.01-007</t>
        </is>
      </c>
      <c r="D45" s="12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125" t="inlineStr">
        <is>
          <t>маш.час</t>
        </is>
      </c>
      <c r="F45" s="125" t="n">
        <v>33.29794</v>
      </c>
      <c r="G45" s="130" t="n">
        <v>90</v>
      </c>
      <c r="H45" s="130">
        <f>ROUND(F45*G45,2)</f>
        <v/>
      </c>
    </row>
    <row r="46" ht="31.5" customFormat="1" customHeight="1" s="81">
      <c r="A46" s="125" t="n">
        <v>32</v>
      </c>
      <c r="B46" s="125" t="n"/>
      <c r="C46" s="30" t="inlineStr">
        <is>
          <t>91.10.01-004</t>
        </is>
      </c>
      <c r="D46" s="126" t="inlineStr">
        <is>
          <t>Агрегаты опрессовочные с подачей при наполнении 25 м3/ч</t>
        </is>
      </c>
      <c r="E46" s="125" t="inlineStr">
        <is>
          <t>маш.час</t>
        </is>
      </c>
      <c r="F46" s="125" t="n">
        <v>29.1377</v>
      </c>
      <c r="G46" s="130" t="n">
        <v>97.59999999999999</v>
      </c>
      <c r="H46" s="130">
        <f>ROUND(F46*G46,2)</f>
        <v/>
      </c>
    </row>
    <row r="47" ht="47.25" customFormat="1" customHeight="1" s="81">
      <c r="A47" s="125" t="n">
        <v>33</v>
      </c>
      <c r="B47" s="125" t="n"/>
      <c r="C47" s="30" t="inlineStr">
        <is>
          <t>91.17.04-038</t>
        </is>
      </c>
      <c r="D47" s="126" t="inlineStr">
        <is>
          <t>Агрегаты сварочные четырехпостовые для ручной сварки на тракторе, мощность 132 кВт (180 л.с.)</t>
        </is>
      </c>
      <c r="E47" s="125" t="inlineStr">
        <is>
          <t>маш.час</t>
        </is>
      </c>
      <c r="F47" s="125" t="n">
        <v>10.272</v>
      </c>
      <c r="G47" s="130" t="n">
        <v>242.39</v>
      </c>
      <c r="H47" s="130">
        <f>ROUND(F47*G47,2)</f>
        <v/>
      </c>
    </row>
    <row r="48" ht="31.5" customFormat="1" customHeight="1" s="81">
      <c r="A48" s="125" t="n">
        <v>34</v>
      </c>
      <c r="B48" s="125" t="n"/>
      <c r="C48" s="30" t="inlineStr">
        <is>
          <t>91.19.12-061</t>
        </is>
      </c>
      <c r="D48" s="126" t="inlineStr">
        <is>
          <t>Установки для открытого водоотлива на базе трактора 700 м3/час</t>
        </is>
      </c>
      <c r="E48" s="125" t="inlineStr">
        <is>
          <t>маш.час</t>
        </is>
      </c>
      <c r="F48" s="125" t="n">
        <v>14.72992</v>
      </c>
      <c r="G48" s="130" t="n">
        <v>162</v>
      </c>
      <c r="H48" s="130">
        <f>ROUND(F48*G48,2)</f>
        <v/>
      </c>
    </row>
    <row r="49" ht="31.5" customFormat="1" customHeight="1" s="81">
      <c r="A49" s="125" t="n">
        <v>35</v>
      </c>
      <c r="B49" s="125" t="n"/>
      <c r="C49" s="30" t="inlineStr">
        <is>
          <t>91.12.02-002</t>
        </is>
      </c>
      <c r="D49" s="126" t="inlineStr">
        <is>
          <t>Корчеватели-собиратели с трактором, мощность 79 кВт (108 л.с.)</t>
        </is>
      </c>
      <c r="E49" s="125" t="inlineStr">
        <is>
          <t>маш.час</t>
        </is>
      </c>
      <c r="F49" s="125" t="n">
        <v>22.95104</v>
      </c>
      <c r="G49" s="130" t="n">
        <v>88.91</v>
      </c>
      <c r="H49" s="130">
        <f>ROUND(F49*G49,2)</f>
        <v/>
      </c>
    </row>
    <row r="50" ht="31.5" customFormat="1" customHeight="1" s="81">
      <c r="A50" s="125" t="n">
        <v>36</v>
      </c>
      <c r="B50" s="125" t="n"/>
      <c r="C50" s="30" t="inlineStr">
        <is>
          <t>91.10.05-004</t>
        </is>
      </c>
      <c r="D50" s="126" t="inlineStr">
        <is>
          <t>Трубоукладчики для труб диаметром до 400 мм, грузоподъемность 6,3 т</t>
        </is>
      </c>
      <c r="E50" s="125" t="inlineStr">
        <is>
          <t>маш.час</t>
        </is>
      </c>
      <c r="F50" s="125" t="n">
        <v>10.2645</v>
      </c>
      <c r="G50" s="130" t="n">
        <v>160.03</v>
      </c>
      <c r="H50" s="130">
        <f>ROUND(F50*G50,2)</f>
        <v/>
      </c>
    </row>
    <row r="51" ht="15.75" customFormat="1" customHeight="1" s="81">
      <c r="A51" s="125" t="n">
        <v>37</v>
      </c>
      <c r="B51" s="125" t="n"/>
      <c r="C51" s="30" t="inlineStr">
        <is>
          <t>91.01.01-038</t>
        </is>
      </c>
      <c r="D51" s="126" t="inlineStr">
        <is>
          <t>Бульдозеры, мощность 121 кВт (165 л.с.)</t>
        </is>
      </c>
      <c r="E51" s="125" t="inlineStr">
        <is>
          <t>маш.час</t>
        </is>
      </c>
      <c r="F51" s="125" t="n">
        <v>11.74546</v>
      </c>
      <c r="G51" s="130" t="n">
        <v>122.4</v>
      </c>
      <c r="H51" s="130">
        <f>ROUND(F51*G51,2)</f>
        <v/>
      </c>
    </row>
    <row r="52" ht="15.75" customFormat="1" customHeight="1" s="81">
      <c r="A52" s="125" t="n">
        <v>38</v>
      </c>
      <c r="B52" s="125" t="n"/>
      <c r="C52" s="30" t="inlineStr">
        <is>
          <t>91.01.01-039</t>
        </is>
      </c>
      <c r="D52" s="126" t="inlineStr">
        <is>
          <t>Бульдозеры, мощность 132 кВт (180 л.с.)</t>
        </is>
      </c>
      <c r="E52" s="125" t="inlineStr">
        <is>
          <t>маш.час</t>
        </is>
      </c>
      <c r="F52" s="125" t="n">
        <v>10.36224</v>
      </c>
      <c r="G52" s="130" t="n">
        <v>132.79</v>
      </c>
      <c r="H52" s="130">
        <f>ROUND(F52*G52,2)</f>
        <v/>
      </c>
    </row>
    <row r="53" ht="15.75" customFormat="1" customHeight="1" s="81">
      <c r="A53" s="125" t="n">
        <v>39</v>
      </c>
      <c r="B53" s="125" t="n"/>
      <c r="C53" s="30" t="inlineStr">
        <is>
          <t>91.08.11-011</t>
        </is>
      </c>
      <c r="D53" s="126" t="inlineStr">
        <is>
          <t>Заливщики швов на базе автомобиля</t>
        </is>
      </c>
      <c r="E53" s="125" t="inlineStr">
        <is>
          <t>маш.час</t>
        </is>
      </c>
      <c r="F53" s="125" t="n">
        <v>5.63017</v>
      </c>
      <c r="G53" s="130" t="n">
        <v>175.25</v>
      </c>
      <c r="H53" s="130">
        <f>ROUND(F53*G53,2)</f>
        <v/>
      </c>
    </row>
    <row r="54" ht="15.75" customFormat="1" customHeight="1" s="81">
      <c r="A54" s="125" t="n">
        <v>40</v>
      </c>
      <c r="B54" s="125" t="n"/>
      <c r="C54" s="30" t="inlineStr">
        <is>
          <t>91.09.03-034</t>
        </is>
      </c>
      <c r="D54" s="126" t="inlineStr">
        <is>
          <t>Платформы узкой колеи</t>
        </is>
      </c>
      <c r="E54" s="125" t="inlineStr">
        <is>
          <t>маш.час</t>
        </is>
      </c>
      <c r="F54" s="125" t="n">
        <v>75.0792</v>
      </c>
      <c r="G54" s="130" t="n">
        <v>13</v>
      </c>
      <c r="H54" s="130">
        <f>ROUND(F54*G54,2)</f>
        <v/>
      </c>
    </row>
    <row r="55" ht="31.5" customFormat="1" customHeight="1" s="81">
      <c r="A55" s="125" t="n">
        <v>41</v>
      </c>
      <c r="B55" s="125" t="n"/>
      <c r="C55" s="30" t="inlineStr">
        <is>
          <t>91.08.03-030</t>
        </is>
      </c>
      <c r="D55" s="126" t="inlineStr">
        <is>
          <t>Катки самоходные пневмоколесные статические, масса 30 т</t>
        </is>
      </c>
      <c r="E55" s="125" t="inlineStr">
        <is>
          <t>маш.час</t>
        </is>
      </c>
      <c r="F55" s="125" t="n">
        <v>2.42979</v>
      </c>
      <c r="G55" s="130" t="n">
        <v>364.07</v>
      </c>
      <c r="H55" s="130">
        <f>ROUND(F55*G55,2)</f>
        <v/>
      </c>
    </row>
    <row r="56" ht="15.75" customFormat="1" customHeight="1" s="81">
      <c r="A56" s="125" t="n">
        <v>42</v>
      </c>
      <c r="B56" s="125" t="n"/>
      <c r="C56" s="30" t="inlineStr">
        <is>
          <t>91.01.01-035</t>
        </is>
      </c>
      <c r="D56" s="126" t="inlineStr">
        <is>
          <t>Бульдозеры, мощность 79 кВт (108 л.с.)</t>
        </is>
      </c>
      <c r="E56" s="125" t="inlineStr">
        <is>
          <t>маш.час</t>
        </is>
      </c>
      <c r="F56" s="125" t="n">
        <v>10.40389</v>
      </c>
      <c r="G56" s="130" t="n">
        <v>79.06999999999999</v>
      </c>
      <c r="H56" s="130">
        <f>ROUND(F56*G56,2)</f>
        <v/>
      </c>
    </row>
    <row r="57" ht="31.5" customFormat="1" customHeight="1" s="81">
      <c r="A57" s="125" t="n">
        <v>43</v>
      </c>
      <c r="B57" s="125" t="n"/>
      <c r="C57" s="30" t="inlineStr">
        <is>
          <t>91.17.01-004</t>
        </is>
      </c>
      <c r="D57" s="126" t="inlineStr">
        <is>
          <t>Выпрямители сварочные, номинальный сварочный ток 60-500 А</t>
        </is>
      </c>
      <c r="E57" s="125" t="inlineStr">
        <is>
          <t>маш.час</t>
        </is>
      </c>
      <c r="F57" s="125" t="n">
        <v>40.04</v>
      </c>
      <c r="G57" s="130" t="n">
        <v>15.13</v>
      </c>
      <c r="H57" s="130">
        <f>ROUND(F57*G57,2)</f>
        <v/>
      </c>
    </row>
    <row r="58" ht="31.5" customFormat="1" customHeight="1" s="81">
      <c r="A58" s="125" t="n">
        <v>44</v>
      </c>
      <c r="B58" s="125" t="n"/>
      <c r="C58" s="30" t="inlineStr">
        <is>
          <t>91.18.01-014</t>
        </is>
      </c>
      <c r="D58" s="126" t="inlineStr">
        <is>
          <t>Компрессоры передвижные, давление 2,5 МПа, производительность 34 м3/мин</t>
        </is>
      </c>
      <c r="E58" s="125" t="inlineStr">
        <is>
          <t>маш.час</t>
        </is>
      </c>
      <c r="F58" s="125" t="n">
        <v>1.088</v>
      </c>
      <c r="G58" s="130" t="n">
        <v>525.3099999999999</v>
      </c>
      <c r="H58" s="130">
        <f>ROUND(F58*G58,2)</f>
        <v/>
      </c>
    </row>
    <row r="59" ht="15.75" customFormat="1" customHeight="1" s="81">
      <c r="A59" s="125" t="n">
        <v>45</v>
      </c>
      <c r="B59" s="125" t="n"/>
      <c r="C59" s="30" t="inlineStr">
        <is>
          <t>91.08.04-022</t>
        </is>
      </c>
      <c r="D59" s="126" t="inlineStr">
        <is>
          <t>Котлы битумные передвижные 1000 л</t>
        </is>
      </c>
      <c r="E59" s="125" t="inlineStr">
        <is>
          <t>маш.час</t>
        </is>
      </c>
      <c r="F59" s="125" t="n">
        <v>11.0145</v>
      </c>
      <c r="G59" s="130" t="n">
        <v>50</v>
      </c>
      <c r="H59" s="130">
        <f>ROUND(F59*G59,2)</f>
        <v/>
      </c>
    </row>
    <row r="60" ht="31.5" customFormat="1" customHeight="1" s="81">
      <c r="A60" s="125" t="n">
        <v>46</v>
      </c>
      <c r="B60" s="125" t="n"/>
      <c r="C60" s="30" t="inlineStr">
        <is>
          <t>91.01.05-070</t>
        </is>
      </c>
      <c r="D60" s="126" t="inlineStr">
        <is>
          <t>Экскаваторы на гусеничном ходу импортного производства, емкость ковша 1,25 м3</t>
        </is>
      </c>
      <c r="E60" s="125" t="inlineStr">
        <is>
          <t>маш.час</t>
        </is>
      </c>
      <c r="F60" s="125" t="n">
        <v>2.08</v>
      </c>
      <c r="G60" s="130" t="n">
        <v>254.89</v>
      </c>
      <c r="H60" s="130">
        <f>ROUND(F60*G60,2)</f>
        <v/>
      </c>
    </row>
    <row r="61" ht="15.75" customFormat="1" customHeight="1" s="81">
      <c r="A61" s="125" t="n">
        <v>47</v>
      </c>
      <c r="B61" s="125" t="n"/>
      <c r="C61" s="30" t="inlineStr">
        <is>
          <t>91.14.06-011</t>
        </is>
      </c>
      <c r="D61" s="126" t="inlineStr">
        <is>
          <t>Трубоплетевозы на автомобильном ходу до 12 т</t>
        </is>
      </c>
      <c r="E61" s="125" t="inlineStr">
        <is>
          <t>маш.час</t>
        </is>
      </c>
      <c r="F61" s="125" t="n">
        <v>4.134</v>
      </c>
      <c r="G61" s="130" t="n">
        <v>120</v>
      </c>
      <c r="H61" s="130">
        <f>ROUND(F61*G61,2)</f>
        <v/>
      </c>
    </row>
    <row r="62" ht="31.5" customFormat="1" customHeight="1" s="81">
      <c r="A62" s="125" t="n">
        <v>48</v>
      </c>
      <c r="B62" s="125" t="n"/>
      <c r="C62" s="30" t="inlineStr">
        <is>
          <t>91.17.02-021</t>
        </is>
      </c>
      <c r="D62" s="126" t="inlineStr">
        <is>
          <t>Гамма-дефектоскопы с толщиной просвечиваемой стали до 80 мм</t>
        </is>
      </c>
      <c r="E62" s="125" t="inlineStr">
        <is>
          <t>маш.час</t>
        </is>
      </c>
      <c r="F62" s="125" t="n">
        <v>7.91504</v>
      </c>
      <c r="G62" s="130" t="n">
        <v>61.72</v>
      </c>
      <c r="H62" s="130">
        <f>ROUND(F62*G62,2)</f>
        <v/>
      </c>
    </row>
    <row r="63" ht="31.5" customFormat="1" customHeight="1" s="81">
      <c r="A63" s="125" t="n">
        <v>49</v>
      </c>
      <c r="B63" s="125" t="n"/>
      <c r="C63" s="30" t="inlineStr">
        <is>
          <t>91.10.04-024</t>
        </is>
      </c>
      <c r="D63" s="126" t="inlineStr">
        <is>
          <t>Машины изоляционные для труб диаметром 600-800 мм</t>
        </is>
      </c>
      <c r="E63" s="125" t="inlineStr">
        <is>
          <t>маш.час</t>
        </is>
      </c>
      <c r="F63" s="125" t="n">
        <v>2.406</v>
      </c>
      <c r="G63" s="130" t="n">
        <v>198.44</v>
      </c>
      <c r="H63" s="130">
        <f>ROUND(F63*G63,2)</f>
        <v/>
      </c>
    </row>
    <row r="64" ht="31.5" customFormat="1" customHeight="1" s="81">
      <c r="A64" s="125" t="n">
        <v>50</v>
      </c>
      <c r="B64" s="125" t="n"/>
      <c r="C64" s="30" t="inlineStr">
        <is>
          <t>91.10.04-013</t>
        </is>
      </c>
      <c r="D64" s="126" t="inlineStr">
        <is>
          <t>Машины для очистки и грунтовки труб диаметром 600-800 мм</t>
        </is>
      </c>
      <c r="E64" s="125" t="inlineStr">
        <is>
          <t>маш.час</t>
        </is>
      </c>
      <c r="F64" s="125" t="n">
        <v>1.4745</v>
      </c>
      <c r="G64" s="130" t="n">
        <v>242.41</v>
      </c>
      <c r="H64" s="130">
        <f>ROUND(F64*G64,2)</f>
        <v/>
      </c>
    </row>
    <row r="65" ht="31.5" customFormat="1" customHeight="1" s="81">
      <c r="A65" s="125" t="n">
        <v>51</v>
      </c>
      <c r="B65" s="125" t="n"/>
      <c r="C65" s="30" t="inlineStr">
        <is>
          <t>91.15.02-013</t>
        </is>
      </c>
      <c r="D65" s="126" t="inlineStr">
        <is>
          <t>Тракторы на гусеничном ходу, мощность 128,7 кВт (175 л.с.)</t>
        </is>
      </c>
      <c r="E65" s="125" t="inlineStr">
        <is>
          <t>маш.час</t>
        </is>
      </c>
      <c r="F65" s="125" t="n">
        <v>1.92528</v>
      </c>
      <c r="G65" s="130" t="n">
        <v>181.29</v>
      </c>
      <c r="H65" s="130">
        <f>ROUND(F65*G65,2)</f>
        <v/>
      </c>
    </row>
    <row r="66" ht="15.75" customFormat="1" customHeight="1" s="81">
      <c r="A66" s="125" t="n">
        <v>52</v>
      </c>
      <c r="B66" s="125" t="n"/>
      <c r="C66" s="30" t="inlineStr">
        <is>
          <t>91.14.02-001</t>
        </is>
      </c>
      <c r="D66" s="126" t="inlineStr">
        <is>
          <t>Автомобили бортовые, грузоподъемность до 5 т</t>
        </is>
      </c>
      <c r="E66" s="125" t="inlineStr">
        <is>
          <t>маш.час</t>
        </is>
      </c>
      <c r="F66" s="125" t="n">
        <v>4.10501</v>
      </c>
      <c r="G66" s="130" t="n">
        <v>65.70999999999999</v>
      </c>
      <c r="H66" s="130">
        <f>ROUND(F66*G66,2)</f>
        <v/>
      </c>
    </row>
    <row r="67" ht="31.5" customFormat="1" customHeight="1" s="81">
      <c r="A67" s="125" t="n">
        <v>53</v>
      </c>
      <c r="B67" s="125" t="n"/>
      <c r="C67" s="30" t="inlineStr">
        <is>
          <t>91.04.01-033</t>
        </is>
      </c>
      <c r="D67" s="126" t="inlineStr">
        <is>
          <t>Машины бурильные на тракторе 85 кВт (115 л.с.), глубина бурения 3,5 м</t>
        </is>
      </c>
      <c r="E67" s="125" t="inlineStr">
        <is>
          <t>маш.час</t>
        </is>
      </c>
      <c r="F67" s="125" t="n">
        <v>1.012</v>
      </c>
      <c r="G67" s="130" t="n">
        <v>187.68</v>
      </c>
      <c r="H67" s="130">
        <f>ROUND(F67*G67,2)</f>
        <v/>
      </c>
    </row>
    <row r="68" ht="15.75" customFormat="1" customHeight="1" s="81">
      <c r="A68" s="125" t="n">
        <v>54</v>
      </c>
      <c r="B68" s="125" t="n"/>
      <c r="C68" s="30" t="inlineStr">
        <is>
          <t>91.10.08-002</t>
        </is>
      </c>
      <c r="D68" s="126" t="inlineStr">
        <is>
          <t>Установки для сушки труб диаметром 500 мм</t>
        </is>
      </c>
      <c r="E68" s="125" t="inlineStr">
        <is>
          <t>маш.час</t>
        </is>
      </c>
      <c r="F68" s="125" t="n">
        <v>0.3945</v>
      </c>
      <c r="G68" s="130" t="n">
        <v>441.26</v>
      </c>
      <c r="H68" s="130">
        <f>ROUND(F68*G68,2)</f>
        <v/>
      </c>
    </row>
    <row r="69" ht="31.5" customFormat="1" customHeight="1" s="81">
      <c r="A69" s="125" t="n">
        <v>55</v>
      </c>
      <c r="B69" s="125" t="n"/>
      <c r="C69" s="30" t="inlineStr">
        <is>
          <t>91.12.07-001</t>
        </is>
      </c>
      <c r="D69" s="126" t="inlineStr">
        <is>
          <t>Агрегаты для травосеяния на откосах автомобильных и железных дорог</t>
        </is>
      </c>
      <c r="E69" s="125" t="inlineStr">
        <is>
          <t>маш.час</t>
        </is>
      </c>
      <c r="F69" s="125" t="n">
        <v>5.10074</v>
      </c>
      <c r="G69" s="130" t="n">
        <v>25.1</v>
      </c>
      <c r="H69" s="130">
        <f>ROUND(F69*G69,2)</f>
        <v/>
      </c>
    </row>
    <row r="70" ht="15.75" customFormat="1" customHeight="1" s="81">
      <c r="A70" s="125" t="n">
        <v>56</v>
      </c>
      <c r="B70" s="125" t="n"/>
      <c r="C70" s="30" t="inlineStr">
        <is>
          <t>91.17.02-032</t>
        </is>
      </c>
      <c r="D70" s="126" t="inlineStr">
        <is>
          <t>Дефектоскопы ультразвуковые</t>
        </is>
      </c>
      <c r="E70" s="125" t="inlineStr">
        <is>
          <t>маш.час</t>
        </is>
      </c>
      <c r="F70" s="125" t="n">
        <v>14.11872</v>
      </c>
      <c r="G70" s="130" t="n">
        <v>7.5</v>
      </c>
      <c r="H70" s="130">
        <f>ROUND(F70*G70,2)</f>
        <v/>
      </c>
    </row>
    <row r="71" ht="47.25" customFormat="1" customHeight="1" s="81">
      <c r="A71" s="125" t="n">
        <v>57</v>
      </c>
      <c r="B71" s="125" t="n"/>
      <c r="C71" s="30" t="inlineStr">
        <is>
          <t>91.17.04-036</t>
        </is>
      </c>
      <c r="D71" s="126" t="inlineStr">
        <is>
          <t>Агрегаты сварочные передвижные с дизельным двигателем, номинальный сварочный ток 250-400 А</t>
        </is>
      </c>
      <c r="E71" s="125" t="inlineStr">
        <is>
          <t>маш.час</t>
        </is>
      </c>
      <c r="F71" s="125" t="n">
        <v>5.18901</v>
      </c>
      <c r="G71" s="130" t="n">
        <v>14</v>
      </c>
      <c r="H71" s="130">
        <f>ROUND(F71*G71,2)</f>
        <v/>
      </c>
    </row>
    <row r="72" ht="31.5" customFormat="1" customHeight="1" s="81">
      <c r="A72" s="125" t="n">
        <v>58</v>
      </c>
      <c r="B72" s="125" t="n"/>
      <c r="C72" s="30" t="inlineStr">
        <is>
          <t>91.08.09-023</t>
        </is>
      </c>
      <c r="D72" s="126" t="inlineStr">
        <is>
          <t>Трамбовки пневматические при работе от передвижных компрессорных станций</t>
        </is>
      </c>
      <c r="E72" s="125" t="inlineStr">
        <is>
          <t>маш.час</t>
        </is>
      </c>
      <c r="F72" s="125" t="n">
        <v>124.0155</v>
      </c>
      <c r="G72" s="130" t="n">
        <v>0.55</v>
      </c>
      <c r="H72" s="130">
        <f>ROUND(F72*G72,2)</f>
        <v/>
      </c>
    </row>
    <row r="73" ht="31.5" customFormat="1" customHeight="1" s="81">
      <c r="A73" s="125" t="n">
        <v>59</v>
      </c>
      <c r="B73" s="125" t="n"/>
      <c r="C73" s="30" t="inlineStr">
        <is>
          <t>91.13.03-111</t>
        </is>
      </c>
      <c r="D73" s="126" t="inlineStr">
        <is>
          <t>Спецавтомобили-вездеходы, грузоподъемность до 8 т</t>
        </is>
      </c>
      <c r="E73" s="125" t="inlineStr">
        <is>
          <t>маш.час</t>
        </is>
      </c>
      <c r="F73" s="125" t="n">
        <v>0.3026</v>
      </c>
      <c r="G73" s="130" t="n">
        <v>189.95</v>
      </c>
      <c r="H73" s="130">
        <f>ROUND(F73*G73,2)</f>
        <v/>
      </c>
    </row>
    <row r="74" ht="31.5" customFormat="1" customHeight="1" s="81">
      <c r="A74" s="125" t="n">
        <v>60</v>
      </c>
      <c r="B74" s="125" t="n"/>
      <c r="C74" s="30" t="inlineStr">
        <is>
          <t>91.01.02-004</t>
        </is>
      </c>
      <c r="D74" s="126" t="inlineStr">
        <is>
          <t>Автогрейдеры среднего типа, мощность 99 кВт (135 л.с.)</t>
        </is>
      </c>
      <c r="E74" s="125" t="inlineStr">
        <is>
          <t>маш.час</t>
        </is>
      </c>
      <c r="F74" s="125" t="n">
        <v>0.4577</v>
      </c>
      <c r="G74" s="130" t="n">
        <v>123</v>
      </c>
      <c r="H74" s="130">
        <f>ROUND(F74*G74,2)</f>
        <v/>
      </c>
    </row>
    <row r="75" ht="15.75" customFormat="1" customHeight="1" s="81">
      <c r="A75" s="125" t="n">
        <v>61</v>
      </c>
      <c r="B75" s="125" t="n"/>
      <c r="C75" s="30" t="inlineStr">
        <is>
          <t>91.06.05-011</t>
        </is>
      </c>
      <c r="D75" s="126" t="inlineStr">
        <is>
          <t>Погрузчики, грузоподъемность 5 т</t>
        </is>
      </c>
      <c r="E75" s="125" t="inlineStr">
        <is>
          <t>маш.час</t>
        </is>
      </c>
      <c r="F75" s="125" t="n">
        <v>0.57054</v>
      </c>
      <c r="G75" s="130" t="n">
        <v>89.98999999999999</v>
      </c>
      <c r="H75" s="130">
        <f>ROUND(F75*G75,2)</f>
        <v/>
      </c>
    </row>
    <row r="76" ht="15.75" customFormat="1" customHeight="1" s="81">
      <c r="A76" s="125" t="n">
        <v>62</v>
      </c>
      <c r="B76" s="125" t="n"/>
      <c r="C76" s="30" t="inlineStr">
        <is>
          <t>91.15.01-001</t>
        </is>
      </c>
      <c r="D76" s="126" t="inlineStr">
        <is>
          <t>Прицепы тракторные 2 т</t>
        </is>
      </c>
      <c r="E76" s="125" t="inlineStr">
        <is>
          <t>маш.час</t>
        </is>
      </c>
      <c r="F76" s="125" t="n">
        <v>12.24104</v>
      </c>
      <c r="G76" s="130" t="n">
        <v>4.01</v>
      </c>
      <c r="H76" s="130">
        <f>ROUND(F76*G76,2)</f>
        <v/>
      </c>
    </row>
    <row r="77" ht="15.75" customFormat="1" customHeight="1" s="81">
      <c r="A77" s="125" t="n">
        <v>63</v>
      </c>
      <c r="B77" s="125" t="n"/>
      <c r="C77" s="30" t="inlineStr">
        <is>
          <t>91.01.01-034</t>
        </is>
      </c>
      <c r="D77" s="126" t="inlineStr">
        <is>
          <t>Бульдозеры, мощность 59 кВт (80 л.с.)</t>
        </is>
      </c>
      <c r="E77" s="125" t="inlineStr">
        <is>
          <t>маш.час</t>
        </is>
      </c>
      <c r="F77" s="125" t="n">
        <v>0.80538</v>
      </c>
      <c r="G77" s="130" t="n">
        <v>59.47</v>
      </c>
      <c r="H77" s="130">
        <f>ROUND(F77*G77,2)</f>
        <v/>
      </c>
    </row>
    <row r="78" ht="15.75" customFormat="1" customHeight="1" s="81">
      <c r="A78" s="125" t="n">
        <v>64</v>
      </c>
      <c r="B78" s="125" t="n"/>
      <c r="C78" s="30" t="inlineStr">
        <is>
          <t>91.13.01-038</t>
        </is>
      </c>
      <c r="D78" s="126" t="inlineStr">
        <is>
          <t>Машины поливомоечные 6000 л</t>
        </is>
      </c>
      <c r="E78" s="125" t="inlineStr">
        <is>
          <t>маш.час</t>
        </is>
      </c>
      <c r="F78" s="125" t="n">
        <v>0.20696</v>
      </c>
      <c r="G78" s="130" t="n">
        <v>110</v>
      </c>
      <c r="H78" s="130">
        <f>ROUND(F78*G78,2)</f>
        <v/>
      </c>
    </row>
    <row r="79" ht="15.75" customFormat="1" customHeight="1" s="81">
      <c r="A79" s="125" t="n">
        <v>65</v>
      </c>
      <c r="B79" s="125" t="n"/>
      <c r="C79" s="30" t="inlineStr">
        <is>
          <t>91.08.04-021</t>
        </is>
      </c>
      <c r="D79" s="126" t="inlineStr">
        <is>
          <t>Котлы битумные передвижные 400 л</t>
        </is>
      </c>
      <c r="E79" s="125" t="inlineStr">
        <is>
          <t>маш.час</t>
        </is>
      </c>
      <c r="F79" s="125" t="n">
        <v>0.42233</v>
      </c>
      <c r="G79" s="130" t="n">
        <v>30</v>
      </c>
      <c r="H79" s="130">
        <f>ROUND(F79*G79,2)</f>
        <v/>
      </c>
    </row>
    <row r="80" ht="15.75" customFormat="1" customHeight="1" s="81">
      <c r="A80" s="125" t="n">
        <v>66</v>
      </c>
      <c r="B80" s="125" t="n"/>
      <c r="C80" s="30" t="inlineStr">
        <is>
          <t>91.17.04-042</t>
        </is>
      </c>
      <c r="D80" s="126" t="inlineStr">
        <is>
          <t>Аппараты для газовой сварки и резки</t>
        </is>
      </c>
      <c r="E80" s="125" t="inlineStr">
        <is>
          <t>маш.час</t>
        </is>
      </c>
      <c r="F80" s="125" t="n">
        <v>9.95492</v>
      </c>
      <c r="G80" s="130" t="n">
        <v>1.2</v>
      </c>
      <c r="H80" s="130">
        <f>ROUND(F80*G80,2)</f>
        <v/>
      </c>
    </row>
    <row r="81" ht="31.5" customFormat="1" customHeight="1" s="81">
      <c r="A81" s="125" t="n">
        <v>67</v>
      </c>
      <c r="B81" s="125" t="n"/>
      <c r="C81" s="30" t="inlineStr">
        <is>
          <t>91.13.01-032</t>
        </is>
      </c>
      <c r="D81" s="126" t="inlineStr">
        <is>
          <t>Машины дорожной службы (машина дорожного мастера)</t>
        </is>
      </c>
      <c r="E81" s="125" t="inlineStr">
        <is>
          <t>маш.час</t>
        </is>
      </c>
      <c r="F81" s="125" t="n">
        <v>0.11468</v>
      </c>
      <c r="G81" s="130" t="n">
        <v>86.5</v>
      </c>
      <c r="H81" s="130">
        <f>ROUND(F81*G81,2)</f>
        <v/>
      </c>
    </row>
    <row r="82" ht="31.5" customFormat="1" customHeight="1" s="81">
      <c r="A82" s="125" t="n">
        <v>68</v>
      </c>
      <c r="B82" s="125" t="n"/>
      <c r="C82" s="30" t="inlineStr">
        <is>
          <t>91.17.04-233</t>
        </is>
      </c>
      <c r="D82" s="126" t="inlineStr">
        <is>
          <t>Установки для сварки ручной дуговой (постоянного тока)</t>
        </is>
      </c>
      <c r="E82" s="125" t="inlineStr">
        <is>
          <t>маш.час</t>
        </is>
      </c>
      <c r="F82" s="125" t="n">
        <v>0.764</v>
      </c>
      <c r="G82" s="130" t="n">
        <v>8.1</v>
      </c>
      <c r="H82" s="130">
        <f>ROUND(F82*G82,2)</f>
        <v/>
      </c>
    </row>
    <row r="83" ht="47.25" customFormat="1" customHeight="1" s="81">
      <c r="A83" s="125" t="n">
        <v>69</v>
      </c>
      <c r="B83" s="125" t="n"/>
      <c r="C83" s="30" t="inlineStr">
        <is>
          <t>91.21.11-001</t>
        </is>
      </c>
      <c r="D83" s="126" t="inlineStr">
        <is>
          <t>Мотобуры ручные, диаметр сверла 200 мм, глубина сверления до 1 м, мощность двигателя 1,6 кВт</t>
        </is>
      </c>
      <c r="E83" s="125" t="inlineStr">
        <is>
          <t>маш.час</t>
        </is>
      </c>
      <c r="F83" s="125" t="n">
        <v>0.51728</v>
      </c>
      <c r="G83" s="130" t="n">
        <v>7.07</v>
      </c>
      <c r="H83" s="130">
        <f>ROUND(F83*G83,2)</f>
        <v/>
      </c>
    </row>
    <row r="84" ht="31.5" customFormat="1" customHeight="1" s="81">
      <c r="A84" s="125" t="n">
        <v>70</v>
      </c>
      <c r="B84" s="125" t="n"/>
      <c r="C84" s="30" t="inlineStr">
        <is>
          <t>91.21.22-071</t>
        </is>
      </c>
      <c r="D84" s="126" t="inlineStr">
        <is>
          <t>Вентиляторы радиальные общего назначения, производительность до 15000 м3/час</t>
        </is>
      </c>
      <c r="E84" s="125" t="inlineStr">
        <is>
          <t>маш.час</t>
        </is>
      </c>
      <c r="F84" s="125" t="n">
        <v>0.25976</v>
      </c>
      <c r="G84" s="130" t="n">
        <v>3.42</v>
      </c>
      <c r="H84" s="130">
        <f>ROUND(F84*G84,2)</f>
        <v/>
      </c>
    </row>
    <row r="85" ht="31.5" customFormat="1" customHeight="1" s="81">
      <c r="A85" s="125" t="n">
        <v>71</v>
      </c>
      <c r="B85" s="125" t="n"/>
      <c r="C85" s="30" t="inlineStr">
        <is>
          <t>91.21.03-502</t>
        </is>
      </c>
      <c r="D85" s="126" t="inlineStr">
        <is>
          <t>Аппараты пескоструйные, объем до 19 л, расход воздуха 270-700 л/мин</t>
        </is>
      </c>
      <c r="E85" s="125" t="inlineStr">
        <is>
          <t>маш.час</t>
        </is>
      </c>
      <c r="F85" s="125" t="n">
        <v>2.35312</v>
      </c>
      <c r="G85" s="130" t="n">
        <v>0.14</v>
      </c>
      <c r="H85" s="130">
        <f>ROUND(F85*G85,2)</f>
        <v/>
      </c>
    </row>
    <row r="86" ht="15.75" customFormat="1" customHeight="1" s="23">
      <c r="A86" s="124" t="inlineStr">
        <is>
          <t>Материалы</t>
        </is>
      </c>
      <c r="B86" s="150" t="n"/>
      <c r="C86" s="150" t="n"/>
      <c r="D86" s="150" t="n"/>
      <c r="E86" s="151" t="n"/>
      <c r="F86" s="124" t="n"/>
      <c r="G86" s="26" t="n"/>
      <c r="H86" s="26">
        <f>SUM(H87:H164)</f>
        <v/>
      </c>
    </row>
    <row r="87" ht="31.5" customFormat="1" customHeight="1" s="81">
      <c r="A87" s="125" t="n">
        <v>72</v>
      </c>
      <c r="B87" s="125" t="n"/>
      <c r="C87" s="30" t="inlineStr">
        <is>
          <t>прайс из СД ОП</t>
        </is>
      </c>
      <c r="D87" s="126" t="inlineStr">
        <is>
          <t>Стоимость нефти для данного объёма трубопровода</t>
        </is>
      </c>
      <c r="E87" s="125" t="inlineStr">
        <is>
          <t>м3</t>
        </is>
      </c>
      <c r="F87" s="125" t="n">
        <v>94.5</v>
      </c>
      <c r="G87" s="130" t="inlineStr">
        <is>
          <t xml:space="preserve">4673,08
</t>
        </is>
      </c>
      <c r="H87" s="130">
        <f>ROUND(F87*G87,2)</f>
        <v/>
      </c>
    </row>
    <row r="88" ht="63" customFormat="1" customHeight="1" s="81">
      <c r="A88" s="125" t="n">
        <v>73</v>
      </c>
      <c r="B88" s="125" t="n"/>
      <c r="C88" s="30" t="inlineStr">
        <is>
          <t>23.5.01.01-0038</t>
        </is>
      </c>
      <c r="D88" s="126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E88" s="125" t="inlineStr">
        <is>
          <t>м</t>
        </is>
      </c>
      <c r="F88" s="125" t="n">
        <v>126.518</v>
      </c>
      <c r="G88" s="130" t="n">
        <v>571.62</v>
      </c>
      <c r="H88" s="130">
        <f>ROUND(F88*G88,2)</f>
        <v/>
      </c>
    </row>
    <row r="89" ht="31.5" customFormat="1" customHeight="1" s="81">
      <c r="A89" s="125" t="n">
        <v>74</v>
      </c>
      <c r="B89" s="125" t="n"/>
      <c r="C89" s="30" t="inlineStr">
        <is>
          <t>05.1.02.10-0002</t>
        </is>
      </c>
      <c r="D89" s="126" t="inlineStr">
        <is>
          <t>Утяжелители железобетонные клиновидные для труб диаметром 350-400 мм</t>
        </is>
      </c>
      <c r="E89" s="125" t="inlineStr">
        <is>
          <t>шт</t>
        </is>
      </c>
      <c r="F89" s="125" t="n">
        <v>66.468</v>
      </c>
      <c r="G89" s="130" t="n">
        <v>1019.94</v>
      </c>
      <c r="H89" s="130">
        <f>ROUND(F89*G89,2)</f>
        <v/>
      </c>
    </row>
    <row r="90" ht="47.25" customFormat="1" customHeight="1" s="81">
      <c r="A90" s="125" t="n">
        <v>75</v>
      </c>
      <c r="B90" s="125" t="n"/>
      <c r="C90" s="30" t="inlineStr">
        <is>
          <t>05.1.08.06-0026</t>
        </is>
      </c>
      <c r="D90" s="126" t="inlineStr">
        <is>
          <t>Плиты дорожные 1П30.18.30 /бетон В30 (М400), объем 0,88 м3, расход арматуры 46,48 кг/ (ГОСТ 21924.2-84)</t>
        </is>
      </c>
      <c r="E90" s="125" t="inlineStr">
        <is>
          <t>шт.</t>
        </is>
      </c>
      <c r="F90" s="125" t="n">
        <v>30.56</v>
      </c>
      <c r="G90" s="130" t="n">
        <v>1281.3</v>
      </c>
      <c r="H90" s="130">
        <f>ROUND(F90*G90,2)</f>
        <v/>
      </c>
    </row>
    <row r="91" ht="31.5" customFormat="1" customHeight="1" s="81">
      <c r="A91" s="125" t="n">
        <v>76</v>
      </c>
      <c r="B91" s="125" t="n"/>
      <c r="C91" s="30" t="inlineStr">
        <is>
          <t>прайс из СД ОП</t>
        </is>
      </c>
      <c r="D91" s="126" t="inlineStr">
        <is>
          <t>Отвод гнутый 45 град</t>
        </is>
      </c>
      <c r="E91" s="125" t="inlineStr">
        <is>
          <t>шт</t>
        </is>
      </c>
      <c r="F91" s="125" t="n">
        <v>1</v>
      </c>
      <c r="G91" s="130" t="inlineStr">
        <is>
          <t xml:space="preserve">38368,96
</t>
        </is>
      </c>
      <c r="H91" s="130">
        <f>ROUND(F91*G91,2)</f>
        <v/>
      </c>
    </row>
    <row r="92" ht="63" customFormat="1" customHeight="1" s="81">
      <c r="A92" s="125" t="n">
        <v>77</v>
      </c>
      <c r="B92" s="125" t="n"/>
      <c r="C92" s="30" t="inlineStr">
        <is>
          <t>23.5.01.06-0014</t>
        </is>
      </c>
      <c r="D92" s="126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E92" s="125" t="inlineStr">
        <is>
          <t>м</t>
        </is>
      </c>
      <c r="F92" s="125" t="n">
        <v>43.548</v>
      </c>
      <c r="G92" s="130" t="n">
        <v>867.04</v>
      </c>
      <c r="H92" s="130">
        <f>ROUND(F92*G92,2)</f>
        <v/>
      </c>
    </row>
    <row r="93" ht="31.5" customFormat="1" customHeight="1" s="81">
      <c r="A93" s="125" t="n">
        <v>78</v>
      </c>
      <c r="B93" s="125" t="n"/>
      <c r="C93" s="30" t="inlineStr">
        <is>
          <t>прайс из СД ОП</t>
        </is>
      </c>
      <c r="D93" s="126" t="inlineStr">
        <is>
          <t>Отвод гнутый 40 град</t>
        </is>
      </c>
      <c r="E93" s="125" t="inlineStr">
        <is>
          <t>шт</t>
        </is>
      </c>
      <c r="F93" s="125" t="n">
        <v>1</v>
      </c>
      <c r="G93" s="130" t="inlineStr">
        <is>
          <t xml:space="preserve">36142,26
</t>
        </is>
      </c>
      <c r="H93" s="130">
        <f>ROUND(F93*G93,2)</f>
        <v/>
      </c>
    </row>
    <row r="94" ht="31.5" customFormat="1" customHeight="1" s="81">
      <c r="A94" s="125" t="n">
        <v>79</v>
      </c>
      <c r="B94" s="125" t="n"/>
      <c r="C94" s="30" t="inlineStr">
        <is>
          <t>прайс из СД ОП</t>
        </is>
      </c>
      <c r="D94" s="126" t="inlineStr">
        <is>
          <t>Отвод гнутый 36 град</t>
        </is>
      </c>
      <c r="E94" s="125" t="inlineStr">
        <is>
          <t>шт</t>
        </is>
      </c>
      <c r="F94" s="125" t="n">
        <v>1</v>
      </c>
      <c r="G94" s="130" t="inlineStr">
        <is>
          <t xml:space="preserve">33758,92
</t>
        </is>
      </c>
      <c r="H94" s="130">
        <f>ROUND(F94*G94,2)</f>
        <v/>
      </c>
    </row>
    <row r="95" ht="31.5" customFormat="1" customHeight="1" s="81">
      <c r="A95" s="125" t="n">
        <v>80</v>
      </c>
      <c r="B95" s="125" t="n"/>
      <c r="C95" s="30" t="inlineStr">
        <is>
          <t>прайс из СД ОП</t>
        </is>
      </c>
      <c r="D95" s="126" t="inlineStr">
        <is>
          <t>Отвод гнутый 30 град</t>
        </is>
      </c>
      <c r="E95" s="125" t="inlineStr">
        <is>
          <t>шт</t>
        </is>
      </c>
      <c r="F95" s="125" t="n">
        <v>1</v>
      </c>
      <c r="G95" s="130" t="inlineStr">
        <is>
          <t xml:space="preserve">30517,95
</t>
        </is>
      </c>
      <c r="H95" s="130">
        <f>ROUND(F95*G95,2)</f>
        <v/>
      </c>
    </row>
    <row r="96" ht="15.75" customFormat="1" customHeight="1" s="81">
      <c r="A96" s="125" t="n">
        <v>81</v>
      </c>
      <c r="B96" s="125" t="n"/>
      <c r="C96" s="30" t="inlineStr">
        <is>
          <t>16.2.01.02-0001</t>
        </is>
      </c>
      <c r="D96" s="126" t="inlineStr">
        <is>
          <t>Земля растительная</t>
        </is>
      </c>
      <c r="E96" s="125" t="inlineStr">
        <is>
          <t>м3</t>
        </is>
      </c>
      <c r="F96" s="125" t="n">
        <v>212.091</v>
      </c>
      <c r="G96" s="130" t="n">
        <v>135.6</v>
      </c>
      <c r="H96" s="130">
        <f>ROUND(F96*G96,2)</f>
        <v/>
      </c>
    </row>
    <row r="97" ht="31.5" customFormat="1" customHeight="1" s="81">
      <c r="A97" s="125" t="n">
        <v>82</v>
      </c>
      <c r="B97" s="125" t="n"/>
      <c r="C97" s="30" t="inlineStr">
        <is>
          <t>02.3.01.02-0033</t>
        </is>
      </c>
      <c r="D97" s="126" t="inlineStr">
        <is>
          <t>Песок природный обогащенный для строительных работ средний</t>
        </is>
      </c>
      <c r="E97" s="125" t="inlineStr">
        <is>
          <t>м3</t>
        </is>
      </c>
      <c r="F97" s="125" t="n">
        <v>253.648</v>
      </c>
      <c r="G97" s="130" t="n">
        <v>70.59999999999999</v>
      </c>
      <c r="H97" s="130">
        <f>ROUND(F97*G97,2)</f>
        <v/>
      </c>
    </row>
    <row r="98" ht="31.5" customFormat="1" customHeight="1" s="81">
      <c r="A98" s="125" t="n">
        <v>83</v>
      </c>
      <c r="B98" s="125" t="n"/>
      <c r="C98" s="30" t="inlineStr">
        <is>
          <t>01.7.06.10-0012</t>
        </is>
      </c>
      <c r="D98" s="126" t="inlineStr">
        <is>
          <t>Лента полиэтиленовая термоусаживающаяся шириной 640 мм</t>
        </is>
      </c>
      <c r="E98" s="125" t="inlineStr">
        <is>
          <t>м</t>
        </is>
      </c>
      <c r="F98" s="125" t="n">
        <v>170.066</v>
      </c>
      <c r="G98" s="130" t="n">
        <v>96.22</v>
      </c>
      <c r="H98" s="130">
        <f>ROUND(F98*G98,2)</f>
        <v/>
      </c>
    </row>
    <row r="99" ht="63" customFormat="1" customHeight="1" s="81">
      <c r="A99" s="125" t="n">
        <v>84</v>
      </c>
      <c r="B99" s="125" t="n"/>
      <c r="C99" s="30" t="inlineStr">
        <is>
          <t>23.5.02.02-0070</t>
        </is>
      </c>
      <c r="D99" s="126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E99" s="125" t="inlineStr">
        <is>
          <t>м</t>
        </is>
      </c>
      <c r="F99" s="125" t="n">
        <v>114.6</v>
      </c>
      <c r="G99" s="130" t="n">
        <v>129.39</v>
      </c>
      <c r="H99" s="130">
        <f>ROUND(F99*G99,2)</f>
        <v/>
      </c>
    </row>
    <row r="100" ht="31.5" customFormat="1" customHeight="1" s="81">
      <c r="A100" s="125" t="n">
        <v>85</v>
      </c>
      <c r="B100" s="125" t="n"/>
      <c r="C100" s="30" t="inlineStr">
        <is>
          <t>прайс из СД ОП</t>
        </is>
      </c>
      <c r="D100" s="126" t="inlineStr">
        <is>
          <t>Профиль «Нефтегаз» - ПВХП (2000*30 мм)</t>
        </is>
      </c>
      <c r="E100" s="125" t="inlineStr">
        <is>
          <t>м</t>
        </is>
      </c>
      <c r="F100" s="125" t="n">
        <v>170.066</v>
      </c>
      <c r="G100" s="130" t="n">
        <v>85.7</v>
      </c>
      <c r="H100" s="130">
        <f>ROUND(F100*G100,2)</f>
        <v/>
      </c>
    </row>
    <row r="101" ht="31.5" customFormat="1" customHeight="1" s="81">
      <c r="A101" s="125" t="n">
        <v>86</v>
      </c>
      <c r="B101" s="125" t="n"/>
      <c r="C101" s="30" t="inlineStr">
        <is>
          <t>01.7.07.24-0005</t>
        </is>
      </c>
      <c r="D101" s="126" t="inlineStr">
        <is>
          <t>Пленка радиографическая рулонная, ширина 400 мм</t>
        </is>
      </c>
      <c r="E101" s="125" t="inlineStr">
        <is>
          <t>10 м</t>
        </is>
      </c>
      <c r="F101" s="125" t="n">
        <v>5.049</v>
      </c>
      <c r="G101" s="130" t="n">
        <v>2140</v>
      </c>
      <c r="H101" s="130">
        <f>ROUND(F101*G101,2)</f>
        <v/>
      </c>
    </row>
    <row r="102" ht="15.75" customFormat="1" customHeight="1" s="81">
      <c r="A102" s="125" t="n">
        <v>87</v>
      </c>
      <c r="B102" s="125" t="n"/>
      <c r="C102" s="30" t="inlineStr">
        <is>
          <t>16.2.02.07-0161</t>
        </is>
      </c>
      <c r="D102" s="126" t="inlineStr">
        <is>
          <t>Семена газонных трав (смесь)</t>
        </is>
      </c>
      <c r="E102" s="125" t="inlineStr">
        <is>
          <t>кг</t>
        </is>
      </c>
      <c r="F102" s="125" t="n">
        <v>36.243</v>
      </c>
      <c r="G102" s="130" t="n">
        <v>146.25</v>
      </c>
      <c r="H102" s="130">
        <f>ROUND(F102*G102,2)</f>
        <v/>
      </c>
    </row>
    <row r="103" ht="63" customFormat="1" customHeight="1" s="81">
      <c r="A103" s="125" t="n">
        <v>88</v>
      </c>
      <c r="B103" s="125" t="n"/>
      <c r="C103" s="30" t="inlineStr">
        <is>
          <t>08.2.02.13-0030</t>
        </is>
      </c>
      <c r="D103" s="126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103" s="125" t="inlineStr">
        <is>
          <t>10 м</t>
        </is>
      </c>
      <c r="F103" s="125" t="n">
        <v>3.15532</v>
      </c>
      <c r="G103" s="130" t="n">
        <v>721.5599999999999</v>
      </c>
      <c r="H103" s="130">
        <f>ROUND(F103*G103,2)</f>
        <v/>
      </c>
    </row>
    <row r="104" ht="31.5" customFormat="1" customHeight="1" s="81">
      <c r="A104" s="125" t="n">
        <v>89</v>
      </c>
      <c r="B104" s="125" t="n"/>
      <c r="C104" s="30" t="inlineStr">
        <is>
          <t>02.2.05.04-0104</t>
        </is>
      </c>
      <c r="D104" s="126" t="inlineStr">
        <is>
          <t>Щебень из природного камня для строительных работ марка: 1000, фракция 20-80 (70) мм</t>
        </is>
      </c>
      <c r="E104" s="125" t="inlineStr">
        <is>
          <t>м3</t>
        </is>
      </c>
      <c r="F104" s="125" t="n">
        <v>19.864</v>
      </c>
      <c r="G104" s="130" t="n">
        <v>98.55</v>
      </c>
      <c r="H104" s="130">
        <f>ROUND(F104*G104,2)</f>
        <v/>
      </c>
    </row>
    <row r="105" ht="47.25" customFormat="1" customHeight="1" s="81">
      <c r="A105" s="125" t="n">
        <v>90</v>
      </c>
      <c r="B105" s="125" t="n"/>
      <c r="C105" s="30" t="inlineStr">
        <is>
          <t>01.5.03.03-0026</t>
        </is>
      </c>
      <c r="D105" s="126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05" s="125" t="inlineStr">
        <is>
          <t>шт.</t>
        </is>
      </c>
      <c r="F105" s="125" t="n">
        <v>9.167999999999999</v>
      </c>
      <c r="G105" s="130" t="n">
        <v>183.59</v>
      </c>
      <c r="H105" s="130">
        <f>ROUND(F105*G105,2)</f>
        <v/>
      </c>
    </row>
    <row r="106" ht="31.5" customFormat="1" customHeight="1" s="81">
      <c r="A106" s="125" t="n">
        <v>91</v>
      </c>
      <c r="B106" s="125" t="n"/>
      <c r="C106" s="30" t="inlineStr">
        <is>
          <t>05.1.07.27-0011</t>
        </is>
      </c>
      <c r="D106" s="126" t="inlineStr">
        <is>
          <t>Столбы оград: 2С 24и /бетон В15 (М200), объем 0,05 м3, расход арматуры 11,9 кг/ (серия 3.017-3)</t>
        </is>
      </c>
      <c r="E106" s="125" t="inlineStr">
        <is>
          <t>шт.</t>
        </is>
      </c>
      <c r="F106" s="125" t="n">
        <v>9.167999999999999</v>
      </c>
      <c r="G106" s="130" t="n">
        <v>143</v>
      </c>
      <c r="H106" s="130">
        <f>ROUND(F106*G106,2)</f>
        <v/>
      </c>
    </row>
    <row r="107" ht="47.25" customFormat="1" customHeight="1" s="81">
      <c r="A107" s="125" t="n">
        <v>92</v>
      </c>
      <c r="B107" s="125" t="n"/>
      <c r="C107" s="30" t="inlineStr">
        <is>
          <t>11.1.03.01-0087</t>
        </is>
      </c>
      <c r="D107" s="126" t="inlineStr">
        <is>
          <t>Бруски обрезные, хвойных пород, длина 4-6,5 м, ширина 75-150 мм, толщина 150 мм и более, сорт III</t>
        </is>
      </c>
      <c r="E107" s="125" t="inlineStr">
        <is>
          <t>м3</t>
        </is>
      </c>
      <c r="F107" s="125" t="n">
        <v>0.845036</v>
      </c>
      <c r="G107" s="130" t="n">
        <v>1514.2</v>
      </c>
      <c r="H107" s="130">
        <f>ROUND(F107*G107,2)</f>
        <v/>
      </c>
    </row>
    <row r="108" ht="63" customFormat="1" customHeight="1" s="81">
      <c r="A108" s="125" t="n">
        <v>93</v>
      </c>
      <c r="B108" s="125" t="n"/>
      <c r="C108" s="30" t="inlineStr">
        <is>
          <t>23.3.03.02-0075</t>
        </is>
      </c>
      <c r="D108" s="126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E108" s="125" t="inlineStr">
        <is>
          <t>м</t>
        </is>
      </c>
      <c r="F108" s="125" t="n">
        <v>15.4328</v>
      </c>
      <c r="G108" s="130" t="n">
        <v>81.61</v>
      </c>
      <c r="H108" s="130">
        <f>ROUND(F108*G108,2)</f>
        <v/>
      </c>
    </row>
    <row r="109" ht="15.75" customFormat="1" customHeight="1" s="81">
      <c r="A109" s="125" t="n">
        <v>94</v>
      </c>
      <c r="B109" s="125" t="n"/>
      <c r="C109" s="30" t="inlineStr">
        <is>
          <t>01.7.12.05-0060</t>
        </is>
      </c>
      <c r="D109" s="126" t="inlineStr">
        <is>
          <t>Нетканый геотекстиль: Дорнит 600 г/м2</t>
        </is>
      </c>
      <c r="E109" s="125" t="inlineStr">
        <is>
          <t>м2</t>
        </is>
      </c>
      <c r="F109" s="125" t="n">
        <v>85.744</v>
      </c>
      <c r="G109" s="130" t="n">
        <v>13.53</v>
      </c>
      <c r="H109" s="130">
        <f>ROUND(F109*G109,2)</f>
        <v/>
      </c>
    </row>
    <row r="110" ht="47.25" customFormat="1" customHeight="1" s="81">
      <c r="A110" s="125" t="n">
        <v>95</v>
      </c>
      <c r="B110" s="125" t="n"/>
      <c r="C110" s="30" t="inlineStr">
        <is>
          <t>24.3.05.06-0007</t>
        </is>
      </c>
      <c r="D110" s="126" t="inlineStr">
        <is>
          <t>Манжета предохраняющая для заделки концов кожуха трубопроводов, номинальным наружным диаметром 500 мм</t>
        </is>
      </c>
      <c r="E110" s="125" t="inlineStr">
        <is>
          <t>шт</t>
        </is>
      </c>
      <c r="F110" s="125" t="n">
        <v>1.528</v>
      </c>
      <c r="G110" s="130" t="n">
        <v>599.66</v>
      </c>
      <c r="H110" s="130">
        <f>ROUND(F110*G110,2)</f>
        <v/>
      </c>
    </row>
    <row r="111" ht="31.5" customFormat="1" customHeight="1" s="81">
      <c r="A111" s="125" t="n">
        <v>96</v>
      </c>
      <c r="B111" s="125" t="n"/>
      <c r="C111" s="30" t="inlineStr">
        <is>
          <t>01.7.11.07-0184</t>
        </is>
      </c>
      <c r="D111" s="126" t="inlineStr">
        <is>
          <t>Электроды с основным покрытием Э50А, диаметр 4 мм</t>
        </is>
      </c>
      <c r="E111" s="125" t="inlineStr">
        <is>
          <t>т</t>
        </is>
      </c>
      <c r="F111" s="125" t="n">
        <v>0.0772</v>
      </c>
      <c r="G111" s="130" t="n">
        <v>11524</v>
      </c>
      <c r="H111" s="130">
        <f>ROUND(F111*G111,2)</f>
        <v/>
      </c>
    </row>
    <row r="112" ht="31.5" customFormat="1" customHeight="1" s="81">
      <c r="A112" s="125" t="n">
        <v>97</v>
      </c>
      <c r="B112" s="125" t="n"/>
      <c r="C112" s="30" t="inlineStr">
        <is>
          <t>01.2.03.02-0001</t>
        </is>
      </c>
      <c r="D112" s="126" t="inlineStr">
        <is>
          <t>Грунтовка битумная под полимерное или резиновое покрытие</t>
        </is>
      </c>
      <c r="E112" s="125" t="inlineStr">
        <is>
          <t>т</t>
        </is>
      </c>
      <c r="F112" s="125" t="n">
        <v>0.0285</v>
      </c>
      <c r="G112" s="130" t="n">
        <v>31060</v>
      </c>
      <c r="H112" s="130">
        <f>ROUND(F112*G112,2)</f>
        <v/>
      </c>
    </row>
    <row r="113" ht="15.75" customFormat="1" customHeight="1" s="81">
      <c r="A113" s="125" t="n">
        <v>98</v>
      </c>
      <c r="B113" s="125" t="n"/>
      <c r="C113" s="30" t="inlineStr">
        <is>
          <t>24.3.05.06-0041</t>
        </is>
      </c>
      <c r="D113" s="126" t="inlineStr">
        <is>
          <t>Манжета термоусаживаемая</t>
        </is>
      </c>
      <c r="E113" s="125" t="inlineStr">
        <is>
          <t>шт</t>
        </is>
      </c>
      <c r="F113" s="125" t="n">
        <v>21.392</v>
      </c>
      <c r="G113" s="130" t="n">
        <v>38</v>
      </c>
      <c r="H113" s="130">
        <f>ROUND(F113*G113,2)</f>
        <v/>
      </c>
    </row>
    <row r="114" ht="31.5" customFormat="1" customHeight="1" s="81">
      <c r="A114" s="125" t="n">
        <v>99</v>
      </c>
      <c r="B114" s="125" t="n"/>
      <c r="C114" s="30" t="inlineStr">
        <is>
          <t>01.7.11.07-0183</t>
        </is>
      </c>
      <c r="D114" s="126" t="inlineStr">
        <is>
          <t>Электроды с основным покрытием Э50А, диаметр 3 мм</t>
        </is>
      </c>
      <c r="E114" s="125" t="inlineStr">
        <is>
          <t>т</t>
        </is>
      </c>
      <c r="F114" s="125" t="n">
        <v>0.0609988</v>
      </c>
      <c r="G114" s="130" t="n">
        <v>12545.99</v>
      </c>
      <c r="H114" s="130">
        <f>ROUND(F114*G114,2)</f>
        <v/>
      </c>
    </row>
    <row r="115" ht="63" customFormat="1" customHeight="1" s="81">
      <c r="A115" s="125" t="n">
        <v>100</v>
      </c>
      <c r="B115" s="125" t="n"/>
      <c r="C115" s="30" t="inlineStr">
        <is>
          <t>23.3.03.02-0031</t>
        </is>
      </c>
      <c r="D115" s="126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15" s="125" t="inlineStr">
        <is>
          <t>м</t>
        </is>
      </c>
      <c r="F115" s="125" t="n">
        <v>12.34624</v>
      </c>
      <c r="G115" s="130" t="n">
        <v>47.03</v>
      </c>
      <c r="H115" s="130">
        <f>ROUND(F115*G115,2)</f>
        <v/>
      </c>
    </row>
    <row r="116" ht="47.25" customFormat="1" customHeight="1" s="81">
      <c r="A116" s="125" t="n">
        <v>101</v>
      </c>
      <c r="B116" s="125" t="n"/>
      <c r="C116" s="30" t="inlineStr">
        <is>
          <t>01.2.03.02-0012</t>
        </is>
      </c>
      <c r="D116" s="126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16" s="125" t="inlineStr">
        <is>
          <t>т</t>
        </is>
      </c>
      <c r="F116" s="125" t="n">
        <v>0.0172817</v>
      </c>
      <c r="G116" s="130" t="n">
        <v>33439.02</v>
      </c>
      <c r="H116" s="130">
        <f>ROUND(F116*G116,2)</f>
        <v/>
      </c>
    </row>
    <row r="117" ht="15.75" customFormat="1" customHeight="1" s="81">
      <c r="A117" s="125" t="n">
        <v>102</v>
      </c>
      <c r="B117" s="125" t="n"/>
      <c r="C117" s="30" t="inlineStr">
        <is>
          <t>01.5.03.06-0012</t>
        </is>
      </c>
      <c r="D117" s="126" t="inlineStr">
        <is>
          <t>Столбики сигнальные дорожные пластиковые</t>
        </is>
      </c>
      <c r="E117" s="125" t="inlineStr">
        <is>
          <t>шт.</t>
        </is>
      </c>
      <c r="F117" s="125" t="n">
        <v>12.224</v>
      </c>
      <c r="G117" s="130" t="n">
        <v>43.06</v>
      </c>
      <c r="H117" s="130">
        <f>ROUND(F117*G117,2)</f>
        <v/>
      </c>
    </row>
    <row r="118" ht="15.75" customFormat="1" customHeight="1" s="81">
      <c r="A118" s="125" t="n">
        <v>103</v>
      </c>
      <c r="B118" s="125" t="n"/>
      <c r="C118" s="30" t="inlineStr">
        <is>
          <t>01.5.03.06-0012</t>
        </is>
      </c>
      <c r="D118" s="126" t="inlineStr">
        <is>
          <t>Столбики сигнальные дорожные пластиковые</t>
        </is>
      </c>
      <c r="E118" s="125" t="inlineStr">
        <is>
          <t>шт</t>
        </is>
      </c>
      <c r="F118" s="125" t="n">
        <v>12.2</v>
      </c>
      <c r="G118" s="130" t="n">
        <v>43.06</v>
      </c>
      <c r="H118" s="130">
        <f>ROUND(F118*G118,2)</f>
        <v/>
      </c>
    </row>
    <row r="119" ht="31.5" customFormat="1" customHeight="1" s="81">
      <c r="A119" s="125" t="n">
        <v>104</v>
      </c>
      <c r="B119" s="125" t="n"/>
      <c r="C119" s="30" t="inlineStr">
        <is>
          <t>12.2.03.11-0041</t>
        </is>
      </c>
      <c r="D119" s="126" t="inlineStr">
        <is>
          <t>Холсты стекловолокнистые термовлагоустойчивые</t>
        </is>
      </c>
      <c r="E119" s="125" t="inlineStr">
        <is>
          <t>10 м2</t>
        </is>
      </c>
      <c r="F119" s="125" t="n">
        <v>43.5</v>
      </c>
      <c r="G119" s="130" t="n">
        <v>10.71</v>
      </c>
      <c r="H119" s="130">
        <f>ROUND(F119*G119,2)</f>
        <v/>
      </c>
    </row>
    <row r="120" ht="15.75" customFormat="1" customHeight="1" s="81">
      <c r="A120" s="125" t="n">
        <v>105</v>
      </c>
      <c r="B120" s="125" t="n"/>
      <c r="C120" s="30" t="inlineStr">
        <is>
          <t>01.7.02.02-0021</t>
        </is>
      </c>
      <c r="D120" s="126" t="inlineStr">
        <is>
          <t>Бумага оберточная листовая</t>
        </is>
      </c>
      <c r="E120" s="125" t="inlineStr">
        <is>
          <t>1000 м2</t>
        </is>
      </c>
      <c r="F120" s="125" t="n">
        <v>0.372</v>
      </c>
      <c r="G120" s="130" t="n">
        <v>1252</v>
      </c>
      <c r="H120" s="130">
        <f>ROUND(F120*G120,2)</f>
        <v/>
      </c>
    </row>
    <row r="121" ht="63" customFormat="1" customHeight="1" s="81">
      <c r="A121" s="125" t="n">
        <v>106</v>
      </c>
      <c r="B121" s="125" t="n"/>
      <c r="C121" s="30" t="inlineStr">
        <is>
          <t>23.7.02.02-0108</t>
        </is>
      </c>
      <c r="D121" s="126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E121" s="125" t="inlineStr">
        <is>
          <t>т</t>
        </is>
      </c>
      <c r="F121" s="125" t="n">
        <v>0.0382</v>
      </c>
      <c r="G121" s="130" t="n">
        <v>11583.89</v>
      </c>
      <c r="H121" s="130">
        <f>ROUND(F121*G121,2)</f>
        <v/>
      </c>
    </row>
    <row r="122" ht="31.5" customFormat="1" customHeight="1" s="81">
      <c r="A122" s="125" t="n">
        <v>107</v>
      </c>
      <c r="B122" s="125" t="n"/>
      <c r="C122" s="30" t="inlineStr">
        <is>
          <t>01.7.12.16-0031</t>
        </is>
      </c>
      <c r="D122" s="126" t="inlineStr">
        <is>
          <t>Коврики защитные под утяжелители УБОм из НСМ толщиной 3,5 мм, размером 1900х2400 мм</t>
        </is>
      </c>
      <c r="E122" s="125" t="inlineStr">
        <is>
          <t>шт.</t>
        </is>
      </c>
      <c r="F122" s="125" t="n">
        <v>66.468</v>
      </c>
      <c r="G122" s="130" t="n">
        <v>5.68</v>
      </c>
      <c r="H122" s="130">
        <f>ROUND(F122*G122,2)</f>
        <v/>
      </c>
    </row>
    <row r="123" ht="31.5" customFormat="1" customHeight="1" s="81">
      <c r="A123" s="125" t="n">
        <v>108</v>
      </c>
      <c r="B123" s="125" t="n"/>
      <c r="C123" s="30" t="inlineStr">
        <is>
          <t>18.1.09.01-0012</t>
        </is>
      </c>
      <c r="D123" s="126" t="inlineStr">
        <is>
          <t>Кран шаровой газовый стальной, номинальный диаметр 100 мм</t>
        </is>
      </c>
      <c r="E123" s="125" t="inlineStr">
        <is>
          <t>шт</t>
        </is>
      </c>
      <c r="F123" s="125" t="n">
        <v>0.6112</v>
      </c>
      <c r="G123" s="130" t="n">
        <v>607.7</v>
      </c>
      <c r="H123" s="130">
        <f>ROUND(F123*G123,2)</f>
        <v/>
      </c>
    </row>
    <row r="124" ht="31.5" customFormat="1" customHeight="1" s="81">
      <c r="A124" s="125" t="n">
        <v>109</v>
      </c>
      <c r="B124" s="125" t="n"/>
      <c r="C124" s="30" t="inlineStr">
        <is>
          <t>23.5.02.02-0012</t>
        </is>
      </c>
      <c r="D124" s="126" t="inlineStr">
        <is>
          <t>Трубы стальные электросварные прямошовные диаметром 100-150 мм</t>
        </is>
      </c>
      <c r="E124" s="125" t="inlineStr">
        <is>
          <t>т</t>
        </is>
      </c>
      <c r="F124" s="125" t="n">
        <v>0.041</v>
      </c>
      <c r="G124" s="130" t="n">
        <v>8920.1</v>
      </c>
      <c r="H124" s="130">
        <f>ROUND(F124*G124,2)</f>
        <v/>
      </c>
    </row>
    <row r="125" ht="63" customFormat="1" customHeight="1" s="81">
      <c r="A125" s="125" t="n">
        <v>110</v>
      </c>
      <c r="B125" s="125" t="n"/>
      <c r="C125" s="30" t="inlineStr">
        <is>
          <t>23.3.03.02-0062</t>
        </is>
      </c>
      <c r="D125" s="126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25" s="125" t="inlineStr">
        <is>
          <t>м</t>
        </is>
      </c>
      <c r="F125" s="125" t="n">
        <v>3.8582</v>
      </c>
      <c r="G125" s="130" t="n">
        <v>73.12</v>
      </c>
      <c r="H125" s="130">
        <f>ROUND(F125*G125,2)</f>
        <v/>
      </c>
    </row>
    <row r="126" ht="31.5" customFormat="1" customHeight="1" s="81">
      <c r="A126" s="125" t="n">
        <v>111</v>
      </c>
      <c r="B126" s="125" t="n"/>
      <c r="C126" s="30" t="inlineStr">
        <is>
          <t>24.2.06.05-0002</t>
        </is>
      </c>
      <c r="D126" s="126" t="inlineStr">
        <is>
          <t>Пневмозаглушка резинокордная, номинальный наружный диаметр до 600 мм</t>
        </is>
      </c>
      <c r="E126" s="125" t="inlineStr">
        <is>
          <t>шт</t>
        </is>
      </c>
      <c r="F126" s="125" t="n">
        <v>0.039</v>
      </c>
      <c r="G126" s="130" t="n">
        <v>6535.4</v>
      </c>
      <c r="H126" s="130">
        <f>ROUND(F126*G126,2)</f>
        <v/>
      </c>
    </row>
    <row r="127" ht="31.5" customFormat="1" customHeight="1" s="81">
      <c r="A127" s="125" t="n">
        <v>112</v>
      </c>
      <c r="B127" s="125" t="n"/>
      <c r="C127" s="30" t="inlineStr">
        <is>
          <t>16.3.02.01-0002</t>
        </is>
      </c>
      <c r="D127" s="126" t="inlineStr">
        <is>
          <t>Удобрение комплексное на основе диаммонийфосфата</t>
        </is>
      </c>
      <c r="E127" s="125" t="inlineStr">
        <is>
          <t>кг</t>
        </is>
      </c>
      <c r="F127" s="125" t="n">
        <v>45.64</v>
      </c>
      <c r="G127" s="130" t="n">
        <v>5.22</v>
      </c>
      <c r="H127" s="130">
        <f>ROUND(F127*G127,2)</f>
        <v/>
      </c>
    </row>
    <row r="128" ht="31.5" customFormat="1" customHeight="1" s="81">
      <c r="A128" s="125" t="n">
        <v>113</v>
      </c>
      <c r="B128" s="125" t="n"/>
      <c r="C128" s="30" t="inlineStr">
        <is>
          <t>23.1.02.03-0007</t>
        </is>
      </c>
      <c r="D128" s="126" t="inlineStr">
        <is>
          <t>Кольца центрирующие для труб, диаметр 500 мм</t>
        </is>
      </c>
      <c r="E128" s="125" t="inlineStr">
        <is>
          <t>шт</t>
        </is>
      </c>
      <c r="F128" s="125" t="n">
        <v>7.89212</v>
      </c>
      <c r="G128" s="130" t="n">
        <v>23.45</v>
      </c>
      <c r="H128" s="130">
        <f>ROUND(F128*G128,2)</f>
        <v/>
      </c>
    </row>
    <row r="129" ht="15.75" customFormat="1" customHeight="1" s="81">
      <c r="A129" s="125" t="n">
        <v>114</v>
      </c>
      <c r="B129" s="125" t="n"/>
      <c r="C129" s="30" t="inlineStr">
        <is>
          <t>01.2.03.03-0045</t>
        </is>
      </c>
      <c r="D129" s="126" t="inlineStr">
        <is>
          <t>Мастика битумно-полимерная</t>
        </is>
      </c>
      <c r="E129" s="125" t="inlineStr">
        <is>
          <t>т</t>
        </is>
      </c>
      <c r="F129" s="125" t="n">
        <v>0.12105</v>
      </c>
      <c r="G129" s="130" t="n">
        <v>1500</v>
      </c>
      <c r="H129" s="130">
        <f>ROUND(F129*G129,2)</f>
        <v/>
      </c>
    </row>
    <row r="130" ht="31.5" customFormat="1" customHeight="1" s="81">
      <c r="A130" s="125" t="n">
        <v>115</v>
      </c>
      <c r="B130" s="125" t="n"/>
      <c r="C130" s="30" t="inlineStr">
        <is>
          <t>01.7.11.07-0182</t>
        </is>
      </c>
      <c r="D130" s="126" t="inlineStr">
        <is>
          <t>Электроды с основным покрытием Э42А, диаметр 3 мм</t>
        </is>
      </c>
      <c r="E130" s="125" t="inlineStr">
        <is>
          <t>т</t>
        </is>
      </c>
      <c r="F130" s="125" t="n">
        <v>0.014144</v>
      </c>
      <c r="G130" s="130" t="n">
        <v>12143.01</v>
      </c>
      <c r="H130" s="130">
        <f>ROUND(F130*G130,2)</f>
        <v/>
      </c>
    </row>
    <row r="131" ht="15.75" customFormat="1" customHeight="1" s="81">
      <c r="A131" s="125" t="n">
        <v>116</v>
      </c>
      <c r="B131" s="125" t="n"/>
      <c r="C131" s="30" t="inlineStr">
        <is>
          <t>01.3.02.09-0022</t>
        </is>
      </c>
      <c r="D131" s="126" t="inlineStr">
        <is>
          <t>Пропан-бутан смесь техническая</t>
        </is>
      </c>
      <c r="E131" s="125" t="inlineStr">
        <is>
          <t>кг</t>
        </is>
      </c>
      <c r="F131" s="125" t="n">
        <v>23.4706912</v>
      </c>
      <c r="G131" s="130" t="n">
        <v>6.09</v>
      </c>
      <c r="H131" s="130">
        <f>ROUND(F131*G131,2)</f>
        <v/>
      </c>
    </row>
    <row r="132" ht="31.5" customFormat="1" customHeight="1" s="81">
      <c r="A132" s="125" t="n">
        <v>117</v>
      </c>
      <c r="B132" s="125" t="n"/>
      <c r="C132" s="30" t="inlineStr">
        <is>
          <t>08.4.03.04-0001</t>
        </is>
      </c>
      <c r="D132" s="126" t="inlineStr">
        <is>
          <t>Сталь арматурная, горячекатаная, класс А-I, А-II, А-III</t>
        </is>
      </c>
      <c r="E132" s="125" t="inlineStr">
        <is>
          <t>т</t>
        </is>
      </c>
      <c r="F132" s="125" t="n">
        <v>0.022</v>
      </c>
      <c r="G132" s="130" t="n">
        <v>5650</v>
      </c>
      <c r="H132" s="130">
        <f>ROUND(F132*G132,2)</f>
        <v/>
      </c>
    </row>
    <row r="133" ht="15.75" customFormat="1" customHeight="1" s="81">
      <c r="A133" s="125" t="n">
        <v>118</v>
      </c>
      <c r="B133" s="125" t="n"/>
      <c r="C133" s="30" t="inlineStr">
        <is>
          <t>01.7.03.01-0001</t>
        </is>
      </c>
      <c r="D133" s="126" t="inlineStr">
        <is>
          <t>Вода</t>
        </is>
      </c>
      <c r="E133" s="125" t="inlineStr">
        <is>
          <t>м3</t>
        </is>
      </c>
      <c r="F133" s="125" t="n">
        <v>48.98612</v>
      </c>
      <c r="G133" s="130" t="n">
        <v>2.44</v>
      </c>
      <c r="H133" s="130">
        <f>ROUND(F133*G133,2)</f>
        <v/>
      </c>
    </row>
    <row r="134" ht="31.5" customFormat="1" customHeight="1" s="81">
      <c r="A134" s="125" t="n">
        <v>119</v>
      </c>
      <c r="B134" s="125" t="n"/>
      <c r="C134" s="30" t="inlineStr">
        <is>
          <t>18.1.09.12-0021</t>
        </is>
      </c>
      <c r="D134" s="126" t="inlineStr">
        <is>
          <t>Кран стальной шаровой равнопроходный, номинальный диаметр 50 мм</t>
        </is>
      </c>
      <c r="E134" s="125" t="inlineStr">
        <is>
          <t>шт</t>
        </is>
      </c>
      <c r="F134" s="125" t="n">
        <v>0.3056</v>
      </c>
      <c r="G134" s="130" t="n">
        <v>384.73</v>
      </c>
      <c r="H134" s="130">
        <f>ROUND(F134*G134,2)</f>
        <v/>
      </c>
    </row>
    <row r="135" ht="63" customFormat="1" customHeight="1" s="81">
      <c r="A135" s="125" t="n">
        <v>120</v>
      </c>
      <c r="B135" s="125" t="n"/>
      <c r="C135" s="30" t="inlineStr">
        <is>
          <t>23.3.03.02-0184</t>
        </is>
      </c>
      <c r="D135" s="126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E135" s="125" t="inlineStr">
        <is>
          <t>м</t>
        </is>
      </c>
      <c r="F135" s="125" t="n">
        <v>0.13752</v>
      </c>
      <c r="G135" s="130" t="n">
        <v>775.67</v>
      </c>
      <c r="H135" s="130">
        <f>ROUND(F135*G135,2)</f>
        <v/>
      </c>
    </row>
    <row r="136" ht="15.75" customFormat="1" customHeight="1" s="81">
      <c r="A136" s="125" t="n">
        <v>121</v>
      </c>
      <c r="B136" s="125" t="n"/>
      <c r="C136" s="30" t="inlineStr">
        <is>
          <t>01.3.02.08-0001</t>
        </is>
      </c>
      <c r="D136" s="126" t="inlineStr">
        <is>
          <t>Кислород газообразный технический</t>
        </is>
      </c>
      <c r="E136" s="125" t="inlineStr">
        <is>
          <t>м3</t>
        </is>
      </c>
      <c r="F136" s="125" t="n">
        <v>16.5449548</v>
      </c>
      <c r="G136" s="130" t="n">
        <v>6.22</v>
      </c>
      <c r="H136" s="130">
        <f>ROUND(F136*G136,2)</f>
        <v/>
      </c>
    </row>
    <row r="137" ht="31.5" customFormat="1" customHeight="1" s="81">
      <c r="A137" s="125" t="n">
        <v>122</v>
      </c>
      <c r="B137" s="125" t="n"/>
      <c r="C137" s="30" t="inlineStr">
        <is>
          <t>04.3.01.09-0023</t>
        </is>
      </c>
      <c r="D137" s="126" t="inlineStr">
        <is>
          <t>Раствор отделочный тяжелый цементный, состав 1:3</t>
        </is>
      </c>
      <c r="E137" s="125" t="inlineStr">
        <is>
          <t>м3</t>
        </is>
      </c>
      <c r="F137" s="125" t="n">
        <v>0.19368</v>
      </c>
      <c r="G137" s="130" t="n">
        <v>497</v>
      </c>
      <c r="H137" s="130">
        <f>ROUND(F137*G137,2)</f>
        <v/>
      </c>
    </row>
    <row r="138" ht="15.75" customFormat="1" customHeight="1" s="81">
      <c r="A138" s="125" t="n">
        <v>123</v>
      </c>
      <c r="B138" s="125" t="n"/>
      <c r="C138" s="30" t="inlineStr">
        <is>
          <t>01.7.15.02-0083</t>
        </is>
      </c>
      <c r="D138" s="126" t="inlineStr">
        <is>
          <t>Болты с шестигранной головкой, диаметр 10 мм</t>
        </is>
      </c>
      <c r="E138" s="125" t="inlineStr">
        <is>
          <t>т</t>
        </is>
      </c>
      <c r="F138" s="125" t="n">
        <v>0.004416</v>
      </c>
      <c r="G138" s="130" t="n">
        <v>19400</v>
      </c>
      <c r="H138" s="130">
        <f>ROUND(F138*G138,2)</f>
        <v/>
      </c>
    </row>
    <row r="139" ht="31.5" customFormat="1" customHeight="1" s="81">
      <c r="A139" s="125" t="n">
        <v>124</v>
      </c>
      <c r="B139" s="125" t="n"/>
      <c r="C139" s="30" t="inlineStr">
        <is>
          <t>04.1.02.05-0010</t>
        </is>
      </c>
      <c r="D139" s="126" t="inlineStr">
        <is>
          <t>Смеси бетонные тяжелого бетона (БСТ), класс В27,5 (М350)</t>
        </is>
      </c>
      <c r="E139" s="125" t="inlineStr">
        <is>
          <t>м3</t>
        </is>
      </c>
      <c r="F139" s="125" t="n">
        <v>0.11298</v>
      </c>
      <c r="G139" s="130" t="n">
        <v>730</v>
      </c>
      <c r="H139" s="130">
        <f>ROUND(F139*G139,2)</f>
        <v/>
      </c>
    </row>
    <row r="140" ht="15.75" customFormat="1" customHeight="1" s="81">
      <c r="A140" s="125" t="n">
        <v>125</v>
      </c>
      <c r="B140" s="125" t="n"/>
      <c r="C140" s="30" t="inlineStr">
        <is>
          <t>23.8.03.01-0002</t>
        </is>
      </c>
      <c r="D140" s="126" t="inlineStr">
        <is>
          <t>Заглушки инвентарные металлические</t>
        </is>
      </c>
      <c r="E140" s="125" t="inlineStr">
        <is>
          <t>т</t>
        </is>
      </c>
      <c r="F140" s="125" t="n">
        <v>0.008</v>
      </c>
      <c r="G140" s="130" t="n">
        <v>9200</v>
      </c>
      <c r="H140" s="130">
        <f>ROUND(F140*G140,2)</f>
        <v/>
      </c>
    </row>
    <row r="141" ht="63" customFormat="1" customHeight="1" s="81">
      <c r="A141" s="125" t="n">
        <v>126</v>
      </c>
      <c r="B141" s="125" t="n"/>
      <c r="C141" s="30" t="inlineStr">
        <is>
          <t>23.8.04.12-0121</t>
        </is>
      </c>
      <c r="D141" s="126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E141" s="125" t="inlineStr">
        <is>
          <t>шт</t>
        </is>
      </c>
      <c r="F141" s="125" t="n">
        <v>0.4584</v>
      </c>
      <c r="G141" s="130" t="n">
        <v>152.24</v>
      </c>
      <c r="H141" s="130">
        <f>ROUND(F141*G141,2)</f>
        <v/>
      </c>
    </row>
    <row r="142" ht="31.5" customFormat="1" customHeight="1" s="81">
      <c r="A142" s="125" t="n">
        <v>127</v>
      </c>
      <c r="B142" s="125" t="n"/>
      <c r="C142" s="30" t="inlineStr">
        <is>
          <t>16.3.02.03-0004</t>
        </is>
      </c>
      <c r="D142" s="126" t="inlineStr">
        <is>
          <t>Удобрения сложно-смешанные гранулированные насыпью</t>
        </is>
      </c>
      <c r="E142" s="125" t="inlineStr">
        <is>
          <t>т</t>
        </is>
      </c>
      <c r="F142" s="125" t="n">
        <v>0.0456382</v>
      </c>
      <c r="G142" s="130" t="n">
        <v>1480</v>
      </c>
      <c r="H142" s="130">
        <f>ROUND(F142*G142,2)</f>
        <v/>
      </c>
    </row>
    <row r="143" ht="15.75" customFormat="1" customHeight="1" s="81">
      <c r="A143" s="125" t="n">
        <v>128</v>
      </c>
      <c r="B143" s="125" t="n"/>
      <c r="C143" s="30" t="inlineStr">
        <is>
          <t>01.7.11.07-0032</t>
        </is>
      </c>
      <c r="D143" s="126" t="inlineStr">
        <is>
          <t>Электроды сварочные Э42, диаметр 4 мм</t>
        </is>
      </c>
      <c r="E143" s="125" t="inlineStr">
        <is>
          <t>т</t>
        </is>
      </c>
      <c r="F143" s="125" t="n">
        <v>0.006456</v>
      </c>
      <c r="G143" s="130" t="n">
        <v>10315.01</v>
      </c>
      <c r="H143" s="130">
        <f>ROUND(F143*G143,2)</f>
        <v/>
      </c>
    </row>
    <row r="144" ht="15.75" customFormat="1" customHeight="1" s="81">
      <c r="A144" s="125" t="n">
        <v>129</v>
      </c>
      <c r="B144" s="125" t="n"/>
      <c r="C144" s="30" t="inlineStr">
        <is>
          <t>14.4.01.08-0001</t>
        </is>
      </c>
      <c r="D144" s="126" t="inlineStr">
        <is>
          <t>Грунтовка В-КФ-093</t>
        </is>
      </c>
      <c r="E144" s="125" t="inlineStr">
        <is>
          <t>т</t>
        </is>
      </c>
      <c r="F144" s="125" t="n">
        <v>0.0017802</v>
      </c>
      <c r="G144" s="130" t="n">
        <v>35003</v>
      </c>
      <c r="H144" s="130">
        <f>ROUND(F144*G144,2)</f>
        <v/>
      </c>
    </row>
    <row r="145" ht="63" customFormat="1" customHeight="1" s="81">
      <c r="A145" s="125" t="n">
        <v>130</v>
      </c>
      <c r="B145" s="125" t="n"/>
      <c r="C145" s="30" t="inlineStr">
        <is>
          <t>23.8.04.06-0072</t>
        </is>
      </c>
      <c r="D145" s="126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E145" s="125" t="inlineStr">
        <is>
          <t>шт</t>
        </is>
      </c>
      <c r="F145" s="125" t="n">
        <v>0.6876</v>
      </c>
      <c r="G145" s="130" t="n">
        <v>62.05</v>
      </c>
      <c r="H145" s="130">
        <f>ROUND(F145*G145,2)</f>
        <v/>
      </c>
    </row>
    <row r="146" ht="31.5" customFormat="1" customHeight="1" s="81">
      <c r="A146" s="125" t="n">
        <v>131</v>
      </c>
      <c r="B146" s="125" t="n"/>
      <c r="C146" s="30" t="inlineStr">
        <is>
          <t>01.7.11.07-0181</t>
        </is>
      </c>
      <c r="D146" s="126" t="inlineStr">
        <is>
          <t>Электроды с основным покрытием Э42А, диаметр 2,5 мм</t>
        </is>
      </c>
      <c r="E146" s="125" t="inlineStr">
        <is>
          <t>т</t>
        </is>
      </c>
      <c r="F146" s="125" t="n">
        <v>0.0027657</v>
      </c>
      <c r="G146" s="130" t="n">
        <v>14074</v>
      </c>
      <c r="H146" s="130">
        <f>ROUND(F146*G146,2)</f>
        <v/>
      </c>
    </row>
    <row r="147" ht="63" customFormat="1" customHeight="1" s="81">
      <c r="A147" s="125" t="n">
        <v>132</v>
      </c>
      <c r="B147" s="125" t="n"/>
      <c r="C147" s="30" t="inlineStr">
        <is>
          <t>23.8.04.06-0064</t>
        </is>
      </c>
      <c r="D147" s="126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47" s="125" t="inlineStr">
        <is>
          <t>шт</t>
        </is>
      </c>
      <c r="F147" s="125" t="n">
        <v>1.3752</v>
      </c>
      <c r="G147" s="130" t="n">
        <v>27.02</v>
      </c>
      <c r="H147" s="130">
        <f>ROUND(F147*G147,2)</f>
        <v/>
      </c>
    </row>
    <row r="148" ht="15.75" customFormat="1" customHeight="1" s="81">
      <c r="A148" s="125" t="n">
        <v>133</v>
      </c>
      <c r="B148" s="125" t="n"/>
      <c r="C148" s="30" t="inlineStr">
        <is>
          <t>23.8.03.01-0002</t>
        </is>
      </c>
      <c r="D148" s="126" t="inlineStr">
        <is>
          <t>Заглушки инвентарные металлические</t>
        </is>
      </c>
      <c r="E148" s="125" t="inlineStr">
        <is>
          <t>т</t>
        </is>
      </c>
      <c r="F148" s="125" t="n">
        <v>0.00382</v>
      </c>
      <c r="G148" s="130" t="n">
        <v>9200</v>
      </c>
      <c r="H148" s="130">
        <f>ROUND(F148*G148,2)</f>
        <v/>
      </c>
    </row>
    <row r="149" ht="15.75" customFormat="1" customHeight="1" s="81">
      <c r="A149" s="125" t="n">
        <v>134</v>
      </c>
      <c r="B149" s="125" t="n"/>
      <c r="C149" s="30" t="inlineStr">
        <is>
          <t>14.4.01.09-0604</t>
        </is>
      </c>
      <c r="D149" s="126" t="inlineStr">
        <is>
          <t>Праймер эпоксидный</t>
        </is>
      </c>
      <c r="E149" s="125" t="inlineStr">
        <is>
          <t>кг</t>
        </is>
      </c>
      <c r="F149" s="125" t="n">
        <v>0.85568</v>
      </c>
      <c r="G149" s="130" t="n">
        <v>40.33</v>
      </c>
      <c r="H149" s="130">
        <f>ROUND(F149*G149,2)</f>
        <v/>
      </c>
    </row>
    <row r="150" ht="31.5" customFormat="1" customHeight="1" s="81">
      <c r="A150" s="125" t="n">
        <v>135</v>
      </c>
      <c r="B150" s="125" t="n"/>
      <c r="C150" s="30" t="inlineStr">
        <is>
          <t>11.1.03.01-0080</t>
        </is>
      </c>
      <c r="D150" s="126" t="inlineStr">
        <is>
          <t>Бруски обрезные, хвойных пород, длина 4-6,5 м, ширина 75-150 мм, толщина 40-75 мм, сорт IV</t>
        </is>
      </c>
      <c r="E150" s="125" t="inlineStr">
        <is>
          <t>м3</t>
        </is>
      </c>
      <c r="F150" s="125" t="n">
        <v>0.0299096</v>
      </c>
      <c r="G150" s="130" t="n">
        <v>1056</v>
      </c>
      <c r="H150" s="130">
        <f>ROUND(F150*G150,2)</f>
        <v/>
      </c>
    </row>
    <row r="151" ht="63" customFormat="1" customHeight="1" s="81">
      <c r="A151" s="125" t="n">
        <v>136</v>
      </c>
      <c r="B151" s="125" t="n"/>
      <c r="C151" s="30" t="inlineStr">
        <is>
          <t>23.8.04.12-0113</t>
        </is>
      </c>
      <c r="D151" s="126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51" s="125" t="inlineStr">
        <is>
          <t>шт</t>
        </is>
      </c>
      <c r="F151" s="125" t="n">
        <v>0.2292</v>
      </c>
      <c r="G151" s="130" t="n">
        <v>111.84</v>
      </c>
      <c r="H151" s="130">
        <f>ROUND(F151*G151,2)</f>
        <v/>
      </c>
    </row>
    <row r="152" ht="31.5" customFormat="1" customHeight="1" s="81">
      <c r="A152" s="125" t="n">
        <v>137</v>
      </c>
      <c r="B152" s="125" t="n"/>
      <c r="C152" s="30" t="inlineStr">
        <is>
          <t>11.1.02.04-0031</t>
        </is>
      </c>
      <c r="D152" s="126" t="inlineStr">
        <is>
          <t>Лесоматериалы круглые, хвойных пород, для строительства, диаметр 14-24 см, длина 3-6,5 м</t>
        </is>
      </c>
      <c r="E152" s="125" t="inlineStr">
        <is>
          <t>м3</t>
        </is>
      </c>
      <c r="F152" s="125" t="n">
        <v>0.045</v>
      </c>
      <c r="G152" s="130" t="n">
        <v>558.33</v>
      </c>
      <c r="H152" s="130">
        <f>ROUND(F152*G152,2)</f>
        <v/>
      </c>
    </row>
    <row r="153" ht="15.75" customFormat="1" customHeight="1" s="81">
      <c r="A153" s="125" t="n">
        <v>138</v>
      </c>
      <c r="B153" s="125" t="n"/>
      <c r="C153" s="30" t="inlineStr">
        <is>
          <t>18.4.01.08-0041</t>
        </is>
      </c>
      <c r="D153" s="126" t="inlineStr">
        <is>
          <t>Свеча вытяжная</t>
        </is>
      </c>
      <c r="E153" s="125" t="inlineStr">
        <is>
          <t>шт</t>
        </is>
      </c>
      <c r="F153" s="125" t="n">
        <v>0.764</v>
      </c>
      <c r="G153" s="130" t="n">
        <v>30</v>
      </c>
      <c r="H153" s="130">
        <f>ROUND(F153*G153,2)</f>
        <v/>
      </c>
    </row>
    <row r="154" ht="15.75" customFormat="1" customHeight="1" s="81">
      <c r="A154" s="125" t="n">
        <v>139</v>
      </c>
      <c r="B154" s="125" t="n"/>
      <c r="C154" s="30" t="inlineStr">
        <is>
          <t>14.5.09.11-0102</t>
        </is>
      </c>
      <c r="D154" s="126" t="inlineStr">
        <is>
          <t>Уайт-спирит</t>
        </is>
      </c>
      <c r="E154" s="125" t="inlineStr">
        <is>
          <t>кг</t>
        </is>
      </c>
      <c r="F154" s="125" t="n">
        <v>2.35312</v>
      </c>
      <c r="G154" s="130" t="n">
        <v>6.67</v>
      </c>
      <c r="H154" s="130">
        <f>ROUND(F154*G154,2)</f>
        <v/>
      </c>
    </row>
    <row r="155" ht="15.75" customFormat="1" customHeight="1" s="81">
      <c r="A155" s="125" t="n">
        <v>140</v>
      </c>
      <c r="B155" s="125" t="n"/>
      <c r="C155" s="30" t="inlineStr">
        <is>
          <t>14.4.04.08-0003</t>
        </is>
      </c>
      <c r="D155" s="126" t="inlineStr">
        <is>
          <t>Эмаль ПФ-115, серая</t>
        </is>
      </c>
      <c r="E155" s="125" t="inlineStr">
        <is>
          <t>т</t>
        </is>
      </c>
      <c r="F155" s="125" t="n">
        <v>0.000517</v>
      </c>
      <c r="G155" s="130" t="n">
        <v>14312.87</v>
      </c>
      <c r="H155" s="130">
        <f>ROUND(F155*G155,2)</f>
        <v/>
      </c>
    </row>
    <row r="156" ht="15.75" customFormat="1" customHeight="1" s="81">
      <c r="A156" s="125" t="n">
        <v>141</v>
      </c>
      <c r="B156" s="125" t="n"/>
      <c r="C156" s="30" t="inlineStr">
        <is>
          <t>01.7.20.08-0021</t>
        </is>
      </c>
      <c r="D156" s="126" t="inlineStr">
        <is>
          <t>Брезент</t>
        </is>
      </c>
      <c r="E156" s="125" t="inlineStr">
        <is>
          <t>м2</t>
        </is>
      </c>
      <c r="F156" s="125" t="n">
        <v>0.18</v>
      </c>
      <c r="G156" s="130" t="n">
        <v>37.43</v>
      </c>
      <c r="H156" s="130">
        <f>ROUND(F156*G156,2)</f>
        <v/>
      </c>
    </row>
    <row r="157" ht="31.5" customFormat="1" customHeight="1" s="81">
      <c r="A157" s="125" t="n">
        <v>142</v>
      </c>
      <c r="B157" s="125" t="n"/>
      <c r="C157" s="30" t="inlineStr">
        <is>
          <t>02.3.01.02-1012</t>
        </is>
      </c>
      <c r="D157" s="126" t="inlineStr">
        <is>
          <t>Песок природный II класс, средний, круглые сита</t>
        </is>
      </c>
      <c r="E157" s="125" t="inlineStr">
        <is>
          <t>м3</t>
        </is>
      </c>
      <c r="F157" s="125" t="n">
        <v>0.064176</v>
      </c>
      <c r="G157" s="130" t="n">
        <v>59.99</v>
      </c>
      <c r="H157" s="130">
        <f>ROUND(F157*G157,2)</f>
        <v/>
      </c>
    </row>
    <row r="158" ht="15.75" customFormat="1" customHeight="1" s="81">
      <c r="A158" s="125" t="n">
        <v>143</v>
      </c>
      <c r="B158" s="125" t="n"/>
      <c r="C158" s="30" t="inlineStr">
        <is>
          <t>01.7.20.08-0162</t>
        </is>
      </c>
      <c r="D158" s="126" t="inlineStr">
        <is>
          <t>Ткань мешочная</t>
        </is>
      </c>
      <c r="E158" s="125" t="inlineStr">
        <is>
          <t>10 м2</t>
        </is>
      </c>
      <c r="F158" s="125" t="n">
        <v>0.0375</v>
      </c>
      <c r="G158" s="130" t="n">
        <v>84.75</v>
      </c>
      <c r="H158" s="130">
        <f>ROUND(F158*G158,2)</f>
        <v/>
      </c>
    </row>
    <row r="159" ht="15.75" customFormat="1" customHeight="1" s="81">
      <c r="A159" s="125" t="n">
        <v>144</v>
      </c>
      <c r="B159" s="125" t="n"/>
      <c r="C159" s="30" t="inlineStr">
        <is>
          <t>14.5.09.07-0031</t>
        </is>
      </c>
      <c r="D159" s="126" t="inlineStr">
        <is>
          <t>Растворитель Р-4А</t>
        </is>
      </c>
      <c r="E159" s="125" t="inlineStr">
        <is>
          <t>т</t>
        </is>
      </c>
      <c r="F159" s="125" t="n">
        <v>0.000311</v>
      </c>
      <c r="G159" s="130" t="n">
        <v>5479.9</v>
      </c>
      <c r="H159" s="130">
        <f>ROUND(F159*G159,2)</f>
        <v/>
      </c>
    </row>
    <row r="160" ht="15.75" customFormat="1" customHeight="1" s="81">
      <c r="A160" s="125" t="n">
        <v>145</v>
      </c>
      <c r="B160" s="125" t="n"/>
      <c r="C160" s="30" t="inlineStr">
        <is>
          <t>01.7.11.07-0034</t>
        </is>
      </c>
      <c r="D160" s="126" t="inlineStr">
        <is>
          <t>Электроды сварочные Э42А, диаметр 4 мм</t>
        </is>
      </c>
      <c r="E160" s="125" t="inlineStr">
        <is>
          <t>кг</t>
        </is>
      </c>
      <c r="F160" s="125" t="n">
        <v>0.13752</v>
      </c>
      <c r="G160" s="130" t="n">
        <v>10.57</v>
      </c>
      <c r="H160" s="130">
        <f>ROUND(F160*G160,2)</f>
        <v/>
      </c>
    </row>
    <row r="161" ht="31.5" customFormat="1" customHeight="1" s="81">
      <c r="A161" s="125" t="n">
        <v>146</v>
      </c>
      <c r="B161" s="125" t="n"/>
      <c r="C161" s="30" t="inlineStr">
        <is>
          <t>999-9950</t>
        </is>
      </c>
      <c r="D161" s="126" t="inlineStr">
        <is>
          <t>Вспомогательные ненормируемые ресурсы (2% от Оплаты труда рабочих)</t>
        </is>
      </c>
      <c r="E161" s="125" t="inlineStr">
        <is>
          <t>руб</t>
        </is>
      </c>
      <c r="F161" s="125" t="n">
        <v>1.28352</v>
      </c>
      <c r="G161" s="130" t="n">
        <v>1</v>
      </c>
      <c r="H161" s="130">
        <f>ROUND(F161*G161,2)</f>
        <v/>
      </c>
    </row>
    <row r="162" ht="15.75" customFormat="1" customHeight="1" s="81">
      <c r="A162" s="125" t="n">
        <v>147</v>
      </c>
      <c r="B162" s="125" t="n"/>
      <c r="C162" s="30" t="inlineStr">
        <is>
          <t>14.4.04.09-0019</t>
        </is>
      </c>
      <c r="D162" s="126" t="inlineStr">
        <is>
          <t>Эмаль ХВ-125, серебристая</t>
        </is>
      </c>
      <c r="E162" s="125" t="inlineStr">
        <is>
          <t>т</t>
        </is>
      </c>
      <c r="F162" s="125" t="n">
        <v>3.82e-05</v>
      </c>
      <c r="G162" s="130" t="n">
        <v>18750</v>
      </c>
      <c r="H162" s="130">
        <f>ROUND(F162*G162,2)</f>
        <v/>
      </c>
    </row>
    <row r="163" ht="15.75" customFormat="1" customHeight="1" s="81">
      <c r="A163" s="125" t="n">
        <v>148</v>
      </c>
      <c r="B163" s="125" t="n"/>
      <c r="C163" s="30" t="inlineStr">
        <is>
          <t>01.7.20.08-0051</t>
        </is>
      </c>
      <c r="D163" s="126" t="inlineStr">
        <is>
          <t>Ветошь</t>
        </is>
      </c>
      <c r="E163" s="125" t="inlineStr">
        <is>
          <t>кг</t>
        </is>
      </c>
      <c r="F163" s="125" t="n">
        <v>0.385056</v>
      </c>
      <c r="G163" s="130" t="n">
        <v>1.82</v>
      </c>
      <c r="H163" s="130">
        <f>ROUND(F163*G163,2)</f>
        <v/>
      </c>
    </row>
    <row r="164" ht="15.75" customFormat="1" customHeight="1" s="81">
      <c r="A164" s="125" t="n">
        <v>149</v>
      </c>
      <c r="B164" s="125" t="n"/>
      <c r="C164" s="30" t="inlineStr">
        <is>
          <t>14.4.01.18-0002</t>
        </is>
      </c>
      <c r="D164" s="126" t="inlineStr">
        <is>
          <t>Грунтовка ФЛ-03К, коричневая</t>
        </is>
      </c>
      <c r="E164" s="125" t="inlineStr">
        <is>
          <t>т</t>
        </is>
      </c>
      <c r="F164" s="125" t="n">
        <v>2.29e-05</v>
      </c>
      <c r="G164" s="130" t="n">
        <v>29470.1</v>
      </c>
      <c r="H164" s="130">
        <f>ROUND(F164*G164,2)</f>
        <v/>
      </c>
    </row>
    <row r="165" ht="15.75" customFormat="1" customHeight="1" s="81"/>
    <row r="166" ht="15.75" customFormat="1" customHeight="1" s="81"/>
    <row r="167" ht="15.75" customFormat="1" customHeight="1" s="81"/>
    <row r="168" ht="15.75" customFormat="1" customHeight="1" s="81">
      <c r="B168" s="81" t="n"/>
      <c r="C168" s="81" t="n"/>
      <c r="D168" s="81" t="n"/>
    </row>
    <row r="169" ht="15.75" customFormat="1" customHeight="1" s="81">
      <c r="B169" s="81" t="inlineStr">
        <is>
          <t>Составил ______________________        М.С. Колотиевская</t>
        </is>
      </c>
      <c r="C169" s="81" t="n"/>
      <c r="D169" s="81" t="n"/>
    </row>
    <row r="170" ht="15.75" customFormat="1" customHeight="1" s="81">
      <c r="B170" s="19" t="inlineStr">
        <is>
          <t xml:space="preserve">                         (подпись, инициалы, фамилия)</t>
        </is>
      </c>
      <c r="C170" s="81" t="n"/>
      <c r="D170" s="81" t="n"/>
    </row>
    <row r="171" ht="15.75" customFormat="1" customHeight="1" s="81">
      <c r="B171" s="81" t="n"/>
      <c r="C171" s="81" t="n"/>
      <c r="D171" s="81" t="n"/>
    </row>
    <row r="172" ht="15.75" customFormat="1" customHeight="1" s="81">
      <c r="B172" s="81" t="inlineStr">
        <is>
          <t>Проверил ______________________      А.В. Костянецкая</t>
        </is>
      </c>
      <c r="C172" s="81" t="n"/>
      <c r="D172" s="81" t="n"/>
    </row>
    <row r="173" ht="15.75" customFormat="1" customHeight="1" s="81">
      <c r="B173" s="19" t="inlineStr">
        <is>
          <t xml:space="preserve">                        (подпись, инициалы, фамилия)</t>
        </is>
      </c>
      <c r="C173" s="81" t="n"/>
      <c r="D173" s="81" t="n"/>
    </row>
    <row r="174" ht="15.75" customFormat="1" customHeight="1" s="81"/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7:H7"/>
    <mergeCell ref="A86:E86"/>
    <mergeCell ref="A9:A10"/>
    <mergeCell ref="C5:H5"/>
    <mergeCell ref="F9:F10"/>
    <mergeCell ref="A32:E32"/>
    <mergeCell ref="G9:H9"/>
  </mergeCells>
  <conditionalFormatting sqref="F11:F164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  <rowBreaks count="1" manualBreakCount="1">
    <brk id="1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5" zoomScale="145" zoomScaleNormal="100" zoomScaleSheetLayoutView="145" workbookViewId="0">
      <selection activeCell="B43" sqref="B43"/>
    </sheetView>
  </sheetViews>
  <sheetFormatPr baseColWidth="8" defaultColWidth="9.140625" defaultRowHeight="15"/>
  <cols>
    <col width="4.140625" customWidth="1" style="79" min="1" max="1"/>
    <col width="36.28515625" customWidth="1" style="79" min="2" max="2"/>
    <col width="18.85546875" customWidth="1" style="79" min="3" max="3"/>
    <col width="18.28515625" customWidth="1" style="79" min="4" max="4"/>
    <col width="20.85546875" customWidth="1" style="79" min="5" max="5"/>
    <col width="13.5703125" customWidth="1" style="79" min="11" max="11"/>
  </cols>
  <sheetData>
    <row r="1" ht="15.75" customHeight="1" s="79">
      <c r="A1" s="50" t="n"/>
      <c r="B1" s="81" t="n"/>
      <c r="C1" s="81" t="n"/>
      <c r="D1" s="81" t="n"/>
      <c r="E1" s="81" t="n"/>
    </row>
    <row r="2" ht="15.75" customHeight="1" s="79">
      <c r="B2" s="81" t="n"/>
      <c r="C2" s="81" t="n"/>
      <c r="D2" s="81" t="n"/>
      <c r="E2" s="136" t="inlineStr">
        <is>
          <t>Приложение № 4</t>
        </is>
      </c>
    </row>
    <row r="3" ht="15.75" customHeight="1" s="79">
      <c r="B3" s="81" t="n"/>
      <c r="C3" s="81" t="n"/>
      <c r="D3" s="81" t="n"/>
      <c r="E3" s="81" t="n"/>
    </row>
    <row r="4" ht="15.75" customHeight="1" s="79">
      <c r="B4" s="81" t="n"/>
      <c r="C4" s="81" t="n"/>
      <c r="D4" s="81" t="n"/>
      <c r="E4" s="81" t="n"/>
    </row>
    <row r="5" ht="15.75" customHeight="1" s="79">
      <c r="B5" s="116" t="inlineStr">
        <is>
          <t>Ресурсная модель</t>
        </is>
      </c>
    </row>
    <row r="6" ht="15.75" customHeight="1" s="79">
      <c r="B6" s="114" t="n"/>
      <c r="C6" s="81" t="n"/>
      <c r="D6" s="81" t="n"/>
      <c r="E6" s="81" t="n"/>
    </row>
    <row r="7" ht="15.75" customHeight="1" s="79">
      <c r="B7" s="129" t="inlineStr">
        <is>
          <t>Наименование разрабатываемой расценки УНЦ —  Ж4 Переустр. НП диам. 325 мм____коэф. 0,764_500 кВ</t>
        </is>
      </c>
    </row>
    <row r="8" ht="15.75" customHeight="1" s="79">
      <c r="B8" s="129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1">
      <c r="B10" s="119" t="inlineStr">
        <is>
          <t>Наименование</t>
        </is>
      </c>
      <c r="C10" s="119" t="inlineStr">
        <is>
          <t>Сметная стоимость в ценах на 01.01.2023
 (руб.)</t>
        </is>
      </c>
      <c r="D10" s="119" t="inlineStr">
        <is>
          <t>Удельный вес, 
(в СМР)</t>
        </is>
      </c>
      <c r="E10" s="119" t="inlineStr">
        <is>
          <t>Удельный вес, % 
(от всего по РМ)</t>
        </is>
      </c>
    </row>
    <row r="11" ht="15" customFormat="1" customHeight="1" s="81">
      <c r="B11" s="140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1">
      <c r="B12" s="140" t="inlineStr">
        <is>
          <t>Эксплуатация машин основных</t>
        </is>
      </c>
      <c r="C12" s="52">
        <f>'Прил.5 Расчет СМР и ОБ'!J35</f>
        <v/>
      </c>
      <c r="D12" s="53">
        <f>C12/C24</f>
        <v/>
      </c>
      <c r="E12" s="53">
        <f>C12/C40</f>
        <v/>
      </c>
    </row>
    <row r="13" ht="15" customFormat="1" customHeight="1" s="81">
      <c r="B13" s="140" t="inlineStr">
        <is>
          <t>Эксплуатация машин прочих</t>
        </is>
      </c>
      <c r="C13" s="52">
        <f>'Прил.5 Расчет СМР и ОБ'!J73</f>
        <v/>
      </c>
      <c r="D13" s="53">
        <f>C13/C24</f>
        <v/>
      </c>
      <c r="E13" s="53">
        <f>C13/C40</f>
        <v/>
      </c>
    </row>
    <row r="14" ht="15" customFormat="1" customHeight="1" s="81">
      <c r="B14" s="140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1">
      <c r="B15" s="140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1">
      <c r="B16" s="140" t="inlineStr">
        <is>
          <t>Материалы основные</t>
        </is>
      </c>
      <c r="C16" s="52">
        <f>'Прил.5 Расчет СМР и ОБ'!J93</f>
        <v/>
      </c>
      <c r="D16" s="53">
        <f>C16/C24</f>
        <v/>
      </c>
      <c r="E16" s="53">
        <f>C16/C40</f>
        <v/>
      </c>
    </row>
    <row r="17" ht="15" customFormat="1" customHeight="1" s="81">
      <c r="B17" s="140" t="inlineStr">
        <is>
          <t>Материалы прочие</t>
        </is>
      </c>
      <c r="C17" s="52">
        <f>'Прил.5 Расчет СМР и ОБ'!J163</f>
        <v/>
      </c>
      <c r="D17" s="53">
        <f>C17/C24</f>
        <v/>
      </c>
      <c r="E17" s="53">
        <f>C17/C40</f>
        <v/>
      </c>
    </row>
    <row r="18" ht="15" customFormat="1" customHeight="1" s="81">
      <c r="B18" s="140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1">
      <c r="B19" s="140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1">
      <c r="B20" s="140" t="inlineStr">
        <is>
          <t>Сметная прибыль, руб.</t>
        </is>
      </c>
      <c r="C20" s="52" t="n">
        <v>646050.9290244801</v>
      </c>
      <c r="D20" s="53">
        <f>C20/C24</f>
        <v/>
      </c>
      <c r="E20" s="53">
        <f>C20/C40</f>
        <v/>
      </c>
    </row>
    <row r="21" ht="15" customFormat="1" customHeight="1" s="81">
      <c r="B21" s="140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1">
      <c r="B22" s="140" t="inlineStr">
        <is>
          <t>Накладные расходы, руб.</t>
        </is>
      </c>
      <c r="C22" s="52" t="n">
        <v>1207379.3026819</v>
      </c>
      <c r="D22" s="53">
        <f>C22/C24</f>
        <v/>
      </c>
      <c r="E22" s="53">
        <f>C22/C40</f>
        <v/>
      </c>
    </row>
    <row r="23" ht="15" customFormat="1" customHeight="1" s="81">
      <c r="B23" s="140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1">
      <c r="B24" s="140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1">
      <c r="B25" s="140" t="inlineStr">
        <is>
          <t>ВСЕГО стоимость оборудования, в том числе</t>
        </is>
      </c>
      <c r="C25" s="52">
        <f>'Прил.5 Расчет СМР и ОБ'!J80</f>
        <v/>
      </c>
      <c r="D25" s="53" t="n"/>
      <c r="E25" s="53">
        <f>C25/C40</f>
        <v/>
      </c>
    </row>
    <row r="26" ht="31.5" customFormat="1" customHeight="1" s="81">
      <c r="B26" s="140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1">
      <c r="B27" s="140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1">
      <c r="B28" s="140" t="inlineStr">
        <is>
          <t>ПРОЧ. ЗАТР., УЧТЕННЫЕ ПОКАЗАТЕЛЕМ,  в том числе</t>
        </is>
      </c>
      <c r="C28" s="140" t="n"/>
      <c r="D28" s="54" t="n"/>
      <c r="E28" s="54" t="n"/>
    </row>
    <row r="29" ht="31.5" customFormat="1" customHeight="1" s="81">
      <c r="B29" s="140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1">
      <c r="B30" s="140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1">
      <c r="B31" s="140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1">
      <c r="B32" s="140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1">
      <c r="B33" s="140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1">
      <c r="B34" s="14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1">
      <c r="B35" s="14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1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1">
      <c r="B37" s="133" t="inlineStr">
        <is>
          <t>Авторский надзор - 0,2%</t>
        </is>
      </c>
      <c r="C37" s="133">
        <f>ROUND((C27+C29+C30+C31)*0.002,2)</f>
        <v/>
      </c>
      <c r="D37" s="61" t="n"/>
      <c r="E37" s="61">
        <f>C37/C40</f>
        <v/>
      </c>
    </row>
    <row r="38" ht="63" customFormat="1" customHeight="1" s="81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1">
      <c r="B39" s="140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1">
      <c r="B40" s="140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1">
      <c r="B41" s="140" t="inlineStr">
        <is>
          <t>ИТОГО ПОКАЗАТЕЛЬ НА ЕД. ИЗМ.</t>
        </is>
      </c>
      <c r="C41" s="52">
        <f>C40/'Прил.5 Расчет СМР и ОБ'!E170</f>
        <v/>
      </c>
      <c r="D41" s="54" t="n"/>
      <c r="E41" s="54" t="n"/>
    </row>
    <row r="42" ht="15.75" customFormat="1" customHeight="1" s="81">
      <c r="B42" s="81" t="n"/>
      <c r="C42" s="81" t="n"/>
      <c r="D42" s="81" t="n"/>
    </row>
    <row r="43" ht="15.75" customFormat="1" customHeight="1" s="81">
      <c r="B43" s="81" t="inlineStr">
        <is>
          <t>Составил ______________________        М.С. Колотиевская</t>
        </is>
      </c>
      <c r="C43" s="81" t="n"/>
      <c r="D43" s="81" t="n"/>
    </row>
    <row r="44" ht="15.75" customFormat="1" customHeight="1" s="81">
      <c r="B44" s="19" t="inlineStr">
        <is>
          <t xml:space="preserve">                         (подпись, инициалы, фамилия)</t>
        </is>
      </c>
      <c r="C44" s="81" t="n"/>
      <c r="D44" s="81" t="n"/>
    </row>
    <row r="45" ht="15.75" customFormat="1" customHeight="1" s="81">
      <c r="B45" s="81" t="n"/>
      <c r="C45" s="81" t="n"/>
      <c r="D45" s="81" t="n"/>
    </row>
    <row r="46" ht="15.75" customFormat="1" customHeight="1" s="81">
      <c r="B46" s="81" t="inlineStr">
        <is>
          <t>Проверил ______________________      А.В. Костянецкая</t>
        </is>
      </c>
      <c r="C46" s="81" t="n"/>
      <c r="D46" s="81" t="n"/>
    </row>
    <row r="47" ht="15.75" customFormat="1" customHeight="1" s="81">
      <c r="B47" s="19" t="inlineStr">
        <is>
          <t xml:space="preserve">                        (подпись, инициалы, фамилия)</t>
        </is>
      </c>
      <c r="C47" s="81" t="n"/>
      <c r="D47" s="81" t="n"/>
    </row>
    <row r="48" ht="15.75" customFormat="1" customHeight="1" s="81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8"/>
  <sheetViews>
    <sheetView view="pageBreakPreview" topLeftCell="A88" zoomScaleNormal="100" zoomScaleSheetLayoutView="100" workbookViewId="0">
      <selection activeCell="C173" sqref="C173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3.42578125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81" t="n"/>
      <c r="B2" s="81" t="n"/>
      <c r="C2" s="81" t="n"/>
      <c r="D2" s="81" t="n"/>
      <c r="E2" s="81" t="n"/>
      <c r="F2" s="81" t="n"/>
      <c r="G2" s="81" t="n"/>
      <c r="H2" s="136" t="inlineStr">
        <is>
          <t>Приложение №5</t>
        </is>
      </c>
    </row>
    <row r="3" ht="15.75" customFormat="1" customHeight="1" s="37">
      <c r="A3" s="81" t="n"/>
      <c r="B3" s="81" t="n"/>
      <c r="C3" s="81" t="n"/>
      <c r="D3" s="81" t="n"/>
      <c r="E3" s="81" t="n"/>
      <c r="F3" s="81" t="n"/>
      <c r="G3" s="81" t="n"/>
      <c r="H3" s="81" t="n"/>
      <c r="I3" s="81" t="n"/>
      <c r="J3" s="81" t="n"/>
    </row>
    <row r="4" ht="15.75" customFormat="1" customHeight="1" s="67">
      <c r="A4" s="116" t="inlineStr">
        <is>
          <t>Расчет стоимости СМР и оборудования</t>
        </is>
      </c>
      <c r="I4" s="116" t="n"/>
      <c r="J4" s="116" t="n"/>
    </row>
    <row r="5" ht="15.75" customFormat="1" customHeight="1" s="67">
      <c r="A5" s="116" t="n"/>
      <c r="B5" s="116" t="n"/>
      <c r="C5" s="116" t="n"/>
      <c r="D5" s="116" t="n"/>
      <c r="E5" s="116" t="n"/>
      <c r="F5" s="116" t="n"/>
      <c r="G5" s="116" t="n"/>
      <c r="H5" s="116" t="n"/>
      <c r="I5" s="116" t="n"/>
      <c r="J5" s="116" t="n"/>
    </row>
    <row r="6" customFormat="1" s="67">
      <c r="A6" s="137" t="inlineStr">
        <is>
          <t xml:space="preserve">Наименование разрабатываемого показателя УНЦ — </t>
        </is>
      </c>
      <c r="D6" s="137" t="inlineStr">
        <is>
          <t xml:space="preserve"> Ж4 Переустр. НП диам. 325 мм____коэф. 0,764_500 кВ</t>
        </is>
      </c>
    </row>
    <row r="7" ht="15.75" customFormat="1" customHeight="1" s="67">
      <c r="A7" s="137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1" t="n"/>
      <c r="B8" s="81" t="n"/>
      <c r="C8" s="81" t="n"/>
      <c r="D8" s="81" t="n"/>
      <c r="E8" s="81" t="n"/>
      <c r="F8" s="81" t="n"/>
      <c r="G8" s="81" t="n"/>
      <c r="H8" s="81" t="n"/>
      <c r="I8" s="81" t="n"/>
      <c r="J8" s="81" t="n"/>
    </row>
    <row r="9" ht="27" customFormat="1" customHeight="1" s="81">
      <c r="A9" s="140" t="inlineStr">
        <is>
          <t>№ пп.</t>
        </is>
      </c>
      <c r="B9" s="119" t="inlineStr">
        <is>
          <t>Код ресурса</t>
        </is>
      </c>
      <c r="C9" s="119" t="inlineStr">
        <is>
          <t>Наименование</t>
        </is>
      </c>
      <c r="D9" s="119" t="inlineStr">
        <is>
          <t>Ед. изм.</t>
        </is>
      </c>
      <c r="E9" s="119" t="inlineStr">
        <is>
          <t>Кол-во единиц по проектным данным</t>
        </is>
      </c>
      <c r="F9" s="119" t="inlineStr">
        <is>
          <t>Сметная стоимость в ценах на 01.01.2000 (руб.)</t>
        </is>
      </c>
      <c r="G9" s="151" t="n"/>
      <c r="H9" s="119" t="inlineStr">
        <is>
          <t>Удельный вес, %</t>
        </is>
      </c>
      <c r="I9" s="119" t="inlineStr">
        <is>
          <t>Сметная стоимость в ценах на 01.01.2023 (руб.)</t>
        </is>
      </c>
      <c r="J9" s="151" t="n"/>
      <c r="K9" s="6" t="n"/>
    </row>
    <row r="10" ht="28.5" customFormat="1" customHeight="1" s="81">
      <c r="A10" s="153" t="n"/>
      <c r="B10" s="153" t="n"/>
      <c r="C10" s="153" t="n"/>
      <c r="D10" s="153" t="n"/>
      <c r="E10" s="153" t="n"/>
      <c r="F10" s="119" t="inlineStr">
        <is>
          <t>на ед. изм.</t>
        </is>
      </c>
      <c r="G10" s="119" t="inlineStr">
        <is>
          <t>общая</t>
        </is>
      </c>
      <c r="H10" s="153" t="n"/>
      <c r="I10" s="119" t="inlineStr">
        <is>
          <t>на ед. изм.</t>
        </is>
      </c>
      <c r="J10" s="119" t="inlineStr">
        <is>
          <t>общая</t>
        </is>
      </c>
    </row>
    <row r="11" ht="15.75" customFormat="1" customHeight="1" s="81">
      <c r="A11" s="140" t="n">
        <v>1</v>
      </c>
      <c r="B11" s="119" t="n">
        <v>2</v>
      </c>
      <c r="C11" s="119" t="n">
        <v>3</v>
      </c>
      <c r="D11" s="119" t="n">
        <v>4</v>
      </c>
      <c r="E11" s="119" t="n">
        <v>5</v>
      </c>
      <c r="F11" s="119" t="n">
        <v>6</v>
      </c>
      <c r="G11" s="119" t="n">
        <v>7</v>
      </c>
      <c r="H11" s="119" t="n">
        <v>8</v>
      </c>
      <c r="I11" s="119" t="n">
        <v>9</v>
      </c>
      <c r="J11" s="119" t="n">
        <v>10</v>
      </c>
    </row>
    <row r="12" ht="15.75" customFormat="1" customHeight="1" s="81">
      <c r="A12" s="133" t="n"/>
      <c r="B12" s="132" t="inlineStr">
        <is>
          <t>Затраты труда рабочих-строителей</t>
        </is>
      </c>
      <c r="C12" s="150" t="n"/>
      <c r="D12" s="150" t="n"/>
      <c r="E12" s="150" t="n"/>
      <c r="F12" s="150" t="n"/>
      <c r="G12" s="150" t="n"/>
      <c r="H12" s="151" t="n"/>
      <c r="I12" s="133" t="n"/>
      <c r="J12" s="133" t="n"/>
    </row>
    <row r="13" ht="31.5" customFormat="1" customHeight="1" s="81">
      <c r="A13" s="125" t="n">
        <v>1</v>
      </c>
      <c r="B13" s="125" t="inlineStr">
        <is>
          <t>1-100-31</t>
        </is>
      </c>
      <c r="C13" s="126" t="inlineStr">
        <is>
          <t>Затраты труда рабочих (Средний разряд работы 3,1)</t>
        </is>
      </c>
      <c r="D13" s="125" t="inlineStr">
        <is>
          <t>чел.-ч</t>
        </is>
      </c>
      <c r="E13" s="125" t="n">
        <v>1791.0732265446</v>
      </c>
      <c r="F13" s="130" t="n">
        <v>8.74</v>
      </c>
      <c r="G13" s="130">
        <f>ROUND(E13*F13,2)</f>
        <v/>
      </c>
      <c r="H13" s="40">
        <f>G13/G14</f>
        <v/>
      </c>
      <c r="I13" s="130">
        <f>ФОТр.тек.!E13</f>
        <v/>
      </c>
      <c r="J13" s="130">
        <f>ROUND(E13*I13,2)</f>
        <v/>
      </c>
    </row>
    <row r="14" ht="31.5" customFormat="1" customHeight="1" s="81">
      <c r="A14" s="125" t="n"/>
      <c r="B14" s="125" t="n"/>
      <c r="C14" s="126" t="inlineStr">
        <is>
          <t>Итого по разделу "Затраты труда рабочих-строителей"</t>
        </is>
      </c>
      <c r="D14" s="125" t="inlineStr">
        <is>
          <t>чел.-ч</t>
        </is>
      </c>
      <c r="E14" s="125">
        <f>SUM(E13:E13)</f>
        <v/>
      </c>
      <c r="F14" s="130" t="n"/>
      <c r="G14" s="130">
        <f>SUM(G13:G13)</f>
        <v/>
      </c>
      <c r="H14" s="40" t="n">
        <v>1</v>
      </c>
      <c r="I14" s="130" t="n"/>
      <c r="J14" s="130">
        <f>SUM(J13:J13)</f>
        <v/>
      </c>
    </row>
    <row r="15" ht="15.75" customFormat="1" customHeight="1" s="81">
      <c r="A15" s="125" t="n"/>
      <c r="B15" s="125" t="inlineStr">
        <is>
          <t>Затраты труда машинистов</t>
        </is>
      </c>
      <c r="C15" s="150" t="n"/>
      <c r="D15" s="150" t="n"/>
      <c r="E15" s="150" t="n"/>
      <c r="F15" s="150" t="n"/>
      <c r="G15" s="150" t="n"/>
      <c r="H15" s="151" t="n"/>
      <c r="I15" s="130" t="n"/>
      <c r="J15" s="130" t="n"/>
    </row>
    <row r="16" ht="15.75" customFormat="1" customHeight="1" s="81">
      <c r="A16" s="125" t="n">
        <v>2</v>
      </c>
      <c r="B16" s="125" t="n">
        <v>2</v>
      </c>
      <c r="C16" s="126" t="inlineStr">
        <is>
          <t>Затраты труда машинистов</t>
        </is>
      </c>
      <c r="D16" s="125" t="inlineStr">
        <is>
          <t>чел.-ч</t>
        </is>
      </c>
      <c r="E16" s="125" t="n">
        <v>697.55498</v>
      </c>
      <c r="F16" s="130" t="n">
        <v>11.96</v>
      </c>
      <c r="G16" s="130">
        <f>ROUND(E16*F16,2)</f>
        <v/>
      </c>
      <c r="H16" s="40" t="n">
        <v>1</v>
      </c>
      <c r="I16" s="130">
        <f>ROUND(F16*Прил.10!$D$10,2)</f>
        <v/>
      </c>
      <c r="J16" s="130">
        <f>ROUND(E16*I16,2)</f>
        <v/>
      </c>
    </row>
    <row r="17" ht="15.75" customFormat="1" customHeight="1" s="81">
      <c r="A17" s="125" t="n"/>
      <c r="B17" s="124" t="inlineStr">
        <is>
          <t>Машины и механизмы</t>
        </is>
      </c>
      <c r="C17" s="150" t="n"/>
      <c r="D17" s="150" t="n"/>
      <c r="E17" s="150" t="n"/>
      <c r="F17" s="150" t="n"/>
      <c r="G17" s="150" t="n"/>
      <c r="H17" s="151" t="n"/>
      <c r="I17" s="130" t="n"/>
      <c r="J17" s="130" t="n"/>
    </row>
    <row r="18" ht="15.75" customFormat="1" customHeight="1" s="81">
      <c r="A18" s="125" t="n"/>
      <c r="B18" s="125" t="inlineStr">
        <is>
          <t>Основные Машины и механизмы</t>
        </is>
      </c>
      <c r="C18" s="150" t="n"/>
      <c r="D18" s="150" t="n"/>
      <c r="E18" s="150" t="n"/>
      <c r="F18" s="150" t="n"/>
      <c r="G18" s="150" t="n"/>
      <c r="H18" s="151" t="n"/>
      <c r="I18" s="130" t="n"/>
      <c r="J18" s="130" t="n"/>
    </row>
    <row r="19" ht="31.5" customFormat="1" customHeight="1" s="81">
      <c r="A19" s="125" t="n">
        <v>3</v>
      </c>
      <c r="B19" s="131" t="inlineStr">
        <is>
          <t>91.10.05-007</t>
        </is>
      </c>
      <c r="C19" s="142" t="inlineStr">
        <is>
          <t>Трубоукладчики, номинальная грузоподъемность 12,5 т</t>
        </is>
      </c>
      <c r="D19" s="145" t="inlineStr">
        <is>
          <t>маш.час</t>
        </is>
      </c>
      <c r="E19" s="143" t="n">
        <v>105.84582</v>
      </c>
      <c r="F19" s="43" t="n">
        <v>239.44</v>
      </c>
      <c r="G19" s="43">
        <f>ROUND(E19*F19,2)</f>
        <v/>
      </c>
      <c r="H19" s="40">
        <f>G19/G74</f>
        <v/>
      </c>
      <c r="I19" s="130">
        <f>ROUND(F19*Прил.10!$D$11,2)</f>
        <v/>
      </c>
      <c r="J19" s="130">
        <f>ROUND(E19*I19,2)</f>
        <v/>
      </c>
    </row>
    <row r="20" ht="31.5" customFormat="1" customHeight="1" s="81">
      <c r="A20" s="125" t="n">
        <v>4</v>
      </c>
      <c r="B20" s="131" t="inlineStr">
        <is>
          <t>91.10.05-008</t>
        </is>
      </c>
      <c r="C20" s="142" t="inlineStr">
        <is>
          <t>Трубоукладчики, номинальная грузоподъемность 20 т</t>
        </is>
      </c>
      <c r="D20" s="145" t="inlineStr">
        <is>
          <t>маш.час</t>
        </is>
      </c>
      <c r="E20" s="143" t="n">
        <v>46</v>
      </c>
      <c r="F20" s="43" t="n">
        <v>330.04</v>
      </c>
      <c r="G20" s="43">
        <f>ROUND(E20*F20,2)</f>
        <v/>
      </c>
      <c r="H20" s="40">
        <f>G20/G74</f>
        <v/>
      </c>
      <c r="I20" s="130">
        <f>ROUND(F20*Прил.10!$D$11,2)</f>
        <v/>
      </c>
      <c r="J20" s="130">
        <f>ROUND(E20*I20,2)</f>
        <v/>
      </c>
    </row>
    <row r="21" ht="47.25" customFormat="1" customHeight="1" s="81">
      <c r="A21" s="125" t="n">
        <v>5</v>
      </c>
      <c r="B21" s="131" t="inlineStr">
        <is>
          <t>91.17.02-051</t>
        </is>
      </c>
      <c r="C21" s="142" t="inlineStr">
        <is>
          <t>Лаборатории для контроля сварных соединений высокопроходимые, передвижные</t>
        </is>
      </c>
      <c r="D21" s="145" t="inlineStr">
        <is>
          <t>маш.час</t>
        </is>
      </c>
      <c r="E21" s="143" t="n">
        <v>25.24256</v>
      </c>
      <c r="F21" s="43" t="n">
        <v>330.91</v>
      </c>
      <c r="G21" s="43">
        <f>ROUND(E21*F21,2)</f>
        <v/>
      </c>
      <c r="H21" s="40">
        <f>G21/G74</f>
        <v/>
      </c>
      <c r="I21" s="130">
        <f>ROUND(F21*Прил.10!$D$11,2)</f>
        <v/>
      </c>
      <c r="J21" s="130">
        <f>ROUND(E21*I21,2)</f>
        <v/>
      </c>
    </row>
    <row r="22" ht="31.5" customFormat="1" customHeight="1" s="81">
      <c r="A22" s="125" t="n">
        <v>6</v>
      </c>
      <c r="B22" s="131" t="inlineStr">
        <is>
          <t>91.10.01-002</t>
        </is>
      </c>
      <c r="C22" s="142" t="inlineStr">
        <is>
          <t>Агрегаты наполнительно-опрессовочные до 300 м3/ч</t>
        </is>
      </c>
      <c r="D22" s="145" t="inlineStr">
        <is>
          <t>маш.час</t>
        </is>
      </c>
      <c r="E22" s="143" t="n">
        <v>28.8918</v>
      </c>
      <c r="F22" s="43" t="n">
        <v>287.99</v>
      </c>
      <c r="G22" s="43">
        <f>ROUND(E22*F22,2)</f>
        <v/>
      </c>
      <c r="H22" s="40">
        <f>G22/G74</f>
        <v/>
      </c>
      <c r="I22" s="130">
        <f>ROUND(F22*Прил.10!$D$11,2)</f>
        <v/>
      </c>
      <c r="J22" s="130">
        <f>ROUND(E22*I22,2)</f>
        <v/>
      </c>
    </row>
    <row r="23" ht="47.25" customFormat="1" customHeight="1" s="81">
      <c r="A23" s="125" t="n">
        <v>7</v>
      </c>
      <c r="B23" s="131" t="inlineStr">
        <is>
          <t>91.17.04-033</t>
        </is>
      </c>
      <c r="C23" s="142" t="inlineStr">
        <is>
          <t>Агрегаты сварочные двухпостовые для ручной сварки на тракторе, мощность 79 кВт (108 л.с.)</t>
        </is>
      </c>
      <c r="D23" s="145" t="inlineStr">
        <is>
          <t>маш.час</t>
        </is>
      </c>
      <c r="E23" s="143" t="n">
        <v>58.27028</v>
      </c>
      <c r="F23" s="43" t="n">
        <v>133.97</v>
      </c>
      <c r="G23" s="43">
        <f>ROUND(E23*F23,2)</f>
        <v/>
      </c>
      <c r="H23" s="40">
        <f>G23/G74</f>
        <v/>
      </c>
      <c r="I23" s="130">
        <f>ROUND(F23*Прил.10!$D$11,2)</f>
        <v/>
      </c>
      <c r="J23" s="130">
        <f>ROUND(E23*I23,2)</f>
        <v/>
      </c>
    </row>
    <row r="24" ht="31.5" customFormat="1" customHeight="1" s="81">
      <c r="A24" s="125" t="n">
        <v>8</v>
      </c>
      <c r="B24" s="131" t="inlineStr">
        <is>
          <t>91.10.01-001</t>
        </is>
      </c>
      <c r="C24" s="142" t="inlineStr">
        <is>
          <t>Агрегаты наполнительно-опрессовочные до 70 м3/ч</t>
        </is>
      </c>
      <c r="D24" s="145" t="inlineStr">
        <is>
          <t>маш.час</t>
        </is>
      </c>
      <c r="E24" s="143" t="n">
        <v>36.58796</v>
      </c>
      <c r="F24" s="43" t="n">
        <v>129.8</v>
      </c>
      <c r="G24" s="43">
        <f>ROUND(E24*F24,2)</f>
        <v/>
      </c>
      <c r="H24" s="40">
        <f>G24/G74</f>
        <v/>
      </c>
      <c r="I24" s="130">
        <f>ROUND(F24*Прил.10!$D$11,2)</f>
        <v/>
      </c>
      <c r="J24" s="130">
        <f>ROUND(E24*I24,2)</f>
        <v/>
      </c>
    </row>
    <row r="25" ht="31.5" customFormat="1" customHeight="1" s="81">
      <c r="A25" s="125" t="n">
        <v>9</v>
      </c>
      <c r="B25" s="131" t="inlineStr">
        <is>
          <t>91.05.05-015</t>
        </is>
      </c>
      <c r="C25" s="142" t="inlineStr">
        <is>
          <t>Краны на автомобильном ходу, грузоподъемность 16 т</t>
        </is>
      </c>
      <c r="D25" s="145" t="inlineStr">
        <is>
          <t>маш.час</t>
        </is>
      </c>
      <c r="E25" s="143" t="n">
        <v>36.12458</v>
      </c>
      <c r="F25" s="43" t="n">
        <v>115.4</v>
      </c>
      <c r="G25" s="43">
        <f>ROUND(E25*F25,2)</f>
        <v/>
      </c>
      <c r="H25" s="40">
        <f>G25/G74</f>
        <v/>
      </c>
      <c r="I25" s="130">
        <f>ROUND(F25*Прил.10!$D$11,2)</f>
        <v/>
      </c>
      <c r="J25" s="130">
        <f>ROUND(E25*I25,2)</f>
        <v/>
      </c>
    </row>
    <row r="26" ht="31.5" customFormat="1" customHeight="1" s="81">
      <c r="A26" s="125" t="n">
        <v>10</v>
      </c>
      <c r="B26" s="131" t="inlineStr">
        <is>
          <t>91.15.02-024</t>
        </is>
      </c>
      <c r="C26" s="142" t="inlineStr">
        <is>
          <t>Тракторы на гусеничном ходу, мощность 79 кВт (108 л.с.)</t>
        </is>
      </c>
      <c r="D26" s="145" t="inlineStr">
        <is>
          <t>маш.час</t>
        </is>
      </c>
      <c r="E26" s="143" t="n">
        <v>49.62552</v>
      </c>
      <c r="F26" s="43" t="n">
        <v>83.09999999999999</v>
      </c>
      <c r="G26" s="43">
        <f>ROUND(E26*F26,2)</f>
        <v/>
      </c>
      <c r="H26" s="40">
        <f>G26/G74</f>
        <v/>
      </c>
      <c r="I26" s="130">
        <f>ROUND(F26*Прил.10!$D$11,2)</f>
        <v/>
      </c>
      <c r="J26" s="130">
        <f>ROUND(E26*I26,2)</f>
        <v/>
      </c>
    </row>
    <row r="27" ht="31.5" customFormat="1" customHeight="1" s="81">
      <c r="A27" s="125" t="n">
        <v>11</v>
      </c>
      <c r="B27" s="131" t="inlineStr">
        <is>
          <t>91.16.01-006</t>
        </is>
      </c>
      <c r="C27" s="142" t="inlineStr">
        <is>
          <t>Электростанции передвижные, мощность 100 кВт</t>
        </is>
      </c>
      <c r="D27" s="145" t="inlineStr">
        <is>
          <t>маш.час</t>
        </is>
      </c>
      <c r="E27" s="143" t="n">
        <v>24.56</v>
      </c>
      <c r="F27" s="43" t="n">
        <v>166.18</v>
      </c>
      <c r="G27" s="43">
        <f>ROUND(E27*F27,2)</f>
        <v/>
      </c>
      <c r="H27" s="40">
        <f>G27/G74</f>
        <v/>
      </c>
      <c r="I27" s="130">
        <f>ROUND(F27*Прил.10!$D$11,2)</f>
        <v/>
      </c>
      <c r="J27" s="130">
        <f>ROUND(E27*I27,2)</f>
        <v/>
      </c>
    </row>
    <row r="28" ht="47.25" customFormat="1" customHeight="1" s="81">
      <c r="A28" s="125" t="n">
        <v>12</v>
      </c>
      <c r="B28" s="131" t="inlineStr">
        <is>
          <t>91.01.05-085</t>
        </is>
      </c>
      <c r="C28" s="142" t="inlineStr">
        <is>
          <t>Экскаваторы одноковшовые дизельные на гусеничном ходу, емкость ковша 0,5 м3</t>
        </is>
      </c>
      <c r="D28" s="145" t="inlineStr">
        <is>
          <t>маш.час</t>
        </is>
      </c>
      <c r="E28" s="143" t="n">
        <v>36.742</v>
      </c>
      <c r="F28" s="43" t="n">
        <v>100</v>
      </c>
      <c r="G28" s="43">
        <f>ROUND(E28*F28,2)</f>
        <v/>
      </c>
      <c r="H28" s="40">
        <f>G28/G74</f>
        <v/>
      </c>
      <c r="I28" s="130">
        <f>ROUND(F28*Прил.10!$D$11,2)</f>
        <v/>
      </c>
      <c r="J28" s="130">
        <f>ROUND(E28*I28,2)</f>
        <v/>
      </c>
    </row>
    <row r="29" ht="47.25" customFormat="1" customHeight="1" s="81">
      <c r="A29" s="125" t="n">
        <v>13</v>
      </c>
      <c r="B29" s="131" t="inlineStr">
        <is>
          <t>91.01.05-086</t>
        </is>
      </c>
      <c r="C29" s="142" t="inlineStr">
        <is>
          <t>Экскаваторы одноковшовые дизельные на гусеничном ходу, емкость ковша 0,65 м3</t>
        </is>
      </c>
      <c r="D29" s="145" t="inlineStr">
        <is>
          <t>маш.час</t>
        </is>
      </c>
      <c r="E29" s="143" t="n">
        <v>28.1883</v>
      </c>
      <c r="F29" s="43" t="n">
        <v>115.27</v>
      </c>
      <c r="G29" s="43">
        <f>ROUND(E29*F29,2)</f>
        <v/>
      </c>
      <c r="H29" s="40">
        <f>G29/G74</f>
        <v/>
      </c>
      <c r="I29" s="130">
        <f>ROUND(F29*Прил.10!$D$11,2)</f>
        <v/>
      </c>
      <c r="J29" s="130">
        <f>ROUND(E29*I29,2)</f>
        <v/>
      </c>
    </row>
    <row r="30" ht="31.5" customFormat="1" customHeight="1" s="81">
      <c r="A30" s="125" t="n">
        <v>14</v>
      </c>
      <c r="B30" s="131" t="inlineStr">
        <is>
          <t>91.01.01-036</t>
        </is>
      </c>
      <c r="C30" s="142" t="inlineStr">
        <is>
          <t>Бульдозеры, мощность 96 кВт (130 л.с.)</t>
        </is>
      </c>
      <c r="D30" s="145" t="inlineStr">
        <is>
          <t>маш.час</t>
        </is>
      </c>
      <c r="E30" s="143" t="n">
        <v>33.60836</v>
      </c>
      <c r="F30" s="43" t="n">
        <v>94.05</v>
      </c>
      <c r="G30" s="43">
        <f>ROUND(E30*F30,2)</f>
        <v/>
      </c>
      <c r="H30" s="40">
        <f>G30/G74</f>
        <v/>
      </c>
      <c r="I30" s="130">
        <f>ROUND(F30*Прил.10!$D$11,2)</f>
        <v/>
      </c>
      <c r="J30" s="130">
        <f>ROUND(E30*I30,2)</f>
        <v/>
      </c>
    </row>
    <row r="31" ht="63" customFormat="1" customHeight="1" s="81">
      <c r="A31" s="125" t="n">
        <v>15</v>
      </c>
      <c r="B31" s="131" t="inlineStr">
        <is>
          <t>91.18.01-007</t>
        </is>
      </c>
      <c r="C31" s="14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31" s="145" t="inlineStr">
        <is>
          <t>маш.час</t>
        </is>
      </c>
      <c r="E31" s="143" t="n">
        <v>33.29794</v>
      </c>
      <c r="F31" s="43" t="n">
        <v>90</v>
      </c>
      <c r="G31" s="43">
        <f>ROUND(E31*F31,2)</f>
        <v/>
      </c>
      <c r="H31" s="40">
        <f>G31/G74</f>
        <v/>
      </c>
      <c r="I31" s="130">
        <f>ROUND(F31*Прил.10!$D$11,2)</f>
        <v/>
      </c>
      <c r="J31" s="130">
        <f>ROUND(E31*I31,2)</f>
        <v/>
      </c>
    </row>
    <row r="32" ht="31.5" customFormat="1" customHeight="1" s="81">
      <c r="A32" s="125" t="n">
        <v>16</v>
      </c>
      <c r="B32" s="131" t="inlineStr">
        <is>
          <t>91.10.01-004</t>
        </is>
      </c>
      <c r="C32" s="142" t="inlineStr">
        <is>
          <t>Агрегаты опрессовочные с подачей при наполнении 25 м3/ч</t>
        </is>
      </c>
      <c r="D32" s="145" t="inlineStr">
        <is>
          <t>маш.час</t>
        </is>
      </c>
      <c r="E32" s="143" t="n">
        <v>29.1377</v>
      </c>
      <c r="F32" s="43" t="n">
        <v>97.59999999999999</v>
      </c>
      <c r="G32" s="43">
        <f>ROUND(E32*F32,2)</f>
        <v/>
      </c>
      <c r="H32" s="40">
        <f>G32/G74</f>
        <v/>
      </c>
      <c r="I32" s="130">
        <f>ROUND(F32*Прил.10!$D$11,2)</f>
        <v/>
      </c>
      <c r="J32" s="130">
        <f>ROUND(E32*I32,2)</f>
        <v/>
      </c>
    </row>
    <row r="33" ht="63" customFormat="1" customHeight="1" s="81">
      <c r="A33" s="125" t="n">
        <v>17</v>
      </c>
      <c r="B33" s="131" t="inlineStr">
        <is>
          <t>91.17.04-038</t>
        </is>
      </c>
      <c r="C33" s="142" t="inlineStr">
        <is>
          <t>Агрегаты сварочные четырехпостовые для ручной сварки на тракторе, мощность 132 кВт (180 л.с.)</t>
        </is>
      </c>
      <c r="D33" s="145" t="inlineStr">
        <is>
          <t>маш.час</t>
        </is>
      </c>
      <c r="E33" s="143" t="n">
        <v>10.272</v>
      </c>
      <c r="F33" s="43" t="n">
        <v>242.39</v>
      </c>
      <c r="G33" s="43">
        <f>ROUND(E33*F33,2)</f>
        <v/>
      </c>
      <c r="H33" s="40">
        <f>G33/G74</f>
        <v/>
      </c>
      <c r="I33" s="130">
        <f>ROUND(F33*Прил.10!$D$11,2)</f>
        <v/>
      </c>
      <c r="J33" s="130">
        <f>ROUND(E33*I33,2)</f>
        <v/>
      </c>
    </row>
    <row r="34" ht="31.5" customFormat="1" customHeight="1" s="81">
      <c r="A34" s="125" t="n">
        <v>18</v>
      </c>
      <c r="B34" s="131" t="inlineStr">
        <is>
          <t>91.19.12-061</t>
        </is>
      </c>
      <c r="C34" s="142" t="inlineStr">
        <is>
          <t>Установки для открытого водоотлива на базе трактора 700 м3/час</t>
        </is>
      </c>
      <c r="D34" s="145" t="inlineStr">
        <is>
          <t>маш.час</t>
        </is>
      </c>
      <c r="E34" s="143" t="n">
        <v>14.72992</v>
      </c>
      <c r="F34" s="43" t="n">
        <v>162</v>
      </c>
      <c r="G34" s="43">
        <f>ROUND(E34*F34,2)</f>
        <v/>
      </c>
      <c r="H34" s="40">
        <f>G34/G74</f>
        <v/>
      </c>
      <c r="I34" s="130">
        <f>ROUND(F34*Прил.10!$D$11,2)</f>
        <v/>
      </c>
      <c r="J34" s="130">
        <f>ROUND(E34*I34,2)</f>
        <v/>
      </c>
    </row>
    <row r="35" ht="15.75" customFormat="1" customHeight="1" s="81">
      <c r="A35" s="125" t="n"/>
      <c r="B35" s="131" t="inlineStr">
        <is>
          <t>Итого основные Машины и механизмы</t>
        </is>
      </c>
      <c r="C35" s="150" t="n"/>
      <c r="D35" s="150" t="n"/>
      <c r="E35" s="150" t="n"/>
      <c r="F35" s="151" t="n"/>
      <c r="G35" s="43">
        <f>SUM(G19:G34)</f>
        <v/>
      </c>
      <c r="H35" s="40">
        <f>SUM(H19:H34)</f>
        <v/>
      </c>
      <c r="I35" s="130" t="n"/>
      <c r="J35" s="130">
        <f>SUM(J19:J34)</f>
        <v/>
      </c>
    </row>
    <row r="36" hidden="1" outlineLevel="1" ht="31.5" customFormat="1" customHeight="1" s="81">
      <c r="A36" s="125" t="n">
        <v>19</v>
      </c>
      <c r="B36" s="131" t="inlineStr">
        <is>
          <t>91.12.02-002</t>
        </is>
      </c>
      <c r="C36" s="142" t="inlineStr">
        <is>
          <t>Корчеватели-собиратели с трактором, мощность 79 кВт (108 л.с.)</t>
        </is>
      </c>
      <c r="D36" s="145" t="inlineStr">
        <is>
          <t>маш.час</t>
        </is>
      </c>
      <c r="E36" s="143" t="n">
        <v>22.95104</v>
      </c>
      <c r="F36" s="43" t="n">
        <v>88.91</v>
      </c>
      <c r="G36" s="43">
        <f>ROUND(E36*F36,2)</f>
        <v/>
      </c>
      <c r="H36" s="40">
        <f>G36/G74</f>
        <v/>
      </c>
      <c r="I36" s="130">
        <f>ROUND(F36*Прил.10!$D$11,2)</f>
        <v/>
      </c>
      <c r="J36" s="130">
        <f>ROUND(E36*I36,2)</f>
        <v/>
      </c>
    </row>
    <row r="37" hidden="1" outlineLevel="1" ht="31.5" customFormat="1" customHeight="1" s="81">
      <c r="A37" s="125" t="n">
        <v>20</v>
      </c>
      <c r="B37" s="131" t="inlineStr">
        <is>
          <t>91.10.05-004</t>
        </is>
      </c>
      <c r="C37" s="142" t="inlineStr">
        <is>
          <t>Трубоукладчики для труб диаметром до 400 мм, грузоподъемность 6,3 т</t>
        </is>
      </c>
      <c r="D37" s="145" t="inlineStr">
        <is>
          <t>маш.час</t>
        </is>
      </c>
      <c r="E37" s="143" t="n">
        <v>10.2645</v>
      </c>
      <c r="F37" s="43" t="n">
        <v>160.03</v>
      </c>
      <c r="G37" s="43">
        <f>ROUND(E37*F37,2)</f>
        <v/>
      </c>
      <c r="H37" s="40">
        <f>G37/G74</f>
        <v/>
      </c>
      <c r="I37" s="130">
        <f>ROUND(F37*Прил.10!$D$11,2)</f>
        <v/>
      </c>
      <c r="J37" s="130">
        <f>ROUND(E37*I37,2)</f>
        <v/>
      </c>
    </row>
    <row r="38" hidden="1" outlineLevel="1" ht="31.5" customFormat="1" customHeight="1" s="81">
      <c r="A38" s="125" t="n">
        <v>21</v>
      </c>
      <c r="B38" s="131" t="inlineStr">
        <is>
          <t>91.01.01-038</t>
        </is>
      </c>
      <c r="C38" s="142" t="inlineStr">
        <is>
          <t>Бульдозеры, мощность 121 кВт (165 л.с.)</t>
        </is>
      </c>
      <c r="D38" s="145" t="inlineStr">
        <is>
          <t>маш.час</t>
        </is>
      </c>
      <c r="E38" s="143" t="n">
        <v>11.74546</v>
      </c>
      <c r="F38" s="43" t="n">
        <v>122.4</v>
      </c>
      <c r="G38" s="43">
        <f>ROUND(E38*F38,2)</f>
        <v/>
      </c>
      <c r="H38" s="40">
        <f>G38/G74</f>
        <v/>
      </c>
      <c r="I38" s="130">
        <f>ROUND(F38*Прил.10!$D$11,2)</f>
        <v/>
      </c>
      <c r="J38" s="130">
        <f>ROUND(E38*I38,2)</f>
        <v/>
      </c>
    </row>
    <row r="39" hidden="1" outlineLevel="1" ht="31.5" customFormat="1" customHeight="1" s="81">
      <c r="A39" s="125" t="n">
        <v>22</v>
      </c>
      <c r="B39" s="131" t="inlineStr">
        <is>
          <t>91.01.01-039</t>
        </is>
      </c>
      <c r="C39" s="142" t="inlineStr">
        <is>
          <t>Бульдозеры, мощность 132 кВт (180 л.с.)</t>
        </is>
      </c>
      <c r="D39" s="145" t="inlineStr">
        <is>
          <t>маш.час</t>
        </is>
      </c>
      <c r="E39" s="143" t="n">
        <v>10.36224</v>
      </c>
      <c r="F39" s="43" t="n">
        <v>132.79</v>
      </c>
      <c r="G39" s="43">
        <f>ROUND(E39*F39,2)</f>
        <v/>
      </c>
      <c r="H39" s="40">
        <f>G39/G74</f>
        <v/>
      </c>
      <c r="I39" s="130">
        <f>ROUND(F39*Прил.10!$D$11,2)</f>
        <v/>
      </c>
      <c r="J39" s="130">
        <f>ROUND(E39*I39,2)</f>
        <v/>
      </c>
    </row>
    <row r="40" hidden="1" outlineLevel="1" ht="15.75" customFormat="1" customHeight="1" s="81">
      <c r="A40" s="125" t="n">
        <v>23</v>
      </c>
      <c r="B40" s="131" t="inlineStr">
        <is>
          <t>91.08.11-011</t>
        </is>
      </c>
      <c r="C40" s="142" t="inlineStr">
        <is>
          <t>Заливщики швов на базе автомобиля</t>
        </is>
      </c>
      <c r="D40" s="145" t="inlineStr">
        <is>
          <t>маш.час</t>
        </is>
      </c>
      <c r="E40" s="143" t="n">
        <v>5.63017</v>
      </c>
      <c r="F40" s="43" t="n">
        <v>175.25</v>
      </c>
      <c r="G40" s="43">
        <f>ROUND(E40*F40,2)</f>
        <v/>
      </c>
      <c r="H40" s="40">
        <f>G40/G74</f>
        <v/>
      </c>
      <c r="I40" s="130">
        <f>ROUND(F40*Прил.10!$D$11,2)</f>
        <v/>
      </c>
      <c r="J40" s="130">
        <f>ROUND(E40*I40,2)</f>
        <v/>
      </c>
    </row>
    <row r="41" hidden="1" outlineLevel="1" ht="15.75" customFormat="1" customHeight="1" s="81">
      <c r="A41" s="125" t="n">
        <v>24</v>
      </c>
      <c r="B41" s="131" t="inlineStr">
        <is>
          <t>91.09.03-034</t>
        </is>
      </c>
      <c r="C41" s="142" t="inlineStr">
        <is>
          <t>Платформы узкой колеи</t>
        </is>
      </c>
      <c r="D41" s="145" t="inlineStr">
        <is>
          <t>маш.час</t>
        </is>
      </c>
      <c r="E41" s="143" t="n">
        <v>75.0792</v>
      </c>
      <c r="F41" s="43" t="n">
        <v>13</v>
      </c>
      <c r="G41" s="43">
        <f>ROUND(E41*F41,2)</f>
        <v/>
      </c>
      <c r="H41" s="40">
        <f>G41/G74</f>
        <v/>
      </c>
      <c r="I41" s="130">
        <f>ROUND(F41*Прил.10!$D$11,2)</f>
        <v/>
      </c>
      <c r="J41" s="130">
        <f>ROUND(E41*I41,2)</f>
        <v/>
      </c>
    </row>
    <row r="42" hidden="1" outlineLevel="1" ht="31.5" customFormat="1" customHeight="1" s="81">
      <c r="A42" s="125" t="n">
        <v>25</v>
      </c>
      <c r="B42" s="131" t="inlineStr">
        <is>
          <t>91.08.03-030</t>
        </is>
      </c>
      <c r="C42" s="142" t="inlineStr">
        <is>
          <t>Катки самоходные пневмоколесные статические, масса 30 т</t>
        </is>
      </c>
      <c r="D42" s="145" t="inlineStr">
        <is>
          <t>маш.час</t>
        </is>
      </c>
      <c r="E42" s="143" t="n">
        <v>2.42979</v>
      </c>
      <c r="F42" s="43" t="n">
        <v>364.07</v>
      </c>
      <c r="G42" s="43">
        <f>ROUND(E42*F42,2)</f>
        <v/>
      </c>
      <c r="H42" s="40">
        <f>G42/G74</f>
        <v/>
      </c>
      <c r="I42" s="130">
        <f>ROUND(F42*Прил.10!$D$11,2)</f>
        <v/>
      </c>
      <c r="J42" s="130">
        <f>ROUND(E42*I42,2)</f>
        <v/>
      </c>
    </row>
    <row r="43" hidden="1" outlineLevel="1" ht="31.5" customFormat="1" customHeight="1" s="81">
      <c r="A43" s="125" t="n">
        <v>26</v>
      </c>
      <c r="B43" s="131" t="inlineStr">
        <is>
          <t>91.01.01-035</t>
        </is>
      </c>
      <c r="C43" s="142" t="inlineStr">
        <is>
          <t>Бульдозеры, мощность 79 кВт (108 л.с.)</t>
        </is>
      </c>
      <c r="D43" s="145" t="inlineStr">
        <is>
          <t>маш.час</t>
        </is>
      </c>
      <c r="E43" s="143" t="n">
        <v>10.40389</v>
      </c>
      <c r="F43" s="43" t="n">
        <v>79.06999999999999</v>
      </c>
      <c r="G43" s="43">
        <f>ROUND(E43*F43,2)</f>
        <v/>
      </c>
      <c r="H43" s="40">
        <f>G43/G74</f>
        <v/>
      </c>
      <c r="I43" s="130">
        <f>ROUND(F43*Прил.10!$D$11,2)</f>
        <v/>
      </c>
      <c r="J43" s="130">
        <f>ROUND(E43*I43,2)</f>
        <v/>
      </c>
    </row>
    <row r="44" hidden="1" outlineLevel="1" ht="47.25" customFormat="1" customHeight="1" s="81">
      <c r="A44" s="125" t="n">
        <v>27</v>
      </c>
      <c r="B44" s="131" t="inlineStr">
        <is>
          <t>91.17.01-004</t>
        </is>
      </c>
      <c r="C44" s="142" t="inlineStr">
        <is>
          <t>Выпрямители сварочные, номинальный сварочный ток 60-500 А</t>
        </is>
      </c>
      <c r="D44" s="145" t="inlineStr">
        <is>
          <t>маш.час</t>
        </is>
      </c>
      <c r="E44" s="143" t="n">
        <v>40.04</v>
      </c>
      <c r="F44" s="43" t="n">
        <v>15.13</v>
      </c>
      <c r="G44" s="43">
        <f>ROUND(E44*F44,2)</f>
        <v/>
      </c>
      <c r="H44" s="40">
        <f>G44/G74</f>
        <v/>
      </c>
      <c r="I44" s="130">
        <f>ROUND(F44*Прил.10!$D$11,2)</f>
        <v/>
      </c>
      <c r="J44" s="130">
        <f>ROUND(E44*I44,2)</f>
        <v/>
      </c>
    </row>
    <row r="45" hidden="1" outlineLevel="1" ht="47.25" customFormat="1" customHeight="1" s="81">
      <c r="A45" s="125" t="n">
        <v>28</v>
      </c>
      <c r="B45" s="131" t="inlineStr">
        <is>
          <t>91.18.01-014</t>
        </is>
      </c>
      <c r="C45" s="142" t="inlineStr">
        <is>
          <t>Компрессоры передвижные, давление 2,5 МПа, производительность 34 м3/мин</t>
        </is>
      </c>
      <c r="D45" s="145" t="inlineStr">
        <is>
          <t>маш.час</t>
        </is>
      </c>
      <c r="E45" s="143" t="n">
        <v>1.088</v>
      </c>
      <c r="F45" s="43" t="n">
        <v>525.3099999999999</v>
      </c>
      <c r="G45" s="43">
        <f>ROUND(E45*F45,2)</f>
        <v/>
      </c>
      <c r="H45" s="40">
        <f>G45/G74</f>
        <v/>
      </c>
      <c r="I45" s="130">
        <f>ROUND(F45*Прил.10!$D$11,2)</f>
        <v/>
      </c>
      <c r="J45" s="130">
        <f>ROUND(E45*I45,2)</f>
        <v/>
      </c>
    </row>
    <row r="46" hidden="1" outlineLevel="1" ht="31.5" customFormat="1" customHeight="1" s="81">
      <c r="A46" s="125" t="n">
        <v>29</v>
      </c>
      <c r="B46" s="131" t="inlineStr">
        <is>
          <t>91.08.04-022</t>
        </is>
      </c>
      <c r="C46" s="142" t="inlineStr">
        <is>
          <t>Котлы битумные передвижные 1000 л</t>
        </is>
      </c>
      <c r="D46" s="145" t="inlineStr">
        <is>
          <t>маш.час</t>
        </is>
      </c>
      <c r="E46" s="143" t="n">
        <v>11.0145</v>
      </c>
      <c r="F46" s="43" t="n">
        <v>50</v>
      </c>
      <c r="G46" s="43">
        <f>ROUND(E46*F46,2)</f>
        <v/>
      </c>
      <c r="H46" s="40">
        <f>G46/G74</f>
        <v/>
      </c>
      <c r="I46" s="130">
        <f>ROUND(F46*Прил.10!$D$11,2)</f>
        <v/>
      </c>
      <c r="J46" s="130">
        <f>ROUND(E46*I46,2)</f>
        <v/>
      </c>
    </row>
    <row r="47" hidden="1" outlineLevel="1" ht="47.25" customFormat="1" customHeight="1" s="81">
      <c r="A47" s="125" t="n">
        <v>30</v>
      </c>
      <c r="B47" s="131" t="inlineStr">
        <is>
          <t>91.01.05-070</t>
        </is>
      </c>
      <c r="C47" s="142" t="inlineStr">
        <is>
          <t>Экскаваторы на гусеничном ходу импортного производства, емкость ковша 1,25 м3</t>
        </is>
      </c>
      <c r="D47" s="145" t="inlineStr">
        <is>
          <t>маш.час</t>
        </is>
      </c>
      <c r="E47" s="143" t="n">
        <v>2.08</v>
      </c>
      <c r="F47" s="43" t="n">
        <v>254.89</v>
      </c>
      <c r="G47" s="43">
        <f>ROUND(E47*F47,2)</f>
        <v/>
      </c>
      <c r="H47" s="40">
        <f>G47/G74</f>
        <v/>
      </c>
      <c r="I47" s="130">
        <f>ROUND(F47*Прил.10!$D$11,2)</f>
        <v/>
      </c>
      <c r="J47" s="130">
        <f>ROUND(E47*I47,2)</f>
        <v/>
      </c>
    </row>
    <row r="48" hidden="1" outlineLevel="1" ht="31.5" customFormat="1" customHeight="1" s="81">
      <c r="A48" s="125" t="n">
        <v>31</v>
      </c>
      <c r="B48" s="131" t="inlineStr">
        <is>
          <t>91.14.06-011</t>
        </is>
      </c>
      <c r="C48" s="142" t="inlineStr">
        <is>
          <t>Трубоплетевозы на автомобильном ходу до 12 т</t>
        </is>
      </c>
      <c r="D48" s="145" t="inlineStr">
        <is>
          <t>маш.час</t>
        </is>
      </c>
      <c r="E48" s="143" t="n">
        <v>4.134</v>
      </c>
      <c r="F48" s="43" t="n">
        <v>120</v>
      </c>
      <c r="G48" s="43">
        <f>ROUND(E48*F48,2)</f>
        <v/>
      </c>
      <c r="H48" s="40">
        <f>G48/G74</f>
        <v/>
      </c>
      <c r="I48" s="130">
        <f>ROUND(F48*Прил.10!$D$11,2)</f>
        <v/>
      </c>
      <c r="J48" s="130">
        <f>ROUND(E48*I48,2)</f>
        <v/>
      </c>
    </row>
    <row r="49" hidden="1" outlineLevel="1" ht="31.5" customFormat="1" customHeight="1" s="81">
      <c r="A49" s="125" t="n">
        <v>32</v>
      </c>
      <c r="B49" s="131" t="inlineStr">
        <is>
          <t>91.17.02-021</t>
        </is>
      </c>
      <c r="C49" s="142" t="inlineStr">
        <is>
          <t>Гамма-дефектоскопы с толщиной просвечиваемой стали до 80 мм</t>
        </is>
      </c>
      <c r="D49" s="145" t="inlineStr">
        <is>
          <t>маш.час</t>
        </is>
      </c>
      <c r="E49" s="143" t="n">
        <v>7.91504</v>
      </c>
      <c r="F49" s="43" t="n">
        <v>61.72</v>
      </c>
      <c r="G49" s="43">
        <f>ROUND(E49*F49,2)</f>
        <v/>
      </c>
      <c r="H49" s="40">
        <f>G49/G74</f>
        <v/>
      </c>
      <c r="I49" s="130">
        <f>ROUND(F49*Прил.10!$D$11,2)</f>
        <v/>
      </c>
      <c r="J49" s="130">
        <f>ROUND(E49*I49,2)</f>
        <v/>
      </c>
    </row>
    <row r="50" hidden="1" outlineLevel="1" ht="31.5" customFormat="1" customHeight="1" s="81">
      <c r="A50" s="125" t="n">
        <v>33</v>
      </c>
      <c r="B50" s="131" t="inlineStr">
        <is>
          <t>91.10.04-024</t>
        </is>
      </c>
      <c r="C50" s="142" t="inlineStr">
        <is>
          <t>Машины изоляционные для труб диаметром 600-800 мм</t>
        </is>
      </c>
      <c r="D50" s="145" t="inlineStr">
        <is>
          <t>маш.час</t>
        </is>
      </c>
      <c r="E50" s="143" t="n">
        <v>2.406</v>
      </c>
      <c r="F50" s="43" t="n">
        <v>198.44</v>
      </c>
      <c r="G50" s="43">
        <f>ROUND(E50*F50,2)</f>
        <v/>
      </c>
      <c r="H50" s="40">
        <f>G50/G74</f>
        <v/>
      </c>
      <c r="I50" s="130">
        <f>ROUND(F50*Прил.10!$D$11,2)</f>
        <v/>
      </c>
      <c r="J50" s="130">
        <f>ROUND(E50*I50,2)</f>
        <v/>
      </c>
    </row>
    <row r="51" hidden="1" outlineLevel="1" ht="31.5" customFormat="1" customHeight="1" s="81">
      <c r="A51" s="125" t="n">
        <v>34</v>
      </c>
      <c r="B51" s="131" t="inlineStr">
        <is>
          <t>91.10.04-013</t>
        </is>
      </c>
      <c r="C51" s="142" t="inlineStr">
        <is>
          <t>Машины для очистки и грунтовки труб диаметром 600-800 мм</t>
        </is>
      </c>
      <c r="D51" s="145" t="inlineStr">
        <is>
          <t>маш.час</t>
        </is>
      </c>
      <c r="E51" s="143" t="n">
        <v>1.4745</v>
      </c>
      <c r="F51" s="43" t="n">
        <v>242.41</v>
      </c>
      <c r="G51" s="43">
        <f>ROUND(E51*F51,2)</f>
        <v/>
      </c>
      <c r="H51" s="40">
        <f>G51/G74</f>
        <v/>
      </c>
      <c r="I51" s="130">
        <f>ROUND(F51*Прил.10!$D$11,2)</f>
        <v/>
      </c>
      <c r="J51" s="130">
        <f>ROUND(E51*I51,2)</f>
        <v/>
      </c>
    </row>
    <row r="52" hidden="1" outlineLevel="1" ht="31.5" customFormat="1" customHeight="1" s="81">
      <c r="A52" s="125" t="n">
        <v>35</v>
      </c>
      <c r="B52" s="131" t="inlineStr">
        <is>
          <t>91.15.02-013</t>
        </is>
      </c>
      <c r="C52" s="142" t="inlineStr">
        <is>
          <t>Тракторы на гусеничном ходу, мощность 128,7 кВт (175 л.с.)</t>
        </is>
      </c>
      <c r="D52" s="145" t="inlineStr">
        <is>
          <t>маш.час</t>
        </is>
      </c>
      <c r="E52" s="143" t="n">
        <v>1.92528</v>
      </c>
      <c r="F52" s="43" t="n">
        <v>181.29</v>
      </c>
      <c r="G52" s="43">
        <f>ROUND(E52*F52,2)</f>
        <v/>
      </c>
      <c r="H52" s="40">
        <f>G52/G74</f>
        <v/>
      </c>
      <c r="I52" s="130">
        <f>ROUND(F52*Прил.10!$D$11,2)</f>
        <v/>
      </c>
      <c r="J52" s="130">
        <f>ROUND(E52*I52,2)</f>
        <v/>
      </c>
    </row>
    <row r="53" hidden="1" outlineLevel="1" ht="31.5" customFormat="1" customHeight="1" s="81">
      <c r="A53" s="125" t="n">
        <v>36</v>
      </c>
      <c r="B53" s="131" t="inlineStr">
        <is>
          <t>91.14.02-001</t>
        </is>
      </c>
      <c r="C53" s="142" t="inlineStr">
        <is>
          <t>Автомобили бортовые, грузоподъемность до 5 т</t>
        </is>
      </c>
      <c r="D53" s="145" t="inlineStr">
        <is>
          <t>маш.час</t>
        </is>
      </c>
      <c r="E53" s="143" t="n">
        <v>4.10501</v>
      </c>
      <c r="F53" s="43" t="n">
        <v>65.70999999999999</v>
      </c>
      <c r="G53" s="43">
        <f>ROUND(E53*F53,2)</f>
        <v/>
      </c>
      <c r="H53" s="40">
        <f>G53/G74</f>
        <v/>
      </c>
      <c r="I53" s="130">
        <f>ROUND(F53*Прил.10!$D$11,2)</f>
        <v/>
      </c>
      <c r="J53" s="130">
        <f>ROUND(E53*I53,2)</f>
        <v/>
      </c>
    </row>
    <row r="54" hidden="1" outlineLevel="1" ht="31.5" customFormat="1" customHeight="1" s="81">
      <c r="A54" s="125" t="n">
        <v>37</v>
      </c>
      <c r="B54" s="131" t="inlineStr">
        <is>
          <t>91.04.01-033</t>
        </is>
      </c>
      <c r="C54" s="142" t="inlineStr">
        <is>
          <t>Машины бурильные на тракторе 85 кВт (115 л.с.), глубина бурения 3,5 м</t>
        </is>
      </c>
      <c r="D54" s="145" t="inlineStr">
        <is>
          <t>маш.час</t>
        </is>
      </c>
      <c r="E54" s="143" t="n">
        <v>1.012</v>
      </c>
      <c r="F54" s="43" t="n">
        <v>187.68</v>
      </c>
      <c r="G54" s="43">
        <f>ROUND(E54*F54,2)</f>
        <v/>
      </c>
      <c r="H54" s="40">
        <f>G54/G74</f>
        <v/>
      </c>
      <c r="I54" s="130">
        <f>ROUND(F54*Прил.10!$D$11,2)</f>
        <v/>
      </c>
      <c r="J54" s="130">
        <f>ROUND(E54*I54,2)</f>
        <v/>
      </c>
    </row>
    <row r="55" hidden="1" outlineLevel="1" ht="31.5" customFormat="1" customHeight="1" s="81">
      <c r="A55" s="125" t="n">
        <v>38</v>
      </c>
      <c r="B55" s="131" t="inlineStr">
        <is>
          <t>91.10.08-002</t>
        </is>
      </c>
      <c r="C55" s="142" t="inlineStr">
        <is>
          <t>Установки для сушки труб диаметром 500 мм</t>
        </is>
      </c>
      <c r="D55" s="145" t="inlineStr">
        <is>
          <t>маш.час</t>
        </is>
      </c>
      <c r="E55" s="143" t="n">
        <v>0.3945</v>
      </c>
      <c r="F55" s="43" t="n">
        <v>441.26</v>
      </c>
      <c r="G55" s="43">
        <f>ROUND(E55*F55,2)</f>
        <v/>
      </c>
      <c r="H55" s="40">
        <f>G55/G74</f>
        <v/>
      </c>
      <c r="I55" s="130">
        <f>ROUND(F55*Прил.10!$D$11,2)</f>
        <v/>
      </c>
      <c r="J55" s="130">
        <f>ROUND(E55*I55,2)</f>
        <v/>
      </c>
    </row>
    <row r="56" hidden="1" outlineLevel="1" ht="31.5" customFormat="1" customHeight="1" s="81">
      <c r="A56" s="125" t="n">
        <v>39</v>
      </c>
      <c r="B56" s="131" t="inlineStr">
        <is>
          <t>91.12.07-001</t>
        </is>
      </c>
      <c r="C56" s="142" t="inlineStr">
        <is>
          <t>Агрегаты для травосеяния на откосах автомобильных и железных дорог</t>
        </is>
      </c>
      <c r="D56" s="145" t="inlineStr">
        <is>
          <t>маш.час</t>
        </is>
      </c>
      <c r="E56" s="143" t="n">
        <v>5.10074</v>
      </c>
      <c r="F56" s="43" t="n">
        <v>25.1</v>
      </c>
      <c r="G56" s="43">
        <f>ROUND(E56*F56,2)</f>
        <v/>
      </c>
      <c r="H56" s="40">
        <f>G56/G74</f>
        <v/>
      </c>
      <c r="I56" s="130">
        <f>ROUND(F56*Прил.10!$D$11,2)</f>
        <v/>
      </c>
      <c r="J56" s="130">
        <f>ROUND(E56*I56,2)</f>
        <v/>
      </c>
    </row>
    <row r="57" hidden="1" outlineLevel="1" ht="15.75" customFormat="1" customHeight="1" s="81">
      <c r="A57" s="125" t="n">
        <v>40</v>
      </c>
      <c r="B57" s="131" t="inlineStr">
        <is>
          <t>91.17.02-032</t>
        </is>
      </c>
      <c r="C57" s="142" t="inlineStr">
        <is>
          <t>Дефектоскопы ультразвуковые</t>
        </is>
      </c>
      <c r="D57" s="145" t="inlineStr">
        <is>
          <t>маш.час</t>
        </is>
      </c>
      <c r="E57" s="143" t="n">
        <v>14.11872</v>
      </c>
      <c r="F57" s="43" t="n">
        <v>7.5</v>
      </c>
      <c r="G57" s="43">
        <f>ROUND(E57*F57,2)</f>
        <v/>
      </c>
      <c r="H57" s="40">
        <f>G57/G74</f>
        <v/>
      </c>
      <c r="I57" s="130">
        <f>ROUND(F57*Прил.10!$D$11,2)</f>
        <v/>
      </c>
      <c r="J57" s="130">
        <f>ROUND(E57*I57,2)</f>
        <v/>
      </c>
    </row>
    <row r="58" hidden="1" outlineLevel="1" ht="47.25" customFormat="1" customHeight="1" s="81">
      <c r="A58" s="125" t="n">
        <v>41</v>
      </c>
      <c r="B58" s="131" t="inlineStr">
        <is>
          <t>91.17.04-036</t>
        </is>
      </c>
      <c r="C58" s="142" t="inlineStr">
        <is>
          <t>Агрегаты сварочные передвижные с дизельным двигателем, номинальный сварочный ток 250-400 А</t>
        </is>
      </c>
      <c r="D58" s="145" t="inlineStr">
        <is>
          <t>маш.час</t>
        </is>
      </c>
      <c r="E58" s="143" t="n">
        <v>5.18901</v>
      </c>
      <c r="F58" s="43" t="n">
        <v>14</v>
      </c>
      <c r="G58" s="43">
        <f>ROUND(E58*F58,2)</f>
        <v/>
      </c>
      <c r="H58" s="40">
        <f>G58/G74</f>
        <v/>
      </c>
      <c r="I58" s="130">
        <f>ROUND(F58*Прил.10!$D$11,2)</f>
        <v/>
      </c>
      <c r="J58" s="130">
        <f>ROUND(E58*I58,2)</f>
        <v/>
      </c>
    </row>
    <row r="59" hidden="1" outlineLevel="1" ht="47.25" customFormat="1" customHeight="1" s="81">
      <c r="A59" s="125" t="n">
        <v>42</v>
      </c>
      <c r="B59" s="131" t="inlineStr">
        <is>
          <t>91.08.09-023</t>
        </is>
      </c>
      <c r="C59" s="142" t="inlineStr">
        <is>
          <t>Трамбовки пневматические при работе от передвижных компрессорных станций</t>
        </is>
      </c>
      <c r="D59" s="145" t="inlineStr">
        <is>
          <t>маш.час</t>
        </is>
      </c>
      <c r="E59" s="143" t="n">
        <v>124.0155</v>
      </c>
      <c r="F59" s="43" t="n">
        <v>0.55</v>
      </c>
      <c r="G59" s="43">
        <f>ROUND(E59*F59,2)</f>
        <v/>
      </c>
      <c r="H59" s="40">
        <f>G59/G74</f>
        <v/>
      </c>
      <c r="I59" s="130">
        <f>ROUND(F59*Прил.10!$D$11,2)</f>
        <v/>
      </c>
      <c r="J59" s="130">
        <f>ROUND(E59*I59,2)</f>
        <v/>
      </c>
    </row>
    <row r="60" hidden="1" outlineLevel="1" ht="31.5" customFormat="1" customHeight="1" s="81">
      <c r="A60" s="125" t="n">
        <v>43</v>
      </c>
      <c r="B60" s="131" t="inlineStr">
        <is>
          <t>91.13.03-111</t>
        </is>
      </c>
      <c r="C60" s="142" t="inlineStr">
        <is>
          <t>Спецавтомобили-вездеходы, грузоподъемность до 8 т</t>
        </is>
      </c>
      <c r="D60" s="145" t="inlineStr">
        <is>
          <t>маш.час</t>
        </is>
      </c>
      <c r="E60" s="143" t="n">
        <v>0.3026</v>
      </c>
      <c r="F60" s="43" t="n">
        <v>189.95</v>
      </c>
      <c r="G60" s="43">
        <f>ROUND(E60*F60,2)</f>
        <v/>
      </c>
      <c r="H60" s="40">
        <f>G60/G74</f>
        <v/>
      </c>
      <c r="I60" s="130">
        <f>ROUND(F60*Прил.10!$D$11,2)</f>
        <v/>
      </c>
      <c r="J60" s="130">
        <f>ROUND(E60*I60,2)</f>
        <v/>
      </c>
    </row>
    <row r="61" hidden="1" outlineLevel="1" ht="31.5" customFormat="1" customHeight="1" s="81">
      <c r="A61" s="125" t="n">
        <v>44</v>
      </c>
      <c r="B61" s="131" t="inlineStr">
        <is>
          <t>91.01.02-004</t>
        </is>
      </c>
      <c r="C61" s="142" t="inlineStr">
        <is>
          <t>Автогрейдеры среднего типа, мощность 99 кВт (135 л.с.)</t>
        </is>
      </c>
      <c r="D61" s="145" t="inlineStr">
        <is>
          <t>маш.час</t>
        </is>
      </c>
      <c r="E61" s="143" t="n">
        <v>0.4577</v>
      </c>
      <c r="F61" s="43" t="n">
        <v>123</v>
      </c>
      <c r="G61" s="43">
        <f>ROUND(E61*F61,2)</f>
        <v/>
      </c>
      <c r="H61" s="40">
        <f>G61/G74</f>
        <v/>
      </c>
      <c r="I61" s="130">
        <f>ROUND(F61*Прил.10!$D$11,2)</f>
        <v/>
      </c>
      <c r="J61" s="130">
        <f>ROUND(E61*I61,2)</f>
        <v/>
      </c>
    </row>
    <row r="62" hidden="1" outlineLevel="1" ht="15.75" customFormat="1" customHeight="1" s="81">
      <c r="A62" s="125" t="n">
        <v>45</v>
      </c>
      <c r="B62" s="131" t="inlineStr">
        <is>
          <t>91.06.05-011</t>
        </is>
      </c>
      <c r="C62" s="142" t="inlineStr">
        <is>
          <t>Погрузчики, грузоподъемность 5 т</t>
        </is>
      </c>
      <c r="D62" s="145" t="inlineStr">
        <is>
          <t>маш.час</t>
        </is>
      </c>
      <c r="E62" s="143" t="n">
        <v>0.57054</v>
      </c>
      <c r="F62" s="43" t="n">
        <v>89.98999999999999</v>
      </c>
      <c r="G62" s="43">
        <f>ROUND(E62*F62,2)</f>
        <v/>
      </c>
      <c r="H62" s="40">
        <f>G62/G74</f>
        <v/>
      </c>
      <c r="I62" s="130">
        <f>ROUND(F62*Прил.10!$D$11,2)</f>
        <v/>
      </c>
      <c r="J62" s="130">
        <f>ROUND(E62*I62,2)</f>
        <v/>
      </c>
    </row>
    <row r="63" hidden="1" outlineLevel="1" ht="15.75" customFormat="1" customHeight="1" s="81">
      <c r="A63" s="125" t="n">
        <v>46</v>
      </c>
      <c r="B63" s="131" t="inlineStr">
        <is>
          <t>91.15.01-001</t>
        </is>
      </c>
      <c r="C63" s="142" t="inlineStr">
        <is>
          <t>Прицепы тракторные 2 т</t>
        </is>
      </c>
      <c r="D63" s="145" t="inlineStr">
        <is>
          <t>маш.час</t>
        </is>
      </c>
      <c r="E63" s="143" t="n">
        <v>12.24104</v>
      </c>
      <c r="F63" s="43" t="n">
        <v>4.01</v>
      </c>
      <c r="G63" s="43">
        <f>ROUND(E63*F63,2)</f>
        <v/>
      </c>
      <c r="H63" s="40">
        <f>G63/G74</f>
        <v/>
      </c>
      <c r="I63" s="130">
        <f>ROUND(F63*Прил.10!$D$11,2)</f>
        <v/>
      </c>
      <c r="J63" s="130">
        <f>ROUND(E63*I63,2)</f>
        <v/>
      </c>
    </row>
    <row r="64" hidden="1" outlineLevel="1" ht="15.75" customFormat="1" customHeight="1" s="81">
      <c r="A64" s="125" t="n">
        <v>47</v>
      </c>
      <c r="B64" s="131" t="inlineStr">
        <is>
          <t>91.01.01-034</t>
        </is>
      </c>
      <c r="C64" s="142" t="inlineStr">
        <is>
          <t>Бульдозеры, мощность 59 кВт (80 л.с.)</t>
        </is>
      </c>
      <c r="D64" s="145" t="inlineStr">
        <is>
          <t>маш.час</t>
        </is>
      </c>
      <c r="E64" s="143" t="n">
        <v>0.80538</v>
      </c>
      <c r="F64" s="43" t="n">
        <v>59.47</v>
      </c>
      <c r="G64" s="43">
        <f>ROUND(E64*F64,2)</f>
        <v/>
      </c>
      <c r="H64" s="40">
        <f>G64/G74</f>
        <v/>
      </c>
      <c r="I64" s="130">
        <f>ROUND(F64*Прил.10!$D$11,2)</f>
        <v/>
      </c>
      <c r="J64" s="130">
        <f>ROUND(E64*I64,2)</f>
        <v/>
      </c>
    </row>
    <row r="65" hidden="1" outlineLevel="1" ht="15.75" customFormat="1" customHeight="1" s="81">
      <c r="A65" s="125" t="n">
        <v>48</v>
      </c>
      <c r="B65" s="131" t="inlineStr">
        <is>
          <t>91.13.01-038</t>
        </is>
      </c>
      <c r="C65" s="142" t="inlineStr">
        <is>
          <t>Машины поливомоечные 6000 л</t>
        </is>
      </c>
      <c r="D65" s="145" t="inlineStr">
        <is>
          <t>маш.час</t>
        </is>
      </c>
      <c r="E65" s="143" t="n">
        <v>0.20696</v>
      </c>
      <c r="F65" s="43" t="n">
        <v>110</v>
      </c>
      <c r="G65" s="43">
        <f>ROUND(E65*F65,2)</f>
        <v/>
      </c>
      <c r="H65" s="40">
        <f>G65/G74</f>
        <v/>
      </c>
      <c r="I65" s="130">
        <f>ROUND(F65*Прил.10!$D$11,2)</f>
        <v/>
      </c>
      <c r="J65" s="130">
        <f>ROUND(E65*I65,2)</f>
        <v/>
      </c>
    </row>
    <row r="66" hidden="1" outlineLevel="1" ht="15.75" customFormat="1" customHeight="1" s="81">
      <c r="A66" s="125" t="n">
        <v>49</v>
      </c>
      <c r="B66" s="131" t="inlineStr">
        <is>
          <t>91.08.04-021</t>
        </is>
      </c>
      <c r="C66" s="142" t="inlineStr">
        <is>
          <t>Котлы битумные передвижные 400 л</t>
        </is>
      </c>
      <c r="D66" s="145" t="inlineStr">
        <is>
          <t>маш.час</t>
        </is>
      </c>
      <c r="E66" s="143" t="n">
        <v>0.42233</v>
      </c>
      <c r="F66" s="43" t="n">
        <v>30</v>
      </c>
      <c r="G66" s="43">
        <f>ROUND(E66*F66,2)</f>
        <v/>
      </c>
      <c r="H66" s="40">
        <f>G66/G74</f>
        <v/>
      </c>
      <c r="I66" s="130">
        <f>ROUND(F66*Прил.10!$D$11,2)</f>
        <v/>
      </c>
      <c r="J66" s="130">
        <f>ROUND(E66*I66,2)</f>
        <v/>
      </c>
    </row>
    <row r="67" hidden="1" outlineLevel="1" ht="15.75" customFormat="1" customHeight="1" s="81">
      <c r="A67" s="125" t="n">
        <v>50</v>
      </c>
      <c r="B67" s="131" t="inlineStr">
        <is>
          <t>91.17.04-042</t>
        </is>
      </c>
      <c r="C67" s="142" t="inlineStr">
        <is>
          <t>Аппараты для газовой сварки и резки</t>
        </is>
      </c>
      <c r="D67" s="145" t="inlineStr">
        <is>
          <t>маш.час</t>
        </is>
      </c>
      <c r="E67" s="143" t="n">
        <v>9.95492</v>
      </c>
      <c r="F67" s="43" t="n">
        <v>1.2</v>
      </c>
      <c r="G67" s="43">
        <f>ROUND(E67*F67,2)</f>
        <v/>
      </c>
      <c r="H67" s="40">
        <f>G67/G74</f>
        <v/>
      </c>
      <c r="I67" s="130">
        <f>ROUND(F67*Прил.10!$D$11,2)</f>
        <v/>
      </c>
      <c r="J67" s="130">
        <f>ROUND(E67*I67,2)</f>
        <v/>
      </c>
    </row>
    <row r="68" hidden="1" outlineLevel="1" ht="31.5" customFormat="1" customHeight="1" s="81">
      <c r="A68" s="125" t="n">
        <v>51</v>
      </c>
      <c r="B68" s="131" t="inlineStr">
        <is>
          <t>91.13.01-032</t>
        </is>
      </c>
      <c r="C68" s="142" t="inlineStr">
        <is>
          <t>Машины дорожной службы (машина дорожного мастера)</t>
        </is>
      </c>
      <c r="D68" s="145" t="inlineStr">
        <is>
          <t>маш.час</t>
        </is>
      </c>
      <c r="E68" s="143" t="n">
        <v>0.11468</v>
      </c>
      <c r="F68" s="43" t="n">
        <v>86.5</v>
      </c>
      <c r="G68" s="43">
        <f>ROUND(E68*F68,2)</f>
        <v/>
      </c>
      <c r="H68" s="40">
        <f>G68/G74</f>
        <v/>
      </c>
      <c r="I68" s="130">
        <f>ROUND(F68*Прил.10!$D$11,2)</f>
        <v/>
      </c>
      <c r="J68" s="130">
        <f>ROUND(E68*I68,2)</f>
        <v/>
      </c>
    </row>
    <row r="69" hidden="1" outlineLevel="1" ht="31.5" customFormat="1" customHeight="1" s="81">
      <c r="A69" s="125" t="n">
        <v>52</v>
      </c>
      <c r="B69" s="131" t="inlineStr">
        <is>
          <t>91.17.04-233</t>
        </is>
      </c>
      <c r="C69" s="142" t="inlineStr">
        <is>
          <t>Установки для сварки ручной дуговой (постоянного тока)</t>
        </is>
      </c>
      <c r="D69" s="145" t="inlineStr">
        <is>
          <t>маш.час</t>
        </is>
      </c>
      <c r="E69" s="143" t="n">
        <v>0.764</v>
      </c>
      <c r="F69" s="43" t="n">
        <v>8.1</v>
      </c>
      <c r="G69" s="43">
        <f>ROUND(E69*F69,2)</f>
        <v/>
      </c>
      <c r="H69" s="40">
        <f>G69/G74</f>
        <v/>
      </c>
      <c r="I69" s="130">
        <f>ROUND(F69*Прил.10!$D$11,2)</f>
        <v/>
      </c>
      <c r="J69" s="130">
        <f>ROUND(E69*I69,2)</f>
        <v/>
      </c>
    </row>
    <row r="70" hidden="1" outlineLevel="1" ht="47.25" customFormat="1" customHeight="1" s="81">
      <c r="A70" s="125" t="n">
        <v>53</v>
      </c>
      <c r="B70" s="131" t="inlineStr">
        <is>
          <t>91.21.11-001</t>
        </is>
      </c>
      <c r="C70" s="142" t="inlineStr">
        <is>
          <t>Мотобуры ручные, диаметр сверла 200 мм, глубина сверления до 1 м, мощность двигателя 1,6 кВт</t>
        </is>
      </c>
      <c r="D70" s="145" t="inlineStr">
        <is>
          <t>маш.час</t>
        </is>
      </c>
      <c r="E70" s="143" t="n">
        <v>0.51728</v>
      </c>
      <c r="F70" s="43" t="n">
        <v>7.07</v>
      </c>
      <c r="G70" s="43">
        <f>ROUND(E70*F70,2)</f>
        <v/>
      </c>
      <c r="H70" s="40">
        <f>G70/G74</f>
        <v/>
      </c>
      <c r="I70" s="130">
        <f>ROUND(F70*Прил.10!$D$11,2)</f>
        <v/>
      </c>
      <c r="J70" s="130">
        <f>ROUND(E70*I70,2)</f>
        <v/>
      </c>
    </row>
    <row r="71" hidden="1" outlineLevel="1" ht="47.25" customFormat="1" customHeight="1" s="81">
      <c r="A71" s="125" t="n">
        <v>54</v>
      </c>
      <c r="B71" s="131" t="inlineStr">
        <is>
          <t>91.21.22-071</t>
        </is>
      </c>
      <c r="C71" s="142" t="inlineStr">
        <is>
          <t>Вентиляторы радиальные общего назначения, производительность до 15000 м3/час</t>
        </is>
      </c>
      <c r="D71" s="145" t="inlineStr">
        <is>
          <t>маш.час</t>
        </is>
      </c>
      <c r="E71" s="143" t="n">
        <v>0.25976</v>
      </c>
      <c r="F71" s="43" t="n">
        <v>3.42</v>
      </c>
      <c r="G71" s="43">
        <f>ROUND(E71*F71,2)</f>
        <v/>
      </c>
      <c r="H71" s="40">
        <f>G71/G74</f>
        <v/>
      </c>
      <c r="I71" s="130">
        <f>ROUND(F71*Прил.10!$D$11,2)</f>
        <v/>
      </c>
      <c r="J71" s="130">
        <f>ROUND(E71*I71,2)</f>
        <v/>
      </c>
    </row>
    <row r="72" hidden="1" outlineLevel="1" ht="31.5" customFormat="1" customHeight="1" s="81">
      <c r="A72" s="125" t="n">
        <v>55</v>
      </c>
      <c r="B72" s="131" t="inlineStr">
        <is>
          <t>91.21.03-502</t>
        </is>
      </c>
      <c r="C72" s="142" t="inlineStr">
        <is>
          <t>Аппараты пескоструйные, объем до 19 л, расход воздуха 270-700 л/мин</t>
        </is>
      </c>
      <c r="D72" s="145" t="inlineStr">
        <is>
          <t>маш.час</t>
        </is>
      </c>
      <c r="E72" s="143" t="n">
        <v>2.35312</v>
      </c>
      <c r="F72" s="43" t="n">
        <v>0.14</v>
      </c>
      <c r="G72" s="43">
        <f>ROUND(E72*F72,2)</f>
        <v/>
      </c>
      <c r="H72" s="40">
        <f>G72/G74</f>
        <v/>
      </c>
      <c r="I72" s="130">
        <f>ROUND(F72*Прил.10!$D$11,2)</f>
        <v/>
      </c>
      <c r="J72" s="130">
        <f>ROUND(E72*I72,2)</f>
        <v/>
      </c>
    </row>
    <row r="73" collapsed="1" ht="15.75" customFormat="1" customHeight="1" s="81">
      <c r="A73" s="125" t="n"/>
      <c r="B73" s="125" t="inlineStr">
        <is>
          <t>Итого прочие Машины и механизмы</t>
        </is>
      </c>
      <c r="C73" s="150" t="n"/>
      <c r="D73" s="150" t="n"/>
      <c r="E73" s="150" t="n"/>
      <c r="F73" s="151" t="n"/>
      <c r="G73" s="130">
        <f>SUM(G36:G72)</f>
        <v/>
      </c>
      <c r="H73" s="40">
        <f>SUM(H36:H72)</f>
        <v/>
      </c>
      <c r="I73" s="130" t="n"/>
      <c r="J73" s="130">
        <f>SUM(J36:J72)</f>
        <v/>
      </c>
    </row>
    <row r="74" ht="15.75" customFormat="1" customHeight="1" s="81">
      <c r="A74" s="125" t="n"/>
      <c r="B74" s="125" t="inlineStr">
        <is>
          <t>Итого по разделу "Машины и механизмы"</t>
        </is>
      </c>
      <c r="C74" s="150" t="n"/>
      <c r="D74" s="150" t="n"/>
      <c r="E74" s="150" t="n"/>
      <c r="F74" s="151" t="n"/>
      <c r="G74" s="130">
        <f>G35+G73</f>
        <v/>
      </c>
      <c r="H74" s="40">
        <f>H35+H73</f>
        <v/>
      </c>
      <c r="I74" s="130" t="n"/>
      <c r="J74" s="130">
        <f>J35+J73</f>
        <v/>
      </c>
    </row>
    <row r="75" ht="15.75" customFormat="1" customHeight="1" s="81">
      <c r="A75" s="133" t="n"/>
      <c r="B75" s="132" t="inlineStr">
        <is>
          <t>Оборудование</t>
        </is>
      </c>
      <c r="C75" s="150" t="n"/>
      <c r="D75" s="150" t="n"/>
      <c r="E75" s="150" t="n"/>
      <c r="F75" s="150" t="n"/>
      <c r="G75" s="150" t="n"/>
      <c r="H75" s="150" t="n"/>
      <c r="I75" s="150" t="n"/>
      <c r="J75" s="151" t="n"/>
    </row>
    <row r="76" ht="15.75" customFormat="1" customHeight="1" s="81">
      <c r="A76" s="133" t="n"/>
      <c r="B76" s="133" t="inlineStr">
        <is>
          <t>Основное оборудование</t>
        </is>
      </c>
      <c r="C76" s="150" t="n"/>
      <c r="D76" s="150" t="n"/>
      <c r="E76" s="150" t="n"/>
      <c r="F76" s="150" t="n"/>
      <c r="G76" s="150" t="n"/>
      <c r="H76" s="150" t="n"/>
      <c r="I76" s="150" t="n"/>
      <c r="J76" s="151" t="n"/>
    </row>
    <row r="77" hidden="1" outlineLevel="1" ht="15.75" customFormat="1" customHeight="1" s="81">
      <c r="A77" s="133" t="n"/>
      <c r="B77" s="133" t="n"/>
      <c r="C77" s="133" t="inlineStr">
        <is>
          <t>Итого основное оборудование</t>
        </is>
      </c>
      <c r="D77" s="133" t="n"/>
      <c r="E77" s="133" t="n"/>
      <c r="F77" s="134" t="n"/>
      <c r="G77" s="134" t="n">
        <v>0</v>
      </c>
      <c r="H77" s="133" t="n">
        <v>0</v>
      </c>
      <c r="I77" s="134" t="n"/>
      <c r="J77" s="134" t="n">
        <v>0</v>
      </c>
    </row>
    <row r="78" collapsed="1" ht="15.75" customFormat="1" customHeight="1" s="81">
      <c r="A78" s="133" t="n"/>
      <c r="B78" s="133" t="inlineStr">
        <is>
          <t>Прочее оборудование</t>
        </is>
      </c>
      <c r="C78" s="150" t="n"/>
      <c r="D78" s="150" t="n"/>
      <c r="E78" s="150" t="n"/>
      <c r="F78" s="150" t="n"/>
      <c r="G78" s="150" t="n"/>
      <c r="H78" s="150" t="n"/>
      <c r="I78" s="150" t="n"/>
      <c r="J78" s="151" t="n"/>
    </row>
    <row r="79" hidden="1" outlineLevel="1" ht="15.75" customFormat="1" customHeight="1" s="81">
      <c r="A79" s="133" t="n"/>
      <c r="B79" s="133" t="n"/>
      <c r="C79" s="133" t="inlineStr">
        <is>
          <t>Итого прочее оборудование</t>
        </is>
      </c>
      <c r="D79" s="133" t="n"/>
      <c r="E79" s="133" t="n"/>
      <c r="F79" s="134" t="n"/>
      <c r="G79" s="134" t="n">
        <v>0</v>
      </c>
      <c r="H79" s="133" t="n">
        <v>0</v>
      </c>
      <c r="I79" s="134" t="n"/>
      <c r="J79" s="134" t="n">
        <v>0</v>
      </c>
    </row>
    <row r="80" hidden="1" outlineLevel="1" ht="15.75" customFormat="1" customHeight="1" s="81">
      <c r="A80" s="133" t="n"/>
      <c r="B80" s="133" t="n"/>
      <c r="C80" s="132" t="inlineStr">
        <is>
          <t>Итого по разделу «Оборудование»</t>
        </is>
      </c>
      <c r="D80" s="133" t="n"/>
      <c r="E80" s="133" t="n"/>
      <c r="F80" s="134" t="n"/>
      <c r="G80" s="134" t="n">
        <v>0</v>
      </c>
      <c r="H80" s="133" t="n">
        <v>0</v>
      </c>
      <c r="I80" s="134" t="n"/>
      <c r="J80" s="134" t="n">
        <v>0</v>
      </c>
    </row>
    <row r="81" hidden="1" outlineLevel="1" ht="15.75" customFormat="1" customHeight="1" s="81">
      <c r="A81" s="133" t="n"/>
      <c r="B81" s="133" t="n"/>
      <c r="C81" s="133" t="inlineStr">
        <is>
          <t>в том числе технологическое оборудование</t>
        </is>
      </c>
      <c r="D81" s="133" t="n"/>
      <c r="E81" s="133" t="n"/>
      <c r="F81" s="134" t="n"/>
      <c r="G81" s="134" t="n">
        <v>0</v>
      </c>
      <c r="H81" s="133" t="n"/>
      <c r="I81" s="134" t="n"/>
      <c r="J81" s="134" t="n">
        <v>0</v>
      </c>
    </row>
    <row r="82" collapsed="1" ht="15.75" customFormat="1" customHeight="1" s="81">
      <c r="A82" s="125" t="n"/>
      <c r="B82" s="124" t="inlineStr">
        <is>
          <t>Материалы</t>
        </is>
      </c>
      <c r="C82" s="150" t="n"/>
      <c r="D82" s="150" t="n"/>
      <c r="E82" s="150" t="n"/>
      <c r="F82" s="150" t="n"/>
      <c r="G82" s="150" t="n"/>
      <c r="H82" s="151" t="n"/>
      <c r="I82" s="130" t="n"/>
      <c r="J82" s="130" t="n"/>
    </row>
    <row r="83" ht="15.75" customFormat="1" customHeight="1" s="81">
      <c r="A83" s="125" t="n"/>
      <c r="B83" s="125" t="inlineStr">
        <is>
          <t>Основные Материалы</t>
        </is>
      </c>
      <c r="C83" s="150" t="n"/>
      <c r="D83" s="150" t="n"/>
      <c r="E83" s="150" t="n"/>
      <c r="F83" s="150" t="n"/>
      <c r="G83" s="150" t="n"/>
      <c r="H83" s="151" t="n"/>
      <c r="I83" s="130" t="n"/>
      <c r="J83" s="130" t="n"/>
    </row>
    <row r="84" ht="31.5" customFormat="1" customHeight="1" s="81">
      <c r="A84" s="125" t="n">
        <v>56</v>
      </c>
      <c r="B84" s="131" t="inlineStr">
        <is>
          <t>прайс из СД ОП</t>
        </is>
      </c>
      <c r="C84" s="142" t="inlineStr">
        <is>
          <t>Стоимость нефти для данного объёма трубопровода</t>
        </is>
      </c>
      <c r="D84" s="145" t="inlineStr">
        <is>
          <t>м3</t>
        </is>
      </c>
      <c r="E84" s="143" t="n">
        <v>94.5</v>
      </c>
      <c r="F84" s="144" t="n">
        <v>4673.08</v>
      </c>
      <c r="G84" s="43">
        <f>ROUND(E84*F84,2)</f>
        <v/>
      </c>
      <c r="H84" s="40">
        <f>G84/G164</f>
        <v/>
      </c>
      <c r="I84" s="130">
        <f>ROUND(F84*Прил.10!$D$12,2)</f>
        <v/>
      </c>
      <c r="J84" s="130">
        <f>ROUND(E84*I84,2)</f>
        <v/>
      </c>
    </row>
    <row r="85" ht="78.75" customFormat="1" customHeight="1" s="81">
      <c r="A85" s="125" t="n">
        <v>57</v>
      </c>
      <c r="B85" s="131" t="inlineStr">
        <is>
          <t>23.5.01.01-0038</t>
        </is>
      </c>
      <c r="C85" s="142" t="inlineStr">
        <is>
          <t>Трубы стальные сварные для магистральных газонефтепроводов из стали марок 3, 10, 20сп/пс ГОСТ 20295-85, наружный диаметр 325 мм, толщина стенки 9 мм</t>
        </is>
      </c>
      <c r="D85" s="145" t="inlineStr">
        <is>
          <t>м</t>
        </is>
      </c>
      <c r="E85" s="143" t="n">
        <v>126.518</v>
      </c>
      <c r="F85" s="43" t="n">
        <v>571.62</v>
      </c>
      <c r="G85" s="43">
        <f>ROUND(E85*F85,2)</f>
        <v/>
      </c>
      <c r="H85" s="40">
        <f>G85/G164</f>
        <v/>
      </c>
      <c r="I85" s="130">
        <f>ROUND(F85*Прил.10!$D$12,2)</f>
        <v/>
      </c>
      <c r="J85" s="130">
        <f>ROUND(E85*I85,2)</f>
        <v/>
      </c>
    </row>
    <row r="86" ht="47.25" customFormat="1" customHeight="1" s="81">
      <c r="A86" s="125" t="n">
        <v>58</v>
      </c>
      <c r="B86" s="131" t="inlineStr">
        <is>
          <t>05.1.02.10-0002</t>
        </is>
      </c>
      <c r="C86" s="142" t="inlineStr">
        <is>
          <t>Утяжелители железобетонные клиновидные для труб диаметром 350-400 мм</t>
        </is>
      </c>
      <c r="D86" s="145" t="inlineStr">
        <is>
          <t>шт</t>
        </is>
      </c>
      <c r="E86" s="143" t="n">
        <v>66.468</v>
      </c>
      <c r="F86" s="43" t="n">
        <v>1019.94</v>
      </c>
      <c r="G86" s="43">
        <f>ROUND(E86*F86,2)</f>
        <v/>
      </c>
      <c r="H86" s="40">
        <f>G86/G164</f>
        <v/>
      </c>
      <c r="I86" s="130">
        <f>ROUND(F86*Прил.10!$D$12,2)</f>
        <v/>
      </c>
      <c r="J86" s="130">
        <f>ROUND(E86*I86,2)</f>
        <v/>
      </c>
    </row>
    <row r="87" ht="47.25" customFormat="1" customHeight="1" s="81">
      <c r="A87" s="125" t="n">
        <v>59</v>
      </c>
      <c r="B87" s="131" t="inlineStr">
        <is>
          <t>05.1.08.06-0026</t>
        </is>
      </c>
      <c r="C87" s="142" t="inlineStr">
        <is>
          <t>Плиты дорожные 1П30.18.30 /бетон В30 (М400), объем 0,88 м3, расход арматуры 46,48 кг/ (ГОСТ 21924.2-84)</t>
        </is>
      </c>
      <c r="D87" s="145" t="inlineStr">
        <is>
          <t>шт.</t>
        </is>
      </c>
      <c r="E87" s="143" t="n">
        <v>30.56</v>
      </c>
      <c r="F87" s="43" t="n">
        <v>1281.3</v>
      </c>
      <c r="G87" s="43">
        <f>ROUND(E87*F87,2)</f>
        <v/>
      </c>
      <c r="H87" s="40">
        <f>G87/G164</f>
        <v/>
      </c>
      <c r="I87" s="130">
        <f>ROUND(F87*Прил.10!$D$12,2)</f>
        <v/>
      </c>
      <c r="J87" s="130">
        <f>ROUND(E87*I87,2)</f>
        <v/>
      </c>
    </row>
    <row r="88" ht="15.75" customFormat="1" customHeight="1" s="81">
      <c r="A88" s="125" t="n">
        <v>60</v>
      </c>
      <c r="B88" s="131" t="inlineStr">
        <is>
          <t>прайс из СД ОП</t>
        </is>
      </c>
      <c r="C88" s="142" t="inlineStr">
        <is>
          <t>Отвод гнутый 45 град</t>
        </is>
      </c>
      <c r="D88" s="145" t="inlineStr">
        <is>
          <t>шт</t>
        </is>
      </c>
      <c r="E88" s="143" t="n">
        <v>1</v>
      </c>
      <c r="F88" s="144" t="n">
        <v>38368.96</v>
      </c>
      <c r="G88" s="43">
        <f>ROUND(E88*F88,2)</f>
        <v/>
      </c>
      <c r="H88" s="40">
        <f>G88/G164</f>
        <v/>
      </c>
      <c r="I88" s="130">
        <f>ROUND(F88*Прил.10!$D$12,2)</f>
        <v/>
      </c>
      <c r="J88" s="130">
        <f>ROUND(E88*I88,2)</f>
        <v/>
      </c>
    </row>
    <row r="89" ht="78.75" customFormat="1" customHeight="1" s="81">
      <c r="A89" s="125" t="n">
        <v>61</v>
      </c>
      <c r="B89" s="131" t="inlineStr">
        <is>
          <t>23.5.01.06-0014</t>
        </is>
      </c>
      <c r="C89" s="142" t="inlineStr">
        <is>
          <t>Трубы стальные сварные для магистральных газонефтепроводов, класс прочности К42, наружный диаметр 426 мм, толщина стенки 10 мм</t>
        </is>
      </c>
      <c r="D89" s="145" t="inlineStr">
        <is>
          <t>м</t>
        </is>
      </c>
      <c r="E89" s="143" t="n">
        <v>43.548</v>
      </c>
      <c r="F89" s="43" t="n">
        <v>867.04</v>
      </c>
      <c r="G89" s="43">
        <f>ROUND(E89*F89,2)</f>
        <v/>
      </c>
      <c r="H89" s="40">
        <f>G89/G164</f>
        <v/>
      </c>
      <c r="I89" s="130">
        <f>ROUND(F89*Прил.10!$D$12,2)</f>
        <v/>
      </c>
      <c r="J89" s="130">
        <f>ROUND(E89*I89,2)</f>
        <v/>
      </c>
    </row>
    <row r="90" ht="15.75" customFormat="1" customHeight="1" s="81">
      <c r="A90" s="125" t="n">
        <v>62</v>
      </c>
      <c r="B90" s="131" t="inlineStr">
        <is>
          <t>прайс из СД ОП</t>
        </is>
      </c>
      <c r="C90" s="142" t="inlineStr">
        <is>
          <t>Отвод гнутый 40 град</t>
        </is>
      </c>
      <c r="D90" s="145" t="inlineStr">
        <is>
          <t>шт</t>
        </is>
      </c>
      <c r="E90" s="143" t="n">
        <v>1</v>
      </c>
      <c r="F90" s="144" t="n">
        <v>36142.26</v>
      </c>
      <c r="G90" s="43">
        <f>ROUND(E90*F90,2)</f>
        <v/>
      </c>
      <c r="H90" s="40">
        <f>G90/G164</f>
        <v/>
      </c>
      <c r="I90" s="130">
        <f>ROUND(F90*Прил.10!$D$12,2)</f>
        <v/>
      </c>
      <c r="J90" s="130">
        <f>ROUND(E90*I90,2)</f>
        <v/>
      </c>
    </row>
    <row r="91" ht="15.75" customFormat="1" customHeight="1" s="81">
      <c r="A91" s="125" t="n">
        <v>63</v>
      </c>
      <c r="B91" s="131" t="inlineStr">
        <is>
          <t>прайс из СД ОП</t>
        </is>
      </c>
      <c r="C91" s="142" t="inlineStr">
        <is>
          <t>Отвод гнутый 36 град</t>
        </is>
      </c>
      <c r="D91" s="145" t="inlineStr">
        <is>
          <t>шт</t>
        </is>
      </c>
      <c r="E91" s="143" t="n">
        <v>1</v>
      </c>
      <c r="F91" s="144" t="n">
        <v>33758.92</v>
      </c>
      <c r="G91" s="43">
        <f>ROUND(E91*F91,2)</f>
        <v/>
      </c>
      <c r="H91" s="40">
        <f>G91/G164</f>
        <v/>
      </c>
      <c r="I91" s="130">
        <f>ROUND(F91*Прил.10!$D$12,2)</f>
        <v/>
      </c>
      <c r="J91" s="130">
        <f>ROUND(E91*I91,2)</f>
        <v/>
      </c>
    </row>
    <row r="92" ht="15.75" customFormat="1" customHeight="1" s="81">
      <c r="A92" s="125" t="n">
        <v>64</v>
      </c>
      <c r="B92" s="131" t="inlineStr">
        <is>
          <t>прайс из СД ОП</t>
        </is>
      </c>
      <c r="C92" s="142" t="inlineStr">
        <is>
          <t>Отвод гнутый 30 град</t>
        </is>
      </c>
      <c r="D92" s="145" t="inlineStr">
        <is>
          <t>шт</t>
        </is>
      </c>
      <c r="E92" s="143" t="n">
        <v>1</v>
      </c>
      <c r="F92" s="144" t="n">
        <v>30517.95</v>
      </c>
      <c r="G92" s="43">
        <f>ROUND(E92*F92,2)</f>
        <v/>
      </c>
      <c r="H92" s="40">
        <f>G92/G164</f>
        <v/>
      </c>
      <c r="I92" s="130">
        <f>ROUND(F92*Прил.10!$D$12,2)</f>
        <v/>
      </c>
      <c r="J92" s="130">
        <f>ROUND(E92*I92,2)</f>
        <v/>
      </c>
    </row>
    <row r="93" ht="15.75" customFormat="1" customHeight="1" s="81">
      <c r="A93" s="125" t="n"/>
      <c r="B93" s="131" t="inlineStr">
        <is>
          <t>Итого основные Материалы</t>
        </is>
      </c>
      <c r="C93" s="150" t="n"/>
      <c r="D93" s="150" t="n"/>
      <c r="E93" s="150" t="n"/>
      <c r="F93" s="151" t="n"/>
      <c r="G93" s="43">
        <f>SUM(G84:G92)</f>
        <v/>
      </c>
      <c r="H93" s="40">
        <f>SUM(H84:H92)</f>
        <v/>
      </c>
      <c r="I93" s="130" t="n"/>
      <c r="J93" s="130">
        <f>SUM(J84:J92)</f>
        <v/>
      </c>
    </row>
    <row r="94" hidden="1" outlineLevel="1" ht="15.75" customFormat="1" customHeight="1" s="81">
      <c r="A94" s="125" t="n">
        <v>65</v>
      </c>
      <c r="B94" s="131" t="inlineStr">
        <is>
          <t>16.2.01.02-0001</t>
        </is>
      </c>
      <c r="C94" s="142" t="inlineStr">
        <is>
          <t>Земля растительная</t>
        </is>
      </c>
      <c r="D94" s="145" t="inlineStr">
        <is>
          <t>м3</t>
        </is>
      </c>
      <c r="E94" s="143" t="n">
        <v>212.091</v>
      </c>
      <c r="F94" s="43" t="n">
        <v>135.6</v>
      </c>
      <c r="G94" s="43">
        <f>ROUND(E94*F94,2)</f>
        <v/>
      </c>
      <c r="H94" s="40">
        <f>G94/G164</f>
        <v/>
      </c>
      <c r="I94" s="130">
        <f>ROUND(F94*Прил.10!$D$12,2)</f>
        <v/>
      </c>
      <c r="J94" s="130">
        <f>ROUND(E94*I94,2)</f>
        <v/>
      </c>
    </row>
    <row r="95" hidden="1" outlineLevel="1" ht="31.5" customFormat="1" customHeight="1" s="81">
      <c r="A95" s="125" t="n">
        <v>66</v>
      </c>
      <c r="B95" s="131" t="inlineStr">
        <is>
          <t>02.3.01.02-0033</t>
        </is>
      </c>
      <c r="C95" s="142" t="inlineStr">
        <is>
          <t>Песок природный обогащенный для строительных работ средний</t>
        </is>
      </c>
      <c r="D95" s="145" t="inlineStr">
        <is>
          <t>м3</t>
        </is>
      </c>
      <c r="E95" s="143" t="n">
        <v>253.648</v>
      </c>
      <c r="F95" s="43" t="n">
        <v>70.59999999999999</v>
      </c>
      <c r="G95" s="43">
        <f>ROUND(E95*F95,2)</f>
        <v/>
      </c>
      <c r="H95" s="40">
        <f>G95/G164</f>
        <v/>
      </c>
      <c r="I95" s="130">
        <f>ROUND(F95*Прил.10!$D$12,2)</f>
        <v/>
      </c>
      <c r="J95" s="130">
        <f>ROUND(E95*I95,2)</f>
        <v/>
      </c>
    </row>
    <row r="96" hidden="1" outlineLevel="1" ht="47.25" customFormat="1" customHeight="1" s="81">
      <c r="A96" s="125" t="n">
        <v>67</v>
      </c>
      <c r="B96" s="131" t="inlineStr">
        <is>
          <t>01.7.06.10-0012</t>
        </is>
      </c>
      <c r="C96" s="142" t="inlineStr">
        <is>
          <t>Лента полиэтиленовая термоусаживающаяся шириной 640 мм</t>
        </is>
      </c>
      <c r="D96" s="145" t="inlineStr">
        <is>
          <t>м</t>
        </is>
      </c>
      <c r="E96" s="143" t="n">
        <v>170.066</v>
      </c>
      <c r="F96" s="43" t="n">
        <v>96.22</v>
      </c>
      <c r="G96" s="43">
        <f>ROUND(E96*F96,2)</f>
        <v/>
      </c>
      <c r="H96" s="40">
        <f>G96/G164</f>
        <v/>
      </c>
      <c r="I96" s="130">
        <f>ROUND(F96*Прил.10!$D$12,2)</f>
        <v/>
      </c>
      <c r="J96" s="130">
        <f>ROUND(E96*I96,2)</f>
        <v/>
      </c>
    </row>
    <row r="97" hidden="1" outlineLevel="1" ht="78.75" customFormat="1" customHeight="1" s="81">
      <c r="A97" s="125" t="n">
        <v>68</v>
      </c>
      <c r="B97" s="131" t="inlineStr">
        <is>
          <t>23.5.02.02-0070</t>
        </is>
      </c>
      <c r="C97" s="142" t="inlineStr">
        <is>
          <t>Трубы стальные электросварные прямошовные со снятой фаской из стали марок БСт2кп-БСт4кп и БСт2пс-БСт4пс наружный диаметр 152 мм, толщина стенки 5 мм</t>
        </is>
      </c>
      <c r="D97" s="145" t="inlineStr">
        <is>
          <t>м</t>
        </is>
      </c>
      <c r="E97" s="143" t="n">
        <v>114.6</v>
      </c>
      <c r="F97" s="43" t="n">
        <v>129.39</v>
      </c>
      <c r="G97" s="43">
        <f>ROUND(E97*F97,2)</f>
        <v/>
      </c>
      <c r="H97" s="40">
        <f>G97/G164</f>
        <v/>
      </c>
      <c r="I97" s="130">
        <f>ROUND(F97*Прил.10!$D$12,2)</f>
        <v/>
      </c>
      <c r="J97" s="130">
        <f>ROUND(E97*I97,2)</f>
        <v/>
      </c>
    </row>
    <row r="98" hidden="1" outlineLevel="1" ht="31.5" customFormat="1" customHeight="1" s="81">
      <c r="A98" s="125" t="n">
        <v>69</v>
      </c>
      <c r="B98" s="131" t="inlineStr">
        <is>
          <t>прайс из СД ОП</t>
        </is>
      </c>
      <c r="C98" s="142" t="inlineStr">
        <is>
          <t>Профиль «Нефтегаз» - ПВХП (2000*30 мм)</t>
        </is>
      </c>
      <c r="D98" s="145" t="inlineStr">
        <is>
          <t>м</t>
        </is>
      </c>
      <c r="E98" s="143" t="n">
        <v>170.066</v>
      </c>
      <c r="F98" s="43" t="n">
        <v>85.7</v>
      </c>
      <c r="G98" s="43">
        <f>ROUND(E98*F98,2)</f>
        <v/>
      </c>
      <c r="H98" s="40">
        <f>G98/G164</f>
        <v/>
      </c>
      <c r="I98" s="130">
        <f>ROUND(F98*Прил.10!$D$12,2)</f>
        <v/>
      </c>
      <c r="J98" s="130">
        <f>ROUND(E98*I98,2)</f>
        <v/>
      </c>
    </row>
    <row r="99" hidden="1" outlineLevel="1" ht="31.5" customFormat="1" customHeight="1" s="81">
      <c r="A99" s="125" t="n">
        <v>70</v>
      </c>
      <c r="B99" s="131" t="inlineStr">
        <is>
          <t>01.7.07.24-0005</t>
        </is>
      </c>
      <c r="C99" s="142" t="inlineStr">
        <is>
          <t>Пленка радиографическая рулонная, ширина 400 мм</t>
        </is>
      </c>
      <c r="D99" s="145" t="inlineStr">
        <is>
          <t>10 м</t>
        </is>
      </c>
      <c r="E99" s="143" t="n">
        <v>5.049</v>
      </c>
      <c r="F99" s="43" t="n">
        <v>2140</v>
      </c>
      <c r="G99" s="43">
        <f>ROUND(E99*F99,2)</f>
        <v/>
      </c>
      <c r="H99" s="40">
        <f>G99/G164</f>
        <v/>
      </c>
      <c r="I99" s="130">
        <f>ROUND(F99*Прил.10!$D$12,2)</f>
        <v/>
      </c>
      <c r="J99" s="130">
        <f>ROUND(E99*I99,2)</f>
        <v/>
      </c>
    </row>
    <row r="100" hidden="1" outlineLevel="1" ht="15.75" customFormat="1" customHeight="1" s="81">
      <c r="A100" s="125" t="n">
        <v>71</v>
      </c>
      <c r="B100" s="131" t="inlineStr">
        <is>
          <t>16.2.02.07-0161</t>
        </is>
      </c>
      <c r="C100" s="142" t="inlineStr">
        <is>
          <t>Семена газонных трав (смесь)</t>
        </is>
      </c>
      <c r="D100" s="145" t="inlineStr">
        <is>
          <t>кг</t>
        </is>
      </c>
      <c r="E100" s="143" t="n">
        <v>36.243</v>
      </c>
      <c r="F100" s="43" t="n">
        <v>146.25</v>
      </c>
      <c r="G100" s="43">
        <f>ROUND(E100*F100,2)</f>
        <v/>
      </c>
      <c r="H100" s="40">
        <f>G100/G164</f>
        <v/>
      </c>
      <c r="I100" s="130">
        <f>ROUND(F100*Прил.10!$D$12,2)</f>
        <v/>
      </c>
      <c r="J100" s="130">
        <f>ROUND(E100*I100,2)</f>
        <v/>
      </c>
    </row>
    <row r="101" hidden="1" outlineLevel="1" ht="78.75" customFormat="1" customHeight="1" s="81">
      <c r="A101" s="125" t="n">
        <v>72</v>
      </c>
      <c r="B101" s="131" t="inlineStr">
        <is>
          <t>08.2.02.13-0030</t>
        </is>
      </c>
      <c r="C101" s="142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101" s="145" t="inlineStr">
        <is>
          <t>10 м</t>
        </is>
      </c>
      <c r="E101" s="143" t="n">
        <v>3.15532</v>
      </c>
      <c r="F101" s="43" t="n">
        <v>721.5599999999999</v>
      </c>
      <c r="G101" s="43">
        <f>ROUND(E101*F101,2)</f>
        <v/>
      </c>
      <c r="H101" s="40">
        <f>G101/G164</f>
        <v/>
      </c>
      <c r="I101" s="130">
        <f>ROUND(F101*Прил.10!$D$12,2)</f>
        <v/>
      </c>
      <c r="J101" s="130">
        <f>ROUND(E101*I101,2)</f>
        <v/>
      </c>
    </row>
    <row r="102" hidden="1" outlineLevel="1" ht="47.25" customFormat="1" customHeight="1" s="81">
      <c r="A102" s="125" t="n">
        <v>73</v>
      </c>
      <c r="B102" s="131" t="inlineStr">
        <is>
          <t>02.2.05.04-0104</t>
        </is>
      </c>
      <c r="C102" s="142" t="inlineStr">
        <is>
          <t>Щебень из природного камня для строительных работ марка: 1000, фракция 20-80 (70) мм</t>
        </is>
      </c>
      <c r="D102" s="145" t="inlineStr">
        <is>
          <t>м3</t>
        </is>
      </c>
      <c r="E102" s="143" t="n">
        <v>19.864</v>
      </c>
      <c r="F102" s="43" t="n">
        <v>98.55</v>
      </c>
      <c r="G102" s="43">
        <f>ROUND(E102*F102,2)</f>
        <v/>
      </c>
      <c r="H102" s="40">
        <f>G102/G164</f>
        <v/>
      </c>
      <c r="I102" s="130">
        <f>ROUND(F102*Прил.10!$D$12,2)</f>
        <v/>
      </c>
      <c r="J102" s="130">
        <f>ROUND(E102*I102,2)</f>
        <v/>
      </c>
    </row>
    <row r="103" hidden="1" outlineLevel="1" ht="63" customFormat="1" customHeight="1" s="81">
      <c r="A103" s="125" t="n">
        <v>74</v>
      </c>
      <c r="B103" s="131" t="inlineStr">
        <is>
          <t>01.5.03.03-0026</t>
        </is>
      </c>
      <c r="C103" s="142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03" s="145" t="inlineStr">
        <is>
          <t>шт.</t>
        </is>
      </c>
      <c r="E103" s="143" t="n">
        <v>9.167999999999999</v>
      </c>
      <c r="F103" s="43" t="n">
        <v>183.59</v>
      </c>
      <c r="G103" s="43">
        <f>ROUND(E103*F103,2)</f>
        <v/>
      </c>
      <c r="H103" s="40">
        <f>G103/G164</f>
        <v/>
      </c>
      <c r="I103" s="130">
        <f>ROUND(F103*Прил.10!$D$12,2)</f>
        <v/>
      </c>
      <c r="J103" s="130">
        <f>ROUND(E103*I103,2)</f>
        <v/>
      </c>
    </row>
    <row r="104" hidden="1" outlineLevel="1" ht="47.25" customFormat="1" customHeight="1" s="81">
      <c r="A104" s="125" t="n">
        <v>75</v>
      </c>
      <c r="B104" s="131" t="inlineStr">
        <is>
          <t>05.1.07.27-0011</t>
        </is>
      </c>
      <c r="C104" s="142" t="inlineStr">
        <is>
          <t>Столбы оград: 2С 24и /бетон В15 (М200), объем 0,05 м3, расход арматуры 11,9 кг/ (серия 3.017-3)</t>
        </is>
      </c>
      <c r="D104" s="145" t="inlineStr">
        <is>
          <t>шт.</t>
        </is>
      </c>
      <c r="E104" s="143" t="n">
        <v>9.167999999999999</v>
      </c>
      <c r="F104" s="43" t="n">
        <v>143</v>
      </c>
      <c r="G104" s="43">
        <f>ROUND(E104*F104,2)</f>
        <v/>
      </c>
      <c r="H104" s="40">
        <f>G104/G164</f>
        <v/>
      </c>
      <c r="I104" s="130">
        <f>ROUND(F104*Прил.10!$D$12,2)</f>
        <v/>
      </c>
      <c r="J104" s="130">
        <f>ROUND(E104*I104,2)</f>
        <v/>
      </c>
    </row>
    <row r="105" hidden="1" outlineLevel="1" ht="47.25" customFormat="1" customHeight="1" s="81">
      <c r="A105" s="125" t="n">
        <v>76</v>
      </c>
      <c r="B105" s="131" t="inlineStr">
        <is>
          <t>11.1.03.01-0087</t>
        </is>
      </c>
      <c r="C105" s="142" t="inlineStr">
        <is>
          <t>Бруски обрезные, хвойных пород, длина 4-6,5 м, ширина 75-150 мм, толщина 150 мм и более, сорт III</t>
        </is>
      </c>
      <c r="D105" s="145" t="inlineStr">
        <is>
          <t>м3</t>
        </is>
      </c>
      <c r="E105" s="143" t="n">
        <v>0.845036</v>
      </c>
      <c r="F105" s="43" t="n">
        <v>1514.2</v>
      </c>
      <c r="G105" s="43">
        <f>ROUND(E105*F105,2)</f>
        <v/>
      </c>
      <c r="H105" s="40">
        <f>G105/G164</f>
        <v/>
      </c>
      <c r="I105" s="130">
        <f>ROUND(F105*Прил.10!$D$12,2)</f>
        <v/>
      </c>
      <c r="J105" s="130">
        <f>ROUND(E105*I105,2)</f>
        <v/>
      </c>
    </row>
    <row r="106" hidden="1" outlineLevel="1" ht="78.75" customFormat="1" customHeight="1" s="81">
      <c r="A106" s="125" t="n">
        <v>77</v>
      </c>
      <c r="B106" s="131" t="inlineStr">
        <is>
          <t>23.3.03.02-0075</t>
        </is>
      </c>
      <c r="C106" s="142" t="inlineStr">
        <is>
          <t>Трубы стальные бесшовные горячедеформированные со снятой фаской из стали марок 15, 20, 35, наружный диаметр 108 мм, толщина стенки 4 мм</t>
        </is>
      </c>
      <c r="D106" s="145" t="inlineStr">
        <is>
          <t>м</t>
        </is>
      </c>
      <c r="E106" s="143" t="n">
        <v>15.4328</v>
      </c>
      <c r="F106" s="43" t="n">
        <v>81.61</v>
      </c>
      <c r="G106" s="43">
        <f>ROUND(E106*F106,2)</f>
        <v/>
      </c>
      <c r="H106" s="40">
        <f>G106/G164</f>
        <v/>
      </c>
      <c r="I106" s="130">
        <f>ROUND(F106*Прил.10!$D$12,2)</f>
        <v/>
      </c>
      <c r="J106" s="130">
        <f>ROUND(E106*I106,2)</f>
        <v/>
      </c>
    </row>
    <row r="107" hidden="1" outlineLevel="1" ht="31.5" customFormat="1" customHeight="1" s="81">
      <c r="A107" s="125" t="n">
        <v>78</v>
      </c>
      <c r="B107" s="131" t="inlineStr">
        <is>
          <t>01.7.12.05-0060</t>
        </is>
      </c>
      <c r="C107" s="142" t="inlineStr">
        <is>
          <t>Нетканый геотекстиль: Дорнит 600 г/м2</t>
        </is>
      </c>
      <c r="D107" s="145" t="inlineStr">
        <is>
          <t>м2</t>
        </is>
      </c>
      <c r="E107" s="143" t="n">
        <v>85.744</v>
      </c>
      <c r="F107" s="43" t="n">
        <v>13.53</v>
      </c>
      <c r="G107" s="43">
        <f>ROUND(E107*F107,2)</f>
        <v/>
      </c>
      <c r="H107" s="40">
        <f>G107/G164</f>
        <v/>
      </c>
      <c r="I107" s="130">
        <f>ROUND(F107*Прил.10!$D$12,2)</f>
        <v/>
      </c>
      <c r="J107" s="130">
        <f>ROUND(E107*I107,2)</f>
        <v/>
      </c>
    </row>
    <row r="108" hidden="1" outlineLevel="1" ht="63" customFormat="1" customHeight="1" s="81">
      <c r="A108" s="125" t="n">
        <v>79</v>
      </c>
      <c r="B108" s="131" t="inlineStr">
        <is>
          <t>24.3.05.06-0007</t>
        </is>
      </c>
      <c r="C108" s="142" t="inlineStr">
        <is>
          <t>Манжета предохраняющая для заделки концов кожуха трубопроводов, номинальным наружным диаметром 500 мм</t>
        </is>
      </c>
      <c r="D108" s="145" t="inlineStr">
        <is>
          <t>шт</t>
        </is>
      </c>
      <c r="E108" s="143" t="n">
        <v>1.528</v>
      </c>
      <c r="F108" s="43" t="n">
        <v>599.66</v>
      </c>
      <c r="G108" s="43">
        <f>ROUND(E108*F108,2)</f>
        <v/>
      </c>
      <c r="H108" s="40">
        <f>G108/G164</f>
        <v/>
      </c>
      <c r="I108" s="130">
        <f>ROUND(F108*Прил.10!$D$12,2)</f>
        <v/>
      </c>
      <c r="J108" s="130">
        <f>ROUND(E108*I108,2)</f>
        <v/>
      </c>
    </row>
    <row r="109" hidden="1" outlineLevel="1" ht="31.5" customFormat="1" customHeight="1" s="81">
      <c r="A109" s="125" t="n">
        <v>80</v>
      </c>
      <c r="B109" s="131" t="inlineStr">
        <is>
          <t>01.7.11.07-0184</t>
        </is>
      </c>
      <c r="C109" s="142" t="inlineStr">
        <is>
          <t>Электроды с основным покрытием Э50А, диаметр 4 мм</t>
        </is>
      </c>
      <c r="D109" s="145" t="inlineStr">
        <is>
          <t>т</t>
        </is>
      </c>
      <c r="E109" s="143" t="n">
        <v>0.0772</v>
      </c>
      <c r="F109" s="43" t="n">
        <v>11524</v>
      </c>
      <c r="G109" s="43">
        <f>ROUND(E109*F109,2)</f>
        <v/>
      </c>
      <c r="H109" s="40">
        <f>G109/G164</f>
        <v/>
      </c>
      <c r="I109" s="130">
        <f>ROUND(F109*Прил.10!$D$12,2)</f>
        <v/>
      </c>
      <c r="J109" s="130">
        <f>ROUND(E109*I109,2)</f>
        <v/>
      </c>
    </row>
    <row r="110" hidden="1" outlineLevel="1" ht="31.5" customFormat="1" customHeight="1" s="81">
      <c r="A110" s="125" t="n">
        <v>81</v>
      </c>
      <c r="B110" s="131" t="inlineStr">
        <is>
          <t>01.2.03.02-0001</t>
        </is>
      </c>
      <c r="C110" s="142" t="inlineStr">
        <is>
          <t>Грунтовка битумная под полимерное или резиновое покрытие</t>
        </is>
      </c>
      <c r="D110" s="145" t="inlineStr">
        <is>
          <t>т</t>
        </is>
      </c>
      <c r="E110" s="143" t="n">
        <v>0.0285</v>
      </c>
      <c r="F110" s="43" t="n">
        <v>31060</v>
      </c>
      <c r="G110" s="43">
        <f>ROUND(E110*F110,2)</f>
        <v/>
      </c>
      <c r="H110" s="40">
        <f>G110/G164</f>
        <v/>
      </c>
      <c r="I110" s="130">
        <f>ROUND(F110*Прил.10!$D$12,2)</f>
        <v/>
      </c>
      <c r="J110" s="130">
        <f>ROUND(E110*I110,2)</f>
        <v/>
      </c>
    </row>
    <row r="111" hidden="1" outlineLevel="1" ht="15.75" customFormat="1" customHeight="1" s="81">
      <c r="A111" s="125" t="n">
        <v>82</v>
      </c>
      <c r="B111" s="131" t="inlineStr">
        <is>
          <t>24.3.05.06-0041</t>
        </is>
      </c>
      <c r="C111" s="142" t="inlineStr">
        <is>
          <t>Манжета термоусаживаемая</t>
        </is>
      </c>
      <c r="D111" s="145" t="inlineStr">
        <is>
          <t>шт</t>
        </is>
      </c>
      <c r="E111" s="143" t="n">
        <v>21.392</v>
      </c>
      <c r="F111" s="43" t="n">
        <v>38</v>
      </c>
      <c r="G111" s="43">
        <f>ROUND(E111*F111,2)</f>
        <v/>
      </c>
      <c r="H111" s="40">
        <f>G111/G164</f>
        <v/>
      </c>
      <c r="I111" s="130">
        <f>ROUND(F111*Прил.10!$D$12,2)</f>
        <v/>
      </c>
      <c r="J111" s="130">
        <f>ROUND(E111*I111,2)</f>
        <v/>
      </c>
    </row>
    <row r="112" hidden="1" outlineLevel="1" ht="31.5" customFormat="1" customHeight="1" s="81">
      <c r="A112" s="125" t="n">
        <v>83</v>
      </c>
      <c r="B112" s="131" t="inlineStr">
        <is>
          <t>01.7.11.07-0183</t>
        </is>
      </c>
      <c r="C112" s="142" t="inlineStr">
        <is>
          <t>Электроды с основным покрытием Э50А, диаметр 3 мм</t>
        </is>
      </c>
      <c r="D112" s="145" t="inlineStr">
        <is>
          <t>т</t>
        </is>
      </c>
      <c r="E112" s="143" t="n">
        <v>0.0609988</v>
      </c>
      <c r="F112" s="43" t="n">
        <v>12545.99</v>
      </c>
      <c r="G112" s="43">
        <f>ROUND(E112*F112,2)</f>
        <v/>
      </c>
      <c r="H112" s="40">
        <f>G112/G164</f>
        <v/>
      </c>
      <c r="I112" s="130">
        <f>ROUND(F112*Прил.10!$D$12,2)</f>
        <v/>
      </c>
      <c r="J112" s="130">
        <f>ROUND(E112*I112,2)</f>
        <v/>
      </c>
    </row>
    <row r="113" hidden="1" outlineLevel="1" ht="78.75" customFormat="1" customHeight="1" s="81">
      <c r="A113" s="125" t="n">
        <v>84</v>
      </c>
      <c r="B113" s="131" t="inlineStr">
        <is>
          <t>23.3.03.02-0031</t>
        </is>
      </c>
      <c r="C113" s="142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13" s="145" t="inlineStr">
        <is>
          <t>м</t>
        </is>
      </c>
      <c r="E113" s="143" t="n">
        <v>12.34624</v>
      </c>
      <c r="F113" s="43" t="n">
        <v>47.03</v>
      </c>
      <c r="G113" s="43">
        <f>ROUND(E113*F113,2)</f>
        <v/>
      </c>
      <c r="H113" s="40">
        <f>G113/G164</f>
        <v/>
      </c>
      <c r="I113" s="130">
        <f>ROUND(F113*Прил.10!$D$12,2)</f>
        <v/>
      </c>
      <c r="J113" s="130">
        <f>ROUND(E113*I113,2)</f>
        <v/>
      </c>
    </row>
    <row r="114" hidden="1" outlineLevel="1" ht="63" customFormat="1" customHeight="1" s="81">
      <c r="A114" s="125" t="n">
        <v>85</v>
      </c>
      <c r="B114" s="131" t="inlineStr">
        <is>
          <t>01.2.03.02-0012</t>
        </is>
      </c>
      <c r="C114" s="142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14" s="145" t="inlineStr">
        <is>
          <t>т</t>
        </is>
      </c>
      <c r="E114" s="143" t="n">
        <v>0.0172817</v>
      </c>
      <c r="F114" s="43" t="n">
        <v>33439.02</v>
      </c>
      <c r="G114" s="43">
        <f>ROUND(E114*F114,2)</f>
        <v/>
      </c>
      <c r="H114" s="40">
        <f>G114/G164</f>
        <v/>
      </c>
      <c r="I114" s="130">
        <f>ROUND(F114*Прил.10!$D$12,2)</f>
        <v/>
      </c>
      <c r="J114" s="130">
        <f>ROUND(E114*I114,2)</f>
        <v/>
      </c>
    </row>
    <row r="115" hidden="1" outlineLevel="1" ht="31.5" customFormat="1" customHeight="1" s="81">
      <c r="A115" s="125" t="n">
        <v>86</v>
      </c>
      <c r="B115" s="131" t="inlineStr">
        <is>
          <t>01.5.03.06-0012</t>
        </is>
      </c>
      <c r="C115" s="142" t="inlineStr">
        <is>
          <t>Столбики сигнальные дорожные пластиковые</t>
        </is>
      </c>
      <c r="D115" s="145" t="inlineStr">
        <is>
          <t>шт.</t>
        </is>
      </c>
      <c r="E115" s="143" t="n">
        <v>12.224</v>
      </c>
      <c r="F115" s="43" t="n">
        <v>43.06</v>
      </c>
      <c r="G115" s="43">
        <f>ROUND(E115*F115,2)</f>
        <v/>
      </c>
      <c r="H115" s="40">
        <f>G115/G164</f>
        <v/>
      </c>
      <c r="I115" s="130">
        <f>ROUND(F115*Прил.10!$D$12,2)</f>
        <v/>
      </c>
      <c r="J115" s="130">
        <f>ROUND(E115*I115,2)</f>
        <v/>
      </c>
    </row>
    <row r="116" hidden="1" outlineLevel="1" ht="31.5" customFormat="1" customHeight="1" s="81">
      <c r="A116" s="125" t="n">
        <v>87</v>
      </c>
      <c r="B116" s="131" t="inlineStr">
        <is>
          <t>01.5.03.06-0012</t>
        </is>
      </c>
      <c r="C116" s="142" t="inlineStr">
        <is>
          <t>Столбики сигнальные дорожные пластиковые</t>
        </is>
      </c>
      <c r="D116" s="145" t="inlineStr">
        <is>
          <t>шт</t>
        </is>
      </c>
      <c r="E116" s="143" t="n">
        <v>12.2</v>
      </c>
      <c r="F116" s="43" t="n">
        <v>43.06</v>
      </c>
      <c r="G116" s="43">
        <f>ROUND(E116*F116,2)</f>
        <v/>
      </c>
      <c r="H116" s="40">
        <f>G116/G164</f>
        <v/>
      </c>
      <c r="I116" s="130">
        <f>ROUND(F116*Прил.10!$D$12,2)</f>
        <v/>
      </c>
      <c r="J116" s="130">
        <f>ROUND(E116*I116,2)</f>
        <v/>
      </c>
    </row>
    <row r="117" hidden="1" outlineLevel="1" ht="31.5" customFormat="1" customHeight="1" s="81">
      <c r="A117" s="125" t="n">
        <v>88</v>
      </c>
      <c r="B117" s="131" t="inlineStr">
        <is>
          <t>12.2.03.11-0041</t>
        </is>
      </c>
      <c r="C117" s="142" t="inlineStr">
        <is>
          <t>Холсты стекловолокнистые термовлагоустойчивые</t>
        </is>
      </c>
      <c r="D117" s="145" t="inlineStr">
        <is>
          <t>10 м2</t>
        </is>
      </c>
      <c r="E117" s="143" t="n">
        <v>43.5</v>
      </c>
      <c r="F117" s="43" t="n">
        <v>10.71</v>
      </c>
      <c r="G117" s="43">
        <f>ROUND(E117*F117,2)</f>
        <v/>
      </c>
      <c r="H117" s="40">
        <f>G117/G164</f>
        <v/>
      </c>
      <c r="I117" s="130">
        <f>ROUND(F117*Прил.10!$D$12,2)</f>
        <v/>
      </c>
      <c r="J117" s="130">
        <f>ROUND(E117*I117,2)</f>
        <v/>
      </c>
    </row>
    <row r="118" hidden="1" outlineLevel="1" ht="15.75" customFormat="1" customHeight="1" s="81">
      <c r="A118" s="125" t="n">
        <v>89</v>
      </c>
      <c r="B118" s="131" t="inlineStr">
        <is>
          <t>01.7.02.02-0021</t>
        </is>
      </c>
      <c r="C118" s="142" t="inlineStr">
        <is>
          <t>Бумага оберточная листовая</t>
        </is>
      </c>
      <c r="D118" s="145" t="inlineStr">
        <is>
          <t>1000 м2</t>
        </is>
      </c>
      <c r="E118" s="143" t="n">
        <v>0.372</v>
      </c>
      <c r="F118" s="43" t="n">
        <v>1252</v>
      </c>
      <c r="G118" s="43">
        <f>ROUND(E118*F118,2)</f>
        <v/>
      </c>
      <c r="H118" s="40">
        <f>G118/G164</f>
        <v/>
      </c>
      <c r="I118" s="130">
        <f>ROUND(F118*Прил.10!$D$12,2)</f>
        <v/>
      </c>
      <c r="J118" s="130">
        <f>ROUND(E118*I118,2)</f>
        <v/>
      </c>
    </row>
    <row r="119" hidden="1" outlineLevel="1" ht="78.75" customFormat="1" customHeight="1" s="81">
      <c r="A119" s="125" t="n">
        <v>90</v>
      </c>
      <c r="B119" s="131" t="inlineStr">
        <is>
          <t>23.7.02.02-0108</t>
        </is>
      </c>
      <c r="C119" s="142" t="inlineStr">
        <is>
          <t>Узлы трубопроводов с установкой необходимых деталей из бесшовных труб, сталь марки 20, номинальный диаметр 350 мм, толщина стенки 10 мм</t>
        </is>
      </c>
      <c r="D119" s="145" t="inlineStr">
        <is>
          <t>т</t>
        </is>
      </c>
      <c r="E119" s="143" t="n">
        <v>0.0382</v>
      </c>
      <c r="F119" s="43" t="n">
        <v>11583.89</v>
      </c>
      <c r="G119" s="43">
        <f>ROUND(E119*F119,2)</f>
        <v/>
      </c>
      <c r="H119" s="40">
        <f>G119/G164</f>
        <v/>
      </c>
      <c r="I119" s="130">
        <f>ROUND(F119*Прил.10!$D$12,2)</f>
        <v/>
      </c>
      <c r="J119" s="130">
        <f>ROUND(E119*I119,2)</f>
        <v/>
      </c>
    </row>
    <row r="120" hidden="1" outlineLevel="1" ht="47.25" customFormat="1" customHeight="1" s="81">
      <c r="A120" s="125" t="n">
        <v>91</v>
      </c>
      <c r="B120" s="131" t="inlineStr">
        <is>
          <t>01.7.12.16-0031</t>
        </is>
      </c>
      <c r="C120" s="142" t="inlineStr">
        <is>
          <t>Коврики защитные под утяжелители УБОм из НСМ толщиной 3,5 мм, размером 1900х2400 мм</t>
        </is>
      </c>
      <c r="D120" s="145" t="inlineStr">
        <is>
          <t>шт.</t>
        </is>
      </c>
      <c r="E120" s="143" t="n">
        <v>66.468</v>
      </c>
      <c r="F120" s="43" t="n">
        <v>5.68</v>
      </c>
      <c r="G120" s="43">
        <f>ROUND(E120*F120,2)</f>
        <v/>
      </c>
      <c r="H120" s="40">
        <f>G120/G164</f>
        <v/>
      </c>
      <c r="I120" s="130">
        <f>ROUND(F120*Прил.10!$D$12,2)</f>
        <v/>
      </c>
      <c r="J120" s="130">
        <f>ROUND(E120*I120,2)</f>
        <v/>
      </c>
    </row>
    <row r="121" hidden="1" outlineLevel="1" ht="31.5" customFormat="1" customHeight="1" s="81">
      <c r="A121" s="125" t="n">
        <v>92</v>
      </c>
      <c r="B121" s="131" t="inlineStr">
        <is>
          <t>18.1.09.01-0012</t>
        </is>
      </c>
      <c r="C121" s="142" t="inlineStr">
        <is>
          <t>Кран шаровой газовый стальной, номинальный диаметр 100 мм</t>
        </is>
      </c>
      <c r="D121" s="145" t="inlineStr">
        <is>
          <t>шт</t>
        </is>
      </c>
      <c r="E121" s="143" t="n">
        <v>0.6112</v>
      </c>
      <c r="F121" s="43" t="n">
        <v>607.7</v>
      </c>
      <c r="G121" s="43">
        <f>ROUND(E121*F121,2)</f>
        <v/>
      </c>
      <c r="H121" s="40">
        <f>G121/G164</f>
        <v/>
      </c>
      <c r="I121" s="130">
        <f>ROUND(F121*Прил.10!$D$12,2)</f>
        <v/>
      </c>
      <c r="J121" s="130">
        <f>ROUND(E121*I121,2)</f>
        <v/>
      </c>
    </row>
    <row r="122" hidden="1" outlineLevel="1" ht="31.5" customFormat="1" customHeight="1" s="81">
      <c r="A122" s="125" t="n">
        <v>93</v>
      </c>
      <c r="B122" s="131" t="inlineStr">
        <is>
          <t>23.5.02.02-0012</t>
        </is>
      </c>
      <c r="C122" s="142" t="inlineStr">
        <is>
          <t>Трубы стальные электросварные прямошовные диаметром 100-150 мм</t>
        </is>
      </c>
      <c r="D122" s="145" t="inlineStr">
        <is>
          <t>т</t>
        </is>
      </c>
      <c r="E122" s="143" t="n">
        <v>0.041</v>
      </c>
      <c r="F122" s="43" t="n">
        <v>8920.1</v>
      </c>
      <c r="G122" s="43">
        <f>ROUND(E122*F122,2)</f>
        <v/>
      </c>
      <c r="H122" s="40">
        <f>G122/G164</f>
        <v/>
      </c>
      <c r="I122" s="130">
        <f>ROUND(F122*Прил.10!$D$12,2)</f>
        <v/>
      </c>
      <c r="J122" s="130">
        <f>ROUND(E122*I122,2)</f>
        <v/>
      </c>
    </row>
    <row r="123" hidden="1" outlineLevel="1" ht="78.75" customFormat="1" customHeight="1" s="81">
      <c r="A123" s="125" t="n">
        <v>94</v>
      </c>
      <c r="B123" s="131" t="inlineStr">
        <is>
          <t>23.3.03.02-0062</t>
        </is>
      </c>
      <c r="C123" s="142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23" s="145" t="inlineStr">
        <is>
          <t>м</t>
        </is>
      </c>
      <c r="E123" s="143" t="n">
        <v>3.8582</v>
      </c>
      <c r="F123" s="43" t="n">
        <v>73.12</v>
      </c>
      <c r="G123" s="43">
        <f>ROUND(E123*F123,2)</f>
        <v/>
      </c>
      <c r="H123" s="40">
        <f>G123/G164</f>
        <v/>
      </c>
      <c r="I123" s="130">
        <f>ROUND(F123*Прил.10!$D$12,2)</f>
        <v/>
      </c>
      <c r="J123" s="130">
        <f>ROUND(E123*I123,2)</f>
        <v/>
      </c>
    </row>
    <row r="124" hidden="1" outlineLevel="1" ht="47.25" customFormat="1" customHeight="1" s="81">
      <c r="A124" s="125" t="n">
        <v>95</v>
      </c>
      <c r="B124" s="131" t="inlineStr">
        <is>
          <t>24.2.06.05-0002</t>
        </is>
      </c>
      <c r="C124" s="142" t="inlineStr">
        <is>
          <t>Пневмозаглушка резинокордная, номинальный наружный диаметр до 600 мм</t>
        </is>
      </c>
      <c r="D124" s="145" t="inlineStr">
        <is>
          <t>шт</t>
        </is>
      </c>
      <c r="E124" s="143" t="n">
        <v>0.039</v>
      </c>
      <c r="F124" s="43" t="n">
        <v>6535.4</v>
      </c>
      <c r="G124" s="43">
        <f>ROUND(E124*F124,2)</f>
        <v/>
      </c>
      <c r="H124" s="40">
        <f>G124/G164</f>
        <v/>
      </c>
      <c r="I124" s="130">
        <f>ROUND(F124*Прил.10!$D$12,2)</f>
        <v/>
      </c>
      <c r="J124" s="130">
        <f>ROUND(E124*I124,2)</f>
        <v/>
      </c>
    </row>
    <row r="125" hidden="1" outlineLevel="1" ht="31.5" customFormat="1" customHeight="1" s="81">
      <c r="A125" s="125" t="n">
        <v>96</v>
      </c>
      <c r="B125" s="131" t="inlineStr">
        <is>
          <t>16.3.02.01-0002</t>
        </is>
      </c>
      <c r="C125" s="142" t="inlineStr">
        <is>
          <t>Удобрение комплексное на основе диаммонийфосфата</t>
        </is>
      </c>
      <c r="D125" s="145" t="inlineStr">
        <is>
          <t>кг</t>
        </is>
      </c>
      <c r="E125" s="143" t="n">
        <v>45.64</v>
      </c>
      <c r="F125" s="43" t="n">
        <v>5.22</v>
      </c>
      <c r="G125" s="43">
        <f>ROUND(E125*F125,2)</f>
        <v/>
      </c>
      <c r="H125" s="40">
        <f>G125/G164</f>
        <v/>
      </c>
      <c r="I125" s="130">
        <f>ROUND(F125*Прил.10!$D$12,2)</f>
        <v/>
      </c>
      <c r="J125" s="130">
        <f>ROUND(E125*I125,2)</f>
        <v/>
      </c>
    </row>
    <row r="126" hidden="1" outlineLevel="1" ht="31.5" customFormat="1" customHeight="1" s="81">
      <c r="A126" s="125" t="n">
        <v>97</v>
      </c>
      <c r="B126" s="131" t="inlineStr">
        <is>
          <t>23.1.02.03-0007</t>
        </is>
      </c>
      <c r="C126" s="142" t="inlineStr">
        <is>
          <t>Кольца центрирующие для труб, диаметр 500 мм</t>
        </is>
      </c>
      <c r="D126" s="145" t="inlineStr">
        <is>
          <t>шт</t>
        </is>
      </c>
      <c r="E126" s="143" t="n">
        <v>7.89212</v>
      </c>
      <c r="F126" s="43" t="n">
        <v>23.45</v>
      </c>
      <c r="G126" s="43">
        <f>ROUND(E126*F126,2)</f>
        <v/>
      </c>
      <c r="H126" s="40">
        <f>G126/G164</f>
        <v/>
      </c>
      <c r="I126" s="130">
        <f>ROUND(F126*Прил.10!$D$12,2)</f>
        <v/>
      </c>
      <c r="J126" s="130">
        <f>ROUND(E126*I126,2)</f>
        <v/>
      </c>
    </row>
    <row r="127" hidden="1" outlineLevel="1" ht="15.75" customFormat="1" customHeight="1" s="81">
      <c r="A127" s="125" t="n">
        <v>98</v>
      </c>
      <c r="B127" s="131" t="inlineStr">
        <is>
          <t>01.2.03.03-0045</t>
        </is>
      </c>
      <c r="C127" s="142" t="inlineStr">
        <is>
          <t>Мастика битумно-полимерная</t>
        </is>
      </c>
      <c r="D127" s="145" t="inlineStr">
        <is>
          <t>т</t>
        </is>
      </c>
      <c r="E127" s="143" t="n">
        <v>0.12105</v>
      </c>
      <c r="F127" s="43" t="n">
        <v>1500</v>
      </c>
      <c r="G127" s="43">
        <f>ROUND(E127*F127,2)</f>
        <v/>
      </c>
      <c r="H127" s="40">
        <f>G127/G164</f>
        <v/>
      </c>
      <c r="I127" s="130">
        <f>ROUND(F127*Прил.10!$D$12,2)</f>
        <v/>
      </c>
      <c r="J127" s="130">
        <f>ROUND(E127*I127,2)</f>
        <v/>
      </c>
    </row>
    <row r="128" hidden="1" outlineLevel="1" ht="31.5" customFormat="1" customHeight="1" s="81">
      <c r="A128" s="125" t="n">
        <v>99</v>
      </c>
      <c r="B128" s="131" t="inlineStr">
        <is>
          <t>01.7.11.07-0182</t>
        </is>
      </c>
      <c r="C128" s="142" t="inlineStr">
        <is>
          <t>Электроды с основным покрытием Э42А, диаметр 3 мм</t>
        </is>
      </c>
      <c r="D128" s="145" t="inlineStr">
        <is>
          <t>т</t>
        </is>
      </c>
      <c r="E128" s="143" t="n">
        <v>0.014144</v>
      </c>
      <c r="F128" s="43" t="n">
        <v>12143.01</v>
      </c>
      <c r="G128" s="43">
        <f>ROUND(E128*F128,2)</f>
        <v/>
      </c>
      <c r="H128" s="40">
        <f>G128/G164</f>
        <v/>
      </c>
      <c r="I128" s="130">
        <f>ROUND(F128*Прил.10!$D$12,2)</f>
        <v/>
      </c>
      <c r="J128" s="130">
        <f>ROUND(E128*I128,2)</f>
        <v/>
      </c>
    </row>
    <row r="129" hidden="1" outlineLevel="1" ht="15.75" customFormat="1" customHeight="1" s="81">
      <c r="A129" s="125" t="n">
        <v>100</v>
      </c>
      <c r="B129" s="131" t="inlineStr">
        <is>
          <t>01.3.02.09-0022</t>
        </is>
      </c>
      <c r="C129" s="142" t="inlineStr">
        <is>
          <t>Пропан-бутан смесь техническая</t>
        </is>
      </c>
      <c r="D129" s="145" t="inlineStr">
        <is>
          <t>кг</t>
        </is>
      </c>
      <c r="E129" s="143" t="n">
        <v>23.4706912</v>
      </c>
      <c r="F129" s="43" t="n">
        <v>6.09</v>
      </c>
      <c r="G129" s="43">
        <f>ROUND(E129*F129,2)</f>
        <v/>
      </c>
      <c r="H129" s="40">
        <f>G129/G164</f>
        <v/>
      </c>
      <c r="I129" s="130">
        <f>ROUND(F129*Прил.10!$D$12,2)</f>
        <v/>
      </c>
      <c r="J129" s="130">
        <f>ROUND(E129*I129,2)</f>
        <v/>
      </c>
    </row>
    <row r="130" hidden="1" outlineLevel="1" ht="31.5" customFormat="1" customHeight="1" s="81">
      <c r="A130" s="125" t="n">
        <v>101</v>
      </c>
      <c r="B130" s="131" t="inlineStr">
        <is>
          <t>08.4.03.04-0001</t>
        </is>
      </c>
      <c r="C130" s="142" t="inlineStr">
        <is>
          <t>Сталь арматурная, горячекатаная, класс А-I, А-II, А-III</t>
        </is>
      </c>
      <c r="D130" s="145" t="inlineStr">
        <is>
          <t>т</t>
        </is>
      </c>
      <c r="E130" s="143" t="n">
        <v>0.022</v>
      </c>
      <c r="F130" s="43" t="n">
        <v>5650</v>
      </c>
      <c r="G130" s="43">
        <f>ROUND(E130*F130,2)</f>
        <v/>
      </c>
      <c r="H130" s="40">
        <f>G130/G164</f>
        <v/>
      </c>
      <c r="I130" s="130">
        <f>ROUND(F130*Прил.10!$D$12,2)</f>
        <v/>
      </c>
      <c r="J130" s="130">
        <f>ROUND(E130*I130,2)</f>
        <v/>
      </c>
    </row>
    <row r="131" hidden="1" outlineLevel="1" ht="15.75" customFormat="1" customHeight="1" s="81">
      <c r="A131" s="125" t="n">
        <v>102</v>
      </c>
      <c r="B131" s="131" t="inlineStr">
        <is>
          <t>01.7.03.01-0001</t>
        </is>
      </c>
      <c r="C131" s="142" t="inlineStr">
        <is>
          <t>Вода</t>
        </is>
      </c>
      <c r="D131" s="145" t="inlineStr">
        <is>
          <t>м3</t>
        </is>
      </c>
      <c r="E131" s="143" t="n">
        <v>48.98612</v>
      </c>
      <c r="F131" s="43" t="n">
        <v>2.44</v>
      </c>
      <c r="G131" s="43">
        <f>ROUND(E131*F131,2)</f>
        <v/>
      </c>
      <c r="H131" s="40">
        <f>G131/G164</f>
        <v/>
      </c>
      <c r="I131" s="130">
        <f>ROUND(F131*Прил.10!$D$12,2)</f>
        <v/>
      </c>
      <c r="J131" s="130">
        <f>ROUND(E131*I131,2)</f>
        <v/>
      </c>
    </row>
    <row r="132" hidden="1" outlineLevel="1" ht="47.25" customFormat="1" customHeight="1" s="81">
      <c r="A132" s="125" t="n">
        <v>103</v>
      </c>
      <c r="B132" s="131" t="inlineStr">
        <is>
          <t>18.1.09.12-0021</t>
        </is>
      </c>
      <c r="C132" s="142" t="inlineStr">
        <is>
          <t>Кран стальной шаровой равнопроходный, номинальный диаметр 50 мм</t>
        </is>
      </c>
      <c r="D132" s="145" t="inlineStr">
        <is>
          <t>шт</t>
        </is>
      </c>
      <c r="E132" s="143" t="n">
        <v>0.3056</v>
      </c>
      <c r="F132" s="43" t="n">
        <v>384.73</v>
      </c>
      <c r="G132" s="43">
        <f>ROUND(E132*F132,2)</f>
        <v/>
      </c>
      <c r="H132" s="40">
        <f>G132/G164</f>
        <v/>
      </c>
      <c r="I132" s="130">
        <f>ROUND(F132*Прил.10!$D$12,2)</f>
        <v/>
      </c>
      <c r="J132" s="130">
        <f>ROUND(E132*I132,2)</f>
        <v/>
      </c>
    </row>
    <row r="133" hidden="1" outlineLevel="1" ht="78.75" customFormat="1" customHeight="1" s="81">
      <c r="A133" s="125" t="n">
        <v>104</v>
      </c>
      <c r="B133" s="131" t="inlineStr">
        <is>
          <t>23.3.03.02-0184</t>
        </is>
      </c>
      <c r="C133" s="142" t="inlineStr">
        <is>
          <t>Трубы стальные бесшовные горячедеформированные со снятой фаской из стали марок 15, 20, 35, наружный диаметр 377 мм, толщина стенки 10 мм</t>
        </is>
      </c>
      <c r="D133" s="145" t="inlineStr">
        <is>
          <t>м</t>
        </is>
      </c>
      <c r="E133" s="143" t="n">
        <v>0.13752</v>
      </c>
      <c r="F133" s="43" t="n">
        <v>775.67</v>
      </c>
      <c r="G133" s="43">
        <f>ROUND(E133*F133,2)</f>
        <v/>
      </c>
      <c r="H133" s="40">
        <f>G133/G164</f>
        <v/>
      </c>
      <c r="I133" s="130">
        <f>ROUND(F133*Прил.10!$D$12,2)</f>
        <v/>
      </c>
      <c r="J133" s="130">
        <f>ROUND(E133*I133,2)</f>
        <v/>
      </c>
    </row>
    <row r="134" hidden="1" outlineLevel="1" ht="15.75" customFormat="1" customHeight="1" s="81">
      <c r="A134" s="125" t="n">
        <v>105</v>
      </c>
      <c r="B134" s="131" t="inlineStr">
        <is>
          <t>01.3.02.08-0001</t>
        </is>
      </c>
      <c r="C134" s="142" t="inlineStr">
        <is>
          <t>Кислород газообразный технический</t>
        </is>
      </c>
      <c r="D134" s="145" t="inlineStr">
        <is>
          <t>м3</t>
        </is>
      </c>
      <c r="E134" s="143" t="n">
        <v>16.5449548</v>
      </c>
      <c r="F134" s="43" t="n">
        <v>6.22</v>
      </c>
      <c r="G134" s="43">
        <f>ROUND(E134*F134,2)</f>
        <v/>
      </c>
      <c r="H134" s="40">
        <f>G134/G164</f>
        <v/>
      </c>
      <c r="I134" s="130">
        <f>ROUND(F134*Прил.10!$D$12,2)</f>
        <v/>
      </c>
      <c r="J134" s="130">
        <f>ROUND(E134*I134,2)</f>
        <v/>
      </c>
    </row>
    <row r="135" hidden="1" outlineLevel="1" ht="31.5" customFormat="1" customHeight="1" s="81">
      <c r="A135" s="125" t="n">
        <v>106</v>
      </c>
      <c r="B135" s="131" t="inlineStr">
        <is>
          <t>04.3.01.09-0023</t>
        </is>
      </c>
      <c r="C135" s="142" t="inlineStr">
        <is>
          <t>Раствор отделочный тяжелый цементный, состав 1:3</t>
        </is>
      </c>
      <c r="D135" s="145" t="inlineStr">
        <is>
          <t>м3</t>
        </is>
      </c>
      <c r="E135" s="143" t="n">
        <v>0.19368</v>
      </c>
      <c r="F135" s="43" t="n">
        <v>497</v>
      </c>
      <c r="G135" s="43">
        <f>ROUND(E135*F135,2)</f>
        <v/>
      </c>
      <c r="H135" s="40">
        <f>G135/G164</f>
        <v/>
      </c>
      <c r="I135" s="130">
        <f>ROUND(F135*Прил.10!$D$12,2)</f>
        <v/>
      </c>
      <c r="J135" s="130">
        <f>ROUND(E135*I135,2)</f>
        <v/>
      </c>
    </row>
    <row r="136" hidden="1" outlineLevel="1" ht="31.5" customFormat="1" customHeight="1" s="81">
      <c r="A136" s="125" t="n">
        <v>107</v>
      </c>
      <c r="B136" s="131" t="inlineStr">
        <is>
          <t>01.7.15.02-0083</t>
        </is>
      </c>
      <c r="C136" s="142" t="inlineStr">
        <is>
          <t>Болты с шестигранной головкой, диаметр 10 мм</t>
        </is>
      </c>
      <c r="D136" s="145" t="inlineStr">
        <is>
          <t>т</t>
        </is>
      </c>
      <c r="E136" s="143" t="n">
        <v>0.004416</v>
      </c>
      <c r="F136" s="43" t="n">
        <v>19400</v>
      </c>
      <c r="G136" s="43">
        <f>ROUND(E136*F136,2)</f>
        <v/>
      </c>
      <c r="H136" s="40">
        <f>G136/G164</f>
        <v/>
      </c>
      <c r="I136" s="130">
        <f>ROUND(F136*Прил.10!$D$12,2)</f>
        <v/>
      </c>
      <c r="J136" s="130">
        <f>ROUND(E136*I136,2)</f>
        <v/>
      </c>
    </row>
    <row r="137" hidden="1" outlineLevel="1" ht="31.5" customFormat="1" customHeight="1" s="81">
      <c r="A137" s="125" t="n">
        <v>108</v>
      </c>
      <c r="B137" s="131" t="inlineStr">
        <is>
          <t>04.1.02.05-0010</t>
        </is>
      </c>
      <c r="C137" s="142" t="inlineStr">
        <is>
          <t>Смеси бетонные тяжелого бетона (БСТ), класс В27,5 (М350)</t>
        </is>
      </c>
      <c r="D137" s="145" t="inlineStr">
        <is>
          <t>м3</t>
        </is>
      </c>
      <c r="E137" s="143" t="n">
        <v>0.11298</v>
      </c>
      <c r="F137" s="43" t="n">
        <v>730</v>
      </c>
      <c r="G137" s="43">
        <f>ROUND(E137*F137,2)</f>
        <v/>
      </c>
      <c r="H137" s="40">
        <f>G137/G164</f>
        <v/>
      </c>
      <c r="I137" s="130">
        <f>ROUND(F137*Прил.10!$D$12,2)</f>
        <v/>
      </c>
      <c r="J137" s="130">
        <f>ROUND(E137*I137,2)</f>
        <v/>
      </c>
    </row>
    <row r="138" hidden="1" outlineLevel="1" ht="31.5" customFormat="1" customHeight="1" s="81">
      <c r="A138" s="125" t="n">
        <v>109</v>
      </c>
      <c r="B138" s="131" t="inlineStr">
        <is>
          <t>23.8.03.01-0002</t>
        </is>
      </c>
      <c r="C138" s="142" t="inlineStr">
        <is>
          <t>Заглушки инвентарные металлические</t>
        </is>
      </c>
      <c r="D138" s="145" t="inlineStr">
        <is>
          <t>т</t>
        </is>
      </c>
      <c r="E138" s="143" t="n">
        <v>0.008</v>
      </c>
      <c r="F138" s="43" t="n">
        <v>9200</v>
      </c>
      <c r="G138" s="43">
        <f>ROUND(E138*F138,2)</f>
        <v/>
      </c>
      <c r="H138" s="40">
        <f>G138/G164</f>
        <v/>
      </c>
      <c r="I138" s="130">
        <f>ROUND(F138*Прил.10!$D$12,2)</f>
        <v/>
      </c>
      <c r="J138" s="130">
        <f>ROUND(E138*I138,2)</f>
        <v/>
      </c>
    </row>
    <row r="139" hidden="1" outlineLevel="1" ht="78.75" customFormat="1" customHeight="1" s="81">
      <c r="A139" s="125" t="n">
        <v>110</v>
      </c>
      <c r="B139" s="131" t="inlineStr">
        <is>
          <t>23.8.04.12-0121</t>
        </is>
      </c>
      <c r="C139" s="142" t="inlineStr">
        <is>
          <t>Тройники равнопроходные, номинальное давление до 16 МПа, номинальный диаметр 100 мм, наружный диаметр и толщина стенки 108х4,0 мм</t>
        </is>
      </c>
      <c r="D139" s="145" t="inlineStr">
        <is>
          <t>шт</t>
        </is>
      </c>
      <c r="E139" s="143" t="n">
        <v>0.4584</v>
      </c>
      <c r="F139" s="43" t="n">
        <v>152.24</v>
      </c>
      <c r="G139" s="43">
        <f>ROUND(E139*F139,2)</f>
        <v/>
      </c>
      <c r="H139" s="40">
        <f>G139/G164</f>
        <v/>
      </c>
      <c r="I139" s="130">
        <f>ROUND(F139*Прил.10!$D$12,2)</f>
        <v/>
      </c>
      <c r="J139" s="130">
        <f>ROUND(E139*I139,2)</f>
        <v/>
      </c>
    </row>
    <row r="140" hidden="1" outlineLevel="1" ht="31.5" customFormat="1" customHeight="1" s="81">
      <c r="A140" s="125" t="n">
        <v>111</v>
      </c>
      <c r="B140" s="131" t="inlineStr">
        <is>
          <t>16.3.02.03-0004</t>
        </is>
      </c>
      <c r="C140" s="142" t="inlineStr">
        <is>
          <t>Удобрения сложно-смешанные гранулированные насыпью</t>
        </is>
      </c>
      <c r="D140" s="145" t="inlineStr">
        <is>
          <t>т</t>
        </is>
      </c>
      <c r="E140" s="143" t="n">
        <v>0.0456382</v>
      </c>
      <c r="F140" s="43" t="n">
        <v>1480</v>
      </c>
      <c r="G140" s="43">
        <f>ROUND(E140*F140,2)</f>
        <v/>
      </c>
      <c r="H140" s="40">
        <f>G140/G164</f>
        <v/>
      </c>
      <c r="I140" s="130">
        <f>ROUND(F140*Прил.10!$D$12,2)</f>
        <v/>
      </c>
      <c r="J140" s="130">
        <f>ROUND(E140*I140,2)</f>
        <v/>
      </c>
    </row>
    <row r="141" hidden="1" outlineLevel="1" ht="31.5" customFormat="1" customHeight="1" s="81">
      <c r="A141" s="125" t="n">
        <v>112</v>
      </c>
      <c r="B141" s="131" t="inlineStr">
        <is>
          <t>01.7.11.07-0032</t>
        </is>
      </c>
      <c r="C141" s="142" t="inlineStr">
        <is>
          <t>Электроды сварочные Э42, диаметр 4 мм</t>
        </is>
      </c>
      <c r="D141" s="145" t="inlineStr">
        <is>
          <t>т</t>
        </is>
      </c>
      <c r="E141" s="143" t="n">
        <v>0.006456</v>
      </c>
      <c r="F141" s="43" t="n">
        <v>10315.01</v>
      </c>
      <c r="G141" s="43">
        <f>ROUND(E141*F141,2)</f>
        <v/>
      </c>
      <c r="H141" s="40">
        <f>G141/G164</f>
        <v/>
      </c>
      <c r="I141" s="130">
        <f>ROUND(F141*Прил.10!$D$12,2)</f>
        <v/>
      </c>
      <c r="J141" s="130">
        <f>ROUND(E141*I141,2)</f>
        <v/>
      </c>
    </row>
    <row r="142" hidden="1" outlineLevel="1" ht="15.75" customFormat="1" customHeight="1" s="81">
      <c r="A142" s="125" t="n">
        <v>113</v>
      </c>
      <c r="B142" s="131" t="inlineStr">
        <is>
          <t>14.4.01.08-0001</t>
        </is>
      </c>
      <c r="C142" s="142" t="inlineStr">
        <is>
          <t>Грунтовка В-КФ-093</t>
        </is>
      </c>
      <c r="D142" s="145" t="inlineStr">
        <is>
          <t>т</t>
        </is>
      </c>
      <c r="E142" s="143" t="n">
        <v>0.0017802</v>
      </c>
      <c r="F142" s="43" t="n">
        <v>35003</v>
      </c>
      <c r="G142" s="43">
        <f>ROUND(E142*F142,2)</f>
        <v/>
      </c>
      <c r="H142" s="40">
        <f>G142/G164</f>
        <v/>
      </c>
      <c r="I142" s="130">
        <f>ROUND(F142*Прил.10!$D$12,2)</f>
        <v/>
      </c>
      <c r="J142" s="130">
        <f>ROUND(E142*I142,2)</f>
        <v/>
      </c>
    </row>
    <row r="143" hidden="1" outlineLevel="1" ht="78.75" customFormat="1" customHeight="1" s="81">
      <c r="A143" s="125" t="n">
        <v>114</v>
      </c>
      <c r="B143" s="131" t="inlineStr">
        <is>
          <t>23.8.04.06-0072</t>
        </is>
      </c>
      <c r="C143" s="142" t="inlineStr">
        <is>
          <t>Отвод крутоизогнутый, радиус кривизны 1,5 мм, номинальное давление до 16 МПа, номинальный диаметр 100 мм, наружный диаметр 108 мм, толщина стенки 4 мм</t>
        </is>
      </c>
      <c r="D143" s="145" t="inlineStr">
        <is>
          <t>шт</t>
        </is>
      </c>
      <c r="E143" s="143" t="n">
        <v>0.6876</v>
      </c>
      <c r="F143" s="43" t="n">
        <v>62.05</v>
      </c>
      <c r="G143" s="43">
        <f>ROUND(E143*F143,2)</f>
        <v/>
      </c>
      <c r="H143" s="40">
        <f>G143/G164</f>
        <v/>
      </c>
      <c r="I143" s="130">
        <f>ROUND(F143*Прил.10!$D$12,2)</f>
        <v/>
      </c>
      <c r="J143" s="130">
        <f>ROUND(E143*I143,2)</f>
        <v/>
      </c>
    </row>
    <row r="144" hidden="1" outlineLevel="1" ht="31.5" customFormat="1" customHeight="1" s="81">
      <c r="A144" s="125" t="n">
        <v>115</v>
      </c>
      <c r="B144" s="131" t="inlineStr">
        <is>
          <t>01.7.11.07-0181</t>
        </is>
      </c>
      <c r="C144" s="142" t="inlineStr">
        <is>
          <t>Электроды с основным покрытием Э42А, диаметр 2,5 мм</t>
        </is>
      </c>
      <c r="D144" s="145" t="inlineStr">
        <is>
          <t>т</t>
        </is>
      </c>
      <c r="E144" s="143" t="n">
        <v>0.0027657</v>
      </c>
      <c r="F144" s="43" t="n">
        <v>14074</v>
      </c>
      <c r="G144" s="43">
        <f>ROUND(E144*F144,2)</f>
        <v/>
      </c>
      <c r="H144" s="40">
        <f>G144/G164</f>
        <v/>
      </c>
      <c r="I144" s="130">
        <f>ROUND(F144*Прил.10!$D$12,2)</f>
        <v/>
      </c>
      <c r="J144" s="130">
        <f>ROUND(E144*I144,2)</f>
        <v/>
      </c>
    </row>
    <row r="145" hidden="1" outlineLevel="1" ht="78.75" customFormat="1" customHeight="1" s="81">
      <c r="A145" s="125" t="n">
        <v>116</v>
      </c>
      <c r="B145" s="131" t="inlineStr">
        <is>
          <t>23.8.04.06-0064</t>
        </is>
      </c>
      <c r="C145" s="14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45" s="145" t="inlineStr">
        <is>
          <t>шт</t>
        </is>
      </c>
      <c r="E145" s="143" t="n">
        <v>1.3752</v>
      </c>
      <c r="F145" s="43" t="n">
        <v>27.02</v>
      </c>
      <c r="G145" s="43">
        <f>ROUND(E145*F145,2)</f>
        <v/>
      </c>
      <c r="H145" s="40">
        <f>G145/G164</f>
        <v/>
      </c>
      <c r="I145" s="130">
        <f>ROUND(F145*Прил.10!$D$12,2)</f>
        <v/>
      </c>
      <c r="J145" s="130">
        <f>ROUND(E145*I145,2)</f>
        <v/>
      </c>
    </row>
    <row r="146" hidden="1" outlineLevel="1" ht="31.5" customFormat="1" customHeight="1" s="81">
      <c r="A146" s="125" t="n">
        <v>117</v>
      </c>
      <c r="B146" s="131" t="inlineStr">
        <is>
          <t>23.8.03.01-0002</t>
        </is>
      </c>
      <c r="C146" s="142" t="inlineStr">
        <is>
          <t>Заглушки инвентарные металлические</t>
        </is>
      </c>
      <c r="D146" s="145" t="inlineStr">
        <is>
          <t>т</t>
        </is>
      </c>
      <c r="E146" s="143" t="n">
        <v>0.00382</v>
      </c>
      <c r="F146" s="43" t="n">
        <v>9200</v>
      </c>
      <c r="G146" s="43">
        <f>ROUND(E146*F146,2)</f>
        <v/>
      </c>
      <c r="H146" s="40">
        <f>G146/G164</f>
        <v/>
      </c>
      <c r="I146" s="130">
        <f>ROUND(F146*Прил.10!$D$12,2)</f>
        <v/>
      </c>
      <c r="J146" s="130">
        <f>ROUND(E146*I146,2)</f>
        <v/>
      </c>
    </row>
    <row r="147" hidden="1" outlineLevel="1" ht="15.75" customFormat="1" customHeight="1" s="81">
      <c r="A147" s="125" t="n">
        <v>118</v>
      </c>
      <c r="B147" s="131" t="inlineStr">
        <is>
          <t>14.4.01.09-0604</t>
        </is>
      </c>
      <c r="C147" s="142" t="inlineStr">
        <is>
          <t>Праймер эпоксидный</t>
        </is>
      </c>
      <c r="D147" s="145" t="inlineStr">
        <is>
          <t>кг</t>
        </is>
      </c>
      <c r="E147" s="143" t="n">
        <v>0.85568</v>
      </c>
      <c r="F147" s="43" t="n">
        <v>40.33</v>
      </c>
      <c r="G147" s="43">
        <f>ROUND(E147*F147,2)</f>
        <v/>
      </c>
      <c r="H147" s="40">
        <f>G147/G164</f>
        <v/>
      </c>
      <c r="I147" s="130">
        <f>ROUND(F147*Прил.10!$D$12,2)</f>
        <v/>
      </c>
      <c r="J147" s="130">
        <f>ROUND(E147*I147,2)</f>
        <v/>
      </c>
    </row>
    <row r="148" hidden="1" outlineLevel="1" ht="47.25" customFormat="1" customHeight="1" s="81">
      <c r="A148" s="125" t="n">
        <v>119</v>
      </c>
      <c r="B148" s="131" t="inlineStr">
        <is>
          <t>11.1.03.01-0080</t>
        </is>
      </c>
      <c r="C148" s="142" t="inlineStr">
        <is>
          <t>Бруски обрезные, хвойных пород, длина 4-6,5 м, ширина 75-150 мм, толщина 40-75 мм, сорт IV</t>
        </is>
      </c>
      <c r="D148" s="145" t="inlineStr">
        <is>
          <t>м3</t>
        </is>
      </c>
      <c r="E148" s="143" t="n">
        <v>0.0299096</v>
      </c>
      <c r="F148" s="43" t="n">
        <v>1056</v>
      </c>
      <c r="G148" s="43">
        <f>ROUND(E148*F148,2)</f>
        <v/>
      </c>
      <c r="H148" s="40">
        <f>G148/G164</f>
        <v/>
      </c>
      <c r="I148" s="130">
        <f>ROUND(F148*Прил.10!$D$12,2)</f>
        <v/>
      </c>
      <c r="J148" s="130">
        <f>ROUND(E148*I148,2)</f>
        <v/>
      </c>
    </row>
    <row r="149" hidden="1" outlineLevel="1" ht="78.75" customFormat="1" customHeight="1" s="81">
      <c r="A149" s="125" t="n">
        <v>120</v>
      </c>
      <c r="B149" s="131" t="inlineStr">
        <is>
          <t>23.8.04.12-0113</t>
        </is>
      </c>
      <c r="C149" s="142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9" s="145" t="inlineStr">
        <is>
          <t>шт</t>
        </is>
      </c>
      <c r="E149" s="143" t="n">
        <v>0.2292</v>
      </c>
      <c r="F149" s="43" t="n">
        <v>111.84</v>
      </c>
      <c r="G149" s="43">
        <f>ROUND(E149*F149,2)</f>
        <v/>
      </c>
      <c r="H149" s="40">
        <f>G149/G164</f>
        <v/>
      </c>
      <c r="I149" s="130">
        <f>ROUND(F149*Прил.10!$D$12,2)</f>
        <v/>
      </c>
      <c r="J149" s="130">
        <f>ROUND(E149*I149,2)</f>
        <v/>
      </c>
    </row>
    <row r="150" hidden="1" outlineLevel="1" ht="47.25" customFormat="1" customHeight="1" s="81">
      <c r="A150" s="125" t="n">
        <v>121</v>
      </c>
      <c r="B150" s="131" t="inlineStr">
        <is>
          <t>11.1.02.04-0031</t>
        </is>
      </c>
      <c r="C150" s="142" t="inlineStr">
        <is>
          <t>Лесоматериалы круглые, хвойных пород, для строительства, диаметр 14-24 см, длина 3-6,5 м</t>
        </is>
      </c>
      <c r="D150" s="145" t="inlineStr">
        <is>
          <t>м3</t>
        </is>
      </c>
      <c r="E150" s="143" t="n">
        <v>0.045</v>
      </c>
      <c r="F150" s="43" t="n">
        <v>558.33</v>
      </c>
      <c r="G150" s="43">
        <f>ROUND(E150*F150,2)</f>
        <v/>
      </c>
      <c r="H150" s="40">
        <f>G150/G164</f>
        <v/>
      </c>
      <c r="I150" s="130">
        <f>ROUND(F150*Прил.10!$D$12,2)</f>
        <v/>
      </c>
      <c r="J150" s="130">
        <f>ROUND(E150*I150,2)</f>
        <v/>
      </c>
    </row>
    <row r="151" hidden="1" outlineLevel="1" ht="15.75" customFormat="1" customHeight="1" s="81">
      <c r="A151" s="125" t="n">
        <v>122</v>
      </c>
      <c r="B151" s="131" t="inlineStr">
        <is>
          <t>18.4.01.08-0041</t>
        </is>
      </c>
      <c r="C151" s="142" t="inlineStr">
        <is>
          <t>Свеча вытяжная</t>
        </is>
      </c>
      <c r="D151" s="145" t="inlineStr">
        <is>
          <t>шт</t>
        </is>
      </c>
      <c r="E151" s="143" t="n">
        <v>0.764</v>
      </c>
      <c r="F151" s="43" t="n">
        <v>30</v>
      </c>
      <c r="G151" s="43">
        <f>ROUND(E151*F151,2)</f>
        <v/>
      </c>
      <c r="H151" s="40">
        <f>G151/G164</f>
        <v/>
      </c>
      <c r="I151" s="130">
        <f>ROUND(F151*Прил.10!$D$12,2)</f>
        <v/>
      </c>
      <c r="J151" s="130">
        <f>ROUND(E151*I151,2)</f>
        <v/>
      </c>
    </row>
    <row r="152" hidden="1" outlineLevel="1" ht="15.75" customFormat="1" customHeight="1" s="81">
      <c r="A152" s="125" t="n">
        <v>123</v>
      </c>
      <c r="B152" s="131" t="inlineStr">
        <is>
          <t>14.5.09.11-0102</t>
        </is>
      </c>
      <c r="C152" s="142" t="inlineStr">
        <is>
          <t>Уайт-спирит</t>
        </is>
      </c>
      <c r="D152" s="145" t="inlineStr">
        <is>
          <t>кг</t>
        </is>
      </c>
      <c r="E152" s="143" t="n">
        <v>2.35312</v>
      </c>
      <c r="F152" s="43" t="n">
        <v>6.67</v>
      </c>
      <c r="G152" s="43">
        <f>ROUND(E152*F152,2)</f>
        <v/>
      </c>
      <c r="H152" s="40">
        <f>G152/G164</f>
        <v/>
      </c>
      <c r="I152" s="130">
        <f>ROUND(F152*Прил.10!$D$12,2)</f>
        <v/>
      </c>
      <c r="J152" s="130">
        <f>ROUND(E152*I152,2)</f>
        <v/>
      </c>
    </row>
    <row r="153" hidden="1" outlineLevel="1" ht="15.75" customFormat="1" customHeight="1" s="81">
      <c r="A153" s="125" t="n">
        <v>124</v>
      </c>
      <c r="B153" s="131" t="inlineStr">
        <is>
          <t>14.4.04.08-0003</t>
        </is>
      </c>
      <c r="C153" s="142" t="inlineStr">
        <is>
          <t>Эмаль ПФ-115, серая</t>
        </is>
      </c>
      <c r="D153" s="145" t="inlineStr">
        <is>
          <t>т</t>
        </is>
      </c>
      <c r="E153" s="143" t="n">
        <v>0.000517</v>
      </c>
      <c r="F153" s="43" t="n">
        <v>14312.87</v>
      </c>
      <c r="G153" s="43">
        <f>ROUND(E153*F153,2)</f>
        <v/>
      </c>
      <c r="H153" s="40">
        <f>G153/G164</f>
        <v/>
      </c>
      <c r="I153" s="130">
        <f>ROUND(F153*Прил.10!$D$12,2)</f>
        <v/>
      </c>
      <c r="J153" s="130">
        <f>ROUND(E153*I153,2)</f>
        <v/>
      </c>
    </row>
    <row r="154" hidden="1" outlineLevel="1" ht="15.75" customFormat="1" customHeight="1" s="81">
      <c r="A154" s="125" t="n">
        <v>125</v>
      </c>
      <c r="B154" s="131" t="inlineStr">
        <is>
          <t>01.7.20.08-0021</t>
        </is>
      </c>
      <c r="C154" s="142" t="inlineStr">
        <is>
          <t>Брезент</t>
        </is>
      </c>
      <c r="D154" s="145" t="inlineStr">
        <is>
          <t>м2</t>
        </is>
      </c>
      <c r="E154" s="143" t="n">
        <v>0.18</v>
      </c>
      <c r="F154" s="43" t="n">
        <v>37.43</v>
      </c>
      <c r="G154" s="43">
        <f>ROUND(E154*F154,2)</f>
        <v/>
      </c>
      <c r="H154" s="40">
        <f>G154/G164</f>
        <v/>
      </c>
      <c r="I154" s="130">
        <f>ROUND(F154*Прил.10!$D$12,2)</f>
        <v/>
      </c>
      <c r="J154" s="130">
        <f>ROUND(E154*I154,2)</f>
        <v/>
      </c>
    </row>
    <row r="155" hidden="1" outlineLevel="1" ht="31.5" customFormat="1" customHeight="1" s="81">
      <c r="A155" s="125" t="n">
        <v>126</v>
      </c>
      <c r="B155" s="131" t="inlineStr">
        <is>
          <t>02.3.01.02-1012</t>
        </is>
      </c>
      <c r="C155" s="142" t="inlineStr">
        <is>
          <t>Песок природный II класс, средний, круглые сита</t>
        </is>
      </c>
      <c r="D155" s="145" t="inlineStr">
        <is>
          <t>м3</t>
        </is>
      </c>
      <c r="E155" s="143" t="n">
        <v>0.064176</v>
      </c>
      <c r="F155" s="43" t="n">
        <v>59.99</v>
      </c>
      <c r="G155" s="43">
        <f>ROUND(E155*F155,2)</f>
        <v/>
      </c>
      <c r="H155" s="40">
        <f>G155/G164</f>
        <v/>
      </c>
      <c r="I155" s="130">
        <f>ROUND(F155*Прил.10!$D$12,2)</f>
        <v/>
      </c>
      <c r="J155" s="130">
        <f>ROUND(E155*I155,2)</f>
        <v/>
      </c>
    </row>
    <row r="156" hidden="1" outlineLevel="1" ht="15.75" customFormat="1" customHeight="1" s="81">
      <c r="A156" s="125" t="n">
        <v>127</v>
      </c>
      <c r="B156" s="131" t="inlineStr">
        <is>
          <t>01.7.20.08-0162</t>
        </is>
      </c>
      <c r="C156" s="142" t="inlineStr">
        <is>
          <t>Ткань мешочная</t>
        </is>
      </c>
      <c r="D156" s="145" t="inlineStr">
        <is>
          <t>10 м2</t>
        </is>
      </c>
      <c r="E156" s="143" t="n">
        <v>0.0375</v>
      </c>
      <c r="F156" s="43" t="n">
        <v>84.75</v>
      </c>
      <c r="G156" s="43">
        <f>ROUND(E156*F156,2)</f>
        <v/>
      </c>
      <c r="H156" s="40">
        <f>G156/G164</f>
        <v/>
      </c>
      <c r="I156" s="130">
        <f>ROUND(F156*Прил.10!$D$12,2)</f>
        <v/>
      </c>
      <c r="J156" s="130">
        <f>ROUND(E156*I156,2)</f>
        <v/>
      </c>
    </row>
    <row r="157" hidden="1" outlineLevel="1" ht="15.75" customFormat="1" customHeight="1" s="81">
      <c r="A157" s="125" t="n">
        <v>128</v>
      </c>
      <c r="B157" s="131" t="inlineStr">
        <is>
          <t>14.5.09.07-0031</t>
        </is>
      </c>
      <c r="C157" s="142" t="inlineStr">
        <is>
          <t>Растворитель Р-4А</t>
        </is>
      </c>
      <c r="D157" s="145" t="inlineStr">
        <is>
          <t>т</t>
        </is>
      </c>
      <c r="E157" s="143" t="n">
        <v>0.000311</v>
      </c>
      <c r="F157" s="43" t="n">
        <v>5479.9</v>
      </c>
      <c r="G157" s="43">
        <f>ROUND(E157*F157,2)</f>
        <v/>
      </c>
      <c r="H157" s="40">
        <f>G157/G164</f>
        <v/>
      </c>
      <c r="I157" s="130">
        <f>ROUND(F157*Прил.10!$D$12,2)</f>
        <v/>
      </c>
      <c r="J157" s="130">
        <f>ROUND(E157*I157,2)</f>
        <v/>
      </c>
    </row>
    <row r="158" hidden="1" outlineLevel="1" ht="31.5" customFormat="1" customHeight="1" s="81">
      <c r="A158" s="125" t="n">
        <v>129</v>
      </c>
      <c r="B158" s="131" t="inlineStr">
        <is>
          <t>01.7.11.07-0034</t>
        </is>
      </c>
      <c r="C158" s="142" t="inlineStr">
        <is>
          <t>Электроды сварочные Э42А, диаметр 4 мм</t>
        </is>
      </c>
      <c r="D158" s="145" t="inlineStr">
        <is>
          <t>кг</t>
        </is>
      </c>
      <c r="E158" s="143" t="n">
        <v>0.13752</v>
      </c>
      <c r="F158" s="43" t="n">
        <v>10.57</v>
      </c>
      <c r="G158" s="43">
        <f>ROUND(E158*F158,2)</f>
        <v/>
      </c>
      <c r="H158" s="40">
        <f>G158/G164</f>
        <v/>
      </c>
      <c r="I158" s="130">
        <f>ROUND(F158*Прил.10!$D$12,2)</f>
        <v/>
      </c>
      <c r="J158" s="130">
        <f>ROUND(E158*I158,2)</f>
        <v/>
      </c>
    </row>
    <row r="159" hidden="1" outlineLevel="1" ht="47.25" customFormat="1" customHeight="1" s="81">
      <c r="A159" s="125" t="n">
        <v>130</v>
      </c>
      <c r="B159" s="131" t="inlineStr">
        <is>
          <t>999-9950</t>
        </is>
      </c>
      <c r="C159" s="142" t="inlineStr">
        <is>
          <t>Вспомогательные ненормируемые ресурсы (2% от Оплаты труда рабочих)</t>
        </is>
      </c>
      <c r="D159" s="145" t="inlineStr">
        <is>
          <t>руб</t>
        </is>
      </c>
      <c r="E159" s="143" t="n">
        <v>1.28352</v>
      </c>
      <c r="F159" s="43" t="n">
        <v>1</v>
      </c>
      <c r="G159" s="43">
        <f>ROUND(E159*F159,2)</f>
        <v/>
      </c>
      <c r="H159" s="40">
        <f>G159/G164</f>
        <v/>
      </c>
      <c r="I159" s="130">
        <f>ROUND(F159*Прил.10!$D$12,2)</f>
        <v/>
      </c>
      <c r="J159" s="130">
        <f>ROUND(E159*I159,2)</f>
        <v/>
      </c>
    </row>
    <row r="160" hidden="1" outlineLevel="1" ht="15.75" customFormat="1" customHeight="1" s="81">
      <c r="A160" s="125" t="n">
        <v>131</v>
      </c>
      <c r="B160" s="131" t="inlineStr">
        <is>
          <t>14.4.04.09-0019</t>
        </is>
      </c>
      <c r="C160" s="142" t="inlineStr">
        <is>
          <t>Эмаль ХВ-125, серебристая</t>
        </is>
      </c>
      <c r="D160" s="145" t="inlineStr">
        <is>
          <t>т</t>
        </is>
      </c>
      <c r="E160" s="143" t="n">
        <v>3.82e-05</v>
      </c>
      <c r="F160" s="43" t="n">
        <v>18750</v>
      </c>
      <c r="G160" s="43">
        <f>ROUND(E160*F160,2)</f>
        <v/>
      </c>
      <c r="H160" s="40">
        <f>G160/G164</f>
        <v/>
      </c>
      <c r="I160" s="130">
        <f>ROUND(F160*Прил.10!$D$12,2)</f>
        <v/>
      </c>
      <c r="J160" s="130">
        <f>ROUND(E160*I160,2)</f>
        <v/>
      </c>
    </row>
    <row r="161" hidden="1" outlineLevel="1" ht="15.75" customFormat="1" customHeight="1" s="81">
      <c r="A161" s="125" t="n">
        <v>132</v>
      </c>
      <c r="B161" s="131" t="inlineStr">
        <is>
          <t>01.7.20.08-0051</t>
        </is>
      </c>
      <c r="C161" s="142" t="inlineStr">
        <is>
          <t>Ветошь</t>
        </is>
      </c>
      <c r="D161" s="145" t="inlineStr">
        <is>
          <t>кг</t>
        </is>
      </c>
      <c r="E161" s="143" t="n">
        <v>0.385056</v>
      </c>
      <c r="F161" s="43" t="n">
        <v>1.82</v>
      </c>
      <c r="G161" s="43">
        <f>ROUND(E161*F161,2)</f>
        <v/>
      </c>
      <c r="H161" s="40">
        <f>G161/G164</f>
        <v/>
      </c>
      <c r="I161" s="130">
        <f>ROUND(F161*Прил.10!$D$12,2)</f>
        <v/>
      </c>
      <c r="J161" s="130">
        <f>ROUND(E161*I161,2)</f>
        <v/>
      </c>
    </row>
    <row r="162" hidden="1" outlineLevel="1" ht="15.75" customFormat="1" customHeight="1" s="81">
      <c r="A162" s="125" t="n">
        <v>133</v>
      </c>
      <c r="B162" s="131" t="inlineStr">
        <is>
          <t>14.4.01.18-0002</t>
        </is>
      </c>
      <c r="C162" s="142" t="inlineStr">
        <is>
          <t>Грунтовка ФЛ-03К, коричневая</t>
        </is>
      </c>
      <c r="D162" s="145" t="inlineStr">
        <is>
          <t>т</t>
        </is>
      </c>
      <c r="E162" s="143" t="n">
        <v>2.29e-05</v>
      </c>
      <c r="F162" s="43" t="n">
        <v>29470.1</v>
      </c>
      <c r="G162" s="43">
        <f>ROUND(E162*F162,2)</f>
        <v/>
      </c>
      <c r="H162" s="40">
        <f>G162/G164</f>
        <v/>
      </c>
      <c r="I162" s="130">
        <f>ROUND(F162*Прил.10!$D$12,2)</f>
        <v/>
      </c>
      <c r="J162" s="130">
        <f>ROUND(E162*I162,2)</f>
        <v/>
      </c>
    </row>
    <row r="163" collapsed="1" ht="15.75" customFormat="1" customHeight="1" s="81">
      <c r="A163" s="125" t="n"/>
      <c r="B163" s="125" t="inlineStr">
        <is>
          <t>Итого прочие Материалы</t>
        </is>
      </c>
      <c r="C163" s="150" t="n"/>
      <c r="D163" s="150" t="n"/>
      <c r="E163" s="150" t="n"/>
      <c r="F163" s="151" t="n"/>
      <c r="G163" s="130">
        <f>SUM(G94:G162)</f>
        <v/>
      </c>
      <c r="H163" s="40">
        <f>SUM(H94:H162)</f>
        <v/>
      </c>
      <c r="I163" s="130" t="n"/>
      <c r="J163" s="130">
        <f>SUM(J94:J162)</f>
        <v/>
      </c>
    </row>
    <row r="164" ht="15.75" customFormat="1" customHeight="1" s="81">
      <c r="A164" s="125" t="n"/>
      <c r="B164" s="125" t="inlineStr">
        <is>
          <t>Итого по разделу "Материалы"</t>
        </is>
      </c>
      <c r="C164" s="150" t="n"/>
      <c r="D164" s="150" t="n"/>
      <c r="E164" s="150" t="n"/>
      <c r="F164" s="151" t="n"/>
      <c r="G164" s="130">
        <f>G93+G163</f>
        <v/>
      </c>
      <c r="H164" s="40">
        <f>H93+H163</f>
        <v/>
      </c>
      <c r="I164" s="130" t="n"/>
      <c r="J164" s="130">
        <f>J93+J163</f>
        <v/>
      </c>
    </row>
    <row r="165" ht="15.75" customFormat="1" customHeight="1" s="81">
      <c r="A165" s="126" t="n"/>
      <c r="B165" s="145" t="n"/>
      <c r="C165" s="142" t="inlineStr">
        <is>
          <t>ИТОГО ПО РМ</t>
        </is>
      </c>
      <c r="D165" s="145" t="n"/>
      <c r="E165" s="145" t="n"/>
      <c r="F165" s="144" t="n"/>
      <c r="G165" s="144">
        <f>+G14+G74+G164</f>
        <v/>
      </c>
      <c r="H165" s="34" t="n"/>
      <c r="I165" s="130" t="n"/>
      <c r="J165" s="144">
        <f>+J14+J74+J164</f>
        <v/>
      </c>
    </row>
    <row r="166" ht="15.75" customFormat="1" customHeight="1" s="81">
      <c r="A166" s="126" t="n"/>
      <c r="B166" s="145" t="n"/>
      <c r="C166" s="142" t="inlineStr">
        <is>
          <t>Накладные расходы</t>
        </is>
      </c>
      <c r="D166" s="35" t="n">
        <v>1.0744084404798</v>
      </c>
      <c r="E166" s="145" t="n"/>
      <c r="F166" s="144" t="n"/>
      <c r="G166" s="144">
        <f>(G14+G16)*D166</f>
        <v/>
      </c>
      <c r="H166" s="34" t="n"/>
      <c r="I166" s="130" t="n"/>
      <c r="J166" s="130">
        <f>(J14+J16)*D166</f>
        <v/>
      </c>
    </row>
    <row r="167" ht="15.75" customFormat="1" customHeight="1" s="81">
      <c r="A167" s="126" t="n"/>
      <c r="B167" s="145" t="n"/>
      <c r="C167" s="142" t="inlineStr">
        <is>
          <t>Сметная прибыль</t>
        </is>
      </c>
      <c r="D167" s="35" t="n">
        <v>0.57490017394029</v>
      </c>
      <c r="E167" s="145" t="n"/>
      <c r="F167" s="144" t="n"/>
      <c r="G167" s="144">
        <f>(G14+G16)*D167</f>
        <v/>
      </c>
      <c r="H167" s="34" t="n"/>
      <c r="I167" s="130" t="n"/>
      <c r="J167" s="130">
        <f>(J14+J16)*D167</f>
        <v/>
      </c>
    </row>
    <row r="168" ht="15.75" customFormat="1" customHeight="1" s="81">
      <c r="A168" s="126" t="n"/>
      <c r="B168" s="145" t="n"/>
      <c r="C168" s="142" t="inlineStr">
        <is>
          <t>Итого СМР (с НР и СП)</t>
        </is>
      </c>
      <c r="D168" s="145" t="n"/>
      <c r="E168" s="145" t="n"/>
      <c r="F168" s="144" t="n"/>
      <c r="G168" s="144">
        <f>G165+G166+G167</f>
        <v/>
      </c>
      <c r="H168" s="34" t="n"/>
      <c r="I168" s="130" t="n"/>
      <c r="J168" s="144">
        <f>J165+J166+J167</f>
        <v/>
      </c>
    </row>
    <row r="169" ht="15.75" customFormat="1" customHeight="1" s="81">
      <c r="A169" s="126" t="n"/>
      <c r="B169" s="145" t="n"/>
      <c r="C169" s="142" t="inlineStr">
        <is>
          <t>ВСЕГО СМР + ОБОРУДОВАНИЕ</t>
        </is>
      </c>
      <c r="D169" s="145" t="n"/>
      <c r="E169" s="145" t="n"/>
      <c r="F169" s="144" t="n"/>
      <c r="G169" s="144">
        <f>G80+G168</f>
        <v/>
      </c>
      <c r="H169" s="34" t="n"/>
      <c r="I169" s="130" t="n"/>
      <c r="J169" s="130">
        <f>J80+J168</f>
        <v/>
      </c>
    </row>
    <row r="170" ht="15.75" customFormat="1" customHeight="1" s="81">
      <c r="A170" s="126" t="n"/>
      <c r="B170" s="145" t="n"/>
      <c r="C170" s="142" t="inlineStr">
        <is>
          <t>ИТОГО ПОКАЗАТЕЛЬ НА ЕД. ИЗМ.</t>
        </is>
      </c>
      <c r="D170" s="145" t="inlineStr">
        <is>
          <t>м</t>
        </is>
      </c>
      <c r="E170" s="145" t="n">
        <v>1</v>
      </c>
      <c r="F170" s="144" t="n"/>
      <c r="G170" s="144">
        <f>G169/E170</f>
        <v/>
      </c>
      <c r="H170" s="34" t="n"/>
      <c r="I170" s="130" t="n"/>
      <c r="J170" s="144">
        <f>J169/E170</f>
        <v/>
      </c>
    </row>
    <row r="171" ht="15.75" customFormat="1" customHeight="1" s="81">
      <c r="F171" s="46" t="n"/>
      <c r="G171" s="46" t="n"/>
      <c r="I171" s="46" t="n"/>
      <c r="J171" s="46" t="n"/>
    </row>
    <row r="172" ht="15.75" customFormat="1" customHeight="1" s="81">
      <c r="F172" s="46" t="n"/>
      <c r="G172" s="46" t="n"/>
      <c r="I172" s="46" t="n"/>
      <c r="J172" s="46" t="n"/>
    </row>
    <row r="173" ht="15.75" customFormat="1" customHeight="1" s="81">
      <c r="A173" s="19" t="n"/>
      <c r="B173" s="81" t="n"/>
      <c r="C173" s="81" t="n"/>
      <c r="D173" s="81" t="n"/>
      <c r="F173" s="46" t="n"/>
      <c r="G173" s="46" t="n"/>
      <c r="I173" s="46" t="n"/>
      <c r="J173" s="46" t="n"/>
    </row>
    <row r="174" ht="15.75" customFormat="1" customHeight="1" s="81">
      <c r="B174" s="81" t="inlineStr">
        <is>
          <t>Составил ______________________        М.С. Колотиевская</t>
        </is>
      </c>
      <c r="C174" s="81" t="n"/>
      <c r="D174" s="81" t="n"/>
      <c r="F174" s="46" t="n"/>
      <c r="G174" s="46" t="n"/>
      <c r="I174" s="46" t="n"/>
      <c r="J174" s="46" t="n"/>
    </row>
    <row r="175" ht="15.75" customFormat="1" customHeight="1" s="81">
      <c r="B175" s="19" t="inlineStr">
        <is>
          <t xml:space="preserve">                         (подпись, инициалы, фамилия)</t>
        </is>
      </c>
      <c r="C175" s="81" t="n"/>
      <c r="D175" s="81" t="n"/>
      <c r="F175" s="46" t="n"/>
      <c r="G175" s="46" t="n"/>
      <c r="I175" s="46" t="n"/>
      <c r="J175" s="46" t="n"/>
    </row>
    <row r="176" ht="15.75" customFormat="1" customHeight="1" s="81">
      <c r="A176" s="19" t="n"/>
      <c r="B176" s="81" t="n"/>
      <c r="C176" s="81" t="n"/>
      <c r="D176" s="81" t="n"/>
      <c r="F176" s="46" t="n"/>
      <c r="G176" s="46" t="n"/>
      <c r="I176" s="46" t="n"/>
      <c r="J176" s="46" t="n"/>
    </row>
    <row r="177" ht="15.75" customFormat="1" customHeight="1" s="81">
      <c r="B177" s="81" t="inlineStr">
        <is>
          <t>Проверил ______________________      А.В. Костянецкая</t>
        </is>
      </c>
      <c r="C177" s="81" t="n"/>
      <c r="D177" s="81" t="n"/>
      <c r="F177" s="46" t="n"/>
      <c r="G177" s="46" t="n"/>
      <c r="I177" s="46" t="n"/>
      <c r="J177" s="46" t="n"/>
    </row>
    <row r="178" ht="15.75" customHeight="1" s="79">
      <c r="B178" s="19" t="inlineStr">
        <is>
          <t xml:space="preserve">                        (подпись, инициалы, фамилия)</t>
        </is>
      </c>
      <c r="C178" s="81" t="n"/>
      <c r="D178" s="81" t="n"/>
    </row>
  </sheetData>
  <mergeCells count="28">
    <mergeCell ref="H9:H10"/>
    <mergeCell ref="B83:H83"/>
    <mergeCell ref="B15:H15"/>
    <mergeCell ref="H2:J2"/>
    <mergeCell ref="B93:F93"/>
    <mergeCell ref="B78:J78"/>
    <mergeCell ref="C9:C10"/>
    <mergeCell ref="E9:E10"/>
    <mergeCell ref="B9:B10"/>
    <mergeCell ref="B73:F73"/>
    <mergeCell ref="D9:D10"/>
    <mergeCell ref="B18:H18"/>
    <mergeCell ref="B12:H12"/>
    <mergeCell ref="B76:J76"/>
    <mergeCell ref="D6:J6"/>
    <mergeCell ref="A7:C7"/>
    <mergeCell ref="B75:J75"/>
    <mergeCell ref="B74:F74"/>
    <mergeCell ref="F9:G9"/>
    <mergeCell ref="A4:H4"/>
    <mergeCell ref="B17:H17"/>
    <mergeCell ref="B164:F164"/>
    <mergeCell ref="A9:A10"/>
    <mergeCell ref="B82:H82"/>
    <mergeCell ref="A6:C6"/>
    <mergeCell ref="B163:F163"/>
    <mergeCell ref="I9:J9"/>
    <mergeCell ref="B35:F35"/>
  </mergeCells>
  <conditionalFormatting sqref="E13:E177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5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8" zoomScale="115" zoomScaleNormal="100" zoomScaleSheetLayoutView="115" workbookViewId="0">
      <selection activeCell="C15" sqref="C15"/>
    </sheetView>
  </sheetViews>
  <sheetFormatPr baseColWidth="8" defaultColWidth="9.140625" defaultRowHeight="15"/>
  <cols>
    <col width="5.7109375" customWidth="1" style="79" min="1" max="1"/>
    <col width="14.85546875" customWidth="1" style="79" min="2" max="2"/>
    <col width="39.140625" customWidth="1" style="79" min="3" max="3"/>
    <col width="8.28515625" customWidth="1" style="79" min="4" max="4"/>
    <col width="13.5703125" customWidth="1" style="79" min="5" max="5"/>
    <col width="12.42578125" customWidth="1" style="79" min="6" max="6"/>
    <col width="14.140625" customWidth="1" style="79" min="7" max="7"/>
  </cols>
  <sheetData>
    <row r="1" ht="15.75" customHeight="1" s="79">
      <c r="A1" s="136" t="inlineStr">
        <is>
          <t>Приложение №6</t>
        </is>
      </c>
    </row>
    <row r="2" ht="21.75" customHeight="1" s="79">
      <c r="A2" s="136" t="n"/>
      <c r="B2" s="136" t="n"/>
      <c r="C2" s="136" t="n"/>
      <c r="D2" s="136" t="n"/>
      <c r="E2" s="136" t="n"/>
      <c r="F2" s="136" t="n"/>
      <c r="G2" s="136" t="n"/>
    </row>
    <row r="3" ht="15.75" customHeight="1" s="79">
      <c r="A3" s="116" t="inlineStr">
        <is>
          <t>Расчет стоимости оборудования</t>
        </is>
      </c>
    </row>
    <row r="4" ht="25.5" customHeight="1" s="79">
      <c r="A4" s="137" t="inlineStr">
        <is>
          <t>Наименование разрабатываемого показателя УНЦ —  Ж4 Переустр. НП диам. 325 мм____коэф. 0,764_500 кВ</t>
        </is>
      </c>
    </row>
    <row r="5" ht="15.75" customHeight="1" s="79">
      <c r="A5" s="81" t="n"/>
      <c r="B5" s="81" t="n"/>
      <c r="C5" s="81" t="n"/>
      <c r="D5" s="81" t="n"/>
      <c r="E5" s="81" t="n"/>
      <c r="F5" s="81" t="n"/>
      <c r="G5" s="81" t="n"/>
    </row>
    <row r="6" ht="30" customFormat="1" customHeight="1" s="81">
      <c r="A6" s="145" t="inlineStr">
        <is>
          <t>№ пп.</t>
        </is>
      </c>
      <c r="B6" s="145" t="inlineStr">
        <is>
          <t>Код ресурса</t>
        </is>
      </c>
      <c r="C6" s="145" t="inlineStr">
        <is>
          <t>Наименование</t>
        </is>
      </c>
      <c r="D6" s="145" t="inlineStr">
        <is>
          <t>Ед. изм.</t>
        </is>
      </c>
      <c r="E6" s="119" t="inlineStr">
        <is>
          <t>Кол-во единиц по проектным данным</t>
        </is>
      </c>
      <c r="F6" s="145" t="inlineStr">
        <is>
          <t>Сметная стоимость в ценах на 01.01.2000 (руб.)</t>
        </is>
      </c>
      <c r="G6" s="151" t="n"/>
    </row>
    <row r="7" ht="15.75" customFormat="1" customHeight="1" s="81">
      <c r="A7" s="153" t="n"/>
      <c r="B7" s="153" t="n"/>
      <c r="C7" s="153" t="n"/>
      <c r="D7" s="153" t="n"/>
      <c r="E7" s="153" t="n"/>
      <c r="F7" s="119" t="inlineStr">
        <is>
          <t>на ед. изм.</t>
        </is>
      </c>
      <c r="G7" s="119" t="inlineStr">
        <is>
          <t>общая</t>
        </is>
      </c>
    </row>
    <row r="8" ht="15.75" customFormat="1" customHeight="1" s="81">
      <c r="A8" s="119" t="n">
        <v>1</v>
      </c>
      <c r="B8" s="119" t="n">
        <v>2</v>
      </c>
      <c r="C8" s="119" t="n">
        <v>3</v>
      </c>
      <c r="D8" s="119" t="n">
        <v>4</v>
      </c>
      <c r="E8" s="119" t="n">
        <v>5</v>
      </c>
      <c r="F8" s="119" t="n">
        <v>6</v>
      </c>
      <c r="G8" s="119" t="n">
        <v>7</v>
      </c>
    </row>
    <row r="9" ht="15.75" customFormat="1" customHeight="1" s="81">
      <c r="A9" s="126" t="n"/>
      <c r="B9" s="142" t="inlineStr">
        <is>
          <t>ИНЖЕНЕРНОЕ ОБОРУДОВАНИЕ</t>
        </is>
      </c>
      <c r="C9" s="150" t="n"/>
      <c r="D9" s="150" t="n"/>
      <c r="E9" s="150" t="n"/>
      <c r="F9" s="150" t="n"/>
      <c r="G9" s="151" t="n"/>
    </row>
    <row r="10" ht="31.5" customFormat="1" customHeight="1" s="81">
      <c r="A10" s="145" t="n"/>
      <c r="B10" s="48" t="n"/>
      <c r="C10" s="142" t="inlineStr">
        <is>
          <t>ИТОГО ИНЖЕНЕРНОЕ ОБОРУДОВАНИЕ</t>
        </is>
      </c>
      <c r="D10" s="48" t="n"/>
      <c r="E10" s="49" t="n"/>
      <c r="F10" s="144" t="n"/>
      <c r="G10" s="144" t="n">
        <v>0</v>
      </c>
    </row>
    <row r="11" ht="15.75" customFormat="1" customHeight="1" s="81">
      <c r="A11" s="145" t="n"/>
      <c r="B11" s="142" t="inlineStr">
        <is>
          <t>ТЕХНОЛОГИЧЕСКОЕ ОБОРУДОВАНИЕ</t>
        </is>
      </c>
      <c r="C11" s="150" t="n"/>
      <c r="D11" s="150" t="n"/>
      <c r="E11" s="150" t="n"/>
      <c r="F11" s="150" t="n"/>
      <c r="G11" s="151" t="n"/>
    </row>
    <row r="12" ht="31.5" customFormat="1" customHeight="1" s="81">
      <c r="A12" s="145" t="n"/>
      <c r="B12" s="142" t="n"/>
      <c r="C12" s="142" t="inlineStr">
        <is>
          <t>ИТОГО ТЕХНОЛОГИЧЕСКОЕ ОБОРУДОВАНИЕ</t>
        </is>
      </c>
      <c r="D12" s="142" t="n"/>
      <c r="E12" s="143" t="n"/>
      <c r="F12" s="144" t="n"/>
      <c r="G12" s="144" t="n">
        <v>0</v>
      </c>
    </row>
    <row r="13" ht="15.75" customFormat="1" customHeight="1" s="81">
      <c r="A13" s="145" t="n"/>
      <c r="B13" s="142" t="n"/>
      <c r="C13" s="142" t="inlineStr">
        <is>
          <t>Итого по разделу "Оборудование"</t>
        </is>
      </c>
      <c r="D13" s="142" t="n"/>
      <c r="E13" s="143" t="n"/>
      <c r="F13" s="144" t="n"/>
      <c r="G13" s="144" t="n">
        <v>0</v>
      </c>
    </row>
    <row r="14" ht="15.75" customFormat="1" customHeight="1" s="81">
      <c r="A14" s="81" t="n"/>
      <c r="B14" s="81" t="n"/>
      <c r="C14" s="81" t="n"/>
    </row>
    <row r="15" ht="15.75" customFormat="1" customHeight="1" s="81">
      <c r="A15" s="81" t="inlineStr">
        <is>
          <t>Составил ______________________        М.С. Колотиевская</t>
        </is>
      </c>
      <c r="B15" s="81" t="n"/>
      <c r="C15" s="81" t="n"/>
    </row>
    <row r="16" ht="15.75" customFormat="1" customHeight="1" s="81">
      <c r="A16" s="19" t="inlineStr">
        <is>
          <t xml:space="preserve">                         (подпись, инициалы, фамилия)</t>
        </is>
      </c>
      <c r="B16" s="81" t="n"/>
      <c r="C16" s="81" t="n"/>
    </row>
    <row r="17" ht="15.75" customFormat="1" customHeight="1" s="81">
      <c r="A17" s="81" t="n"/>
      <c r="B17" s="81" t="n"/>
      <c r="C17" s="81" t="n"/>
    </row>
    <row r="18" ht="15.75" customFormat="1" customHeight="1" s="81">
      <c r="A18" s="81" t="inlineStr">
        <is>
          <t>Проверил ______________________      А.В. Костянецкая</t>
        </is>
      </c>
      <c r="B18" s="81" t="n"/>
      <c r="C18" s="81" t="n"/>
    </row>
    <row r="19" ht="15.75" customFormat="1" customHeight="1" s="81">
      <c r="A19" s="19" t="inlineStr">
        <is>
          <t xml:space="preserve">                        (подпись, инициалы, фамилия)</t>
        </is>
      </c>
      <c r="B19" s="81" t="n"/>
      <c r="C19" s="81" t="n"/>
    </row>
    <row r="20" ht="15.75" customFormat="1" customHeight="1" s="81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145" zoomScaleSheetLayoutView="145" workbookViewId="0">
      <selection activeCell="B12" sqref="B12"/>
    </sheetView>
  </sheetViews>
  <sheetFormatPr baseColWidth="8" defaultColWidth="8.85546875" defaultRowHeight="15"/>
  <cols>
    <col width="14.42578125" customWidth="1" style="79" min="1" max="1"/>
    <col width="30" customWidth="1" style="79" min="2" max="2"/>
    <col width="31.28515625" customWidth="1" style="79" min="3" max="3"/>
    <col width="29.42578125" customWidth="1" style="79" min="4" max="4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79">
      <c r="A3" s="147" t="inlineStr">
        <is>
          <t>Расчет показателя УНЦ</t>
        </is>
      </c>
    </row>
    <row r="4" ht="24.75" customHeight="1" s="79">
      <c r="A4" s="147" t="n"/>
      <c r="B4" s="147" t="n"/>
      <c r="C4" s="147" t="n"/>
      <c r="D4" s="147" t="n"/>
    </row>
    <row r="5" ht="39.75" customHeight="1" s="79">
      <c r="A5" s="148" t="inlineStr">
        <is>
          <t xml:space="preserve">Наименование разрабатываемого показателя УНЦ - </t>
        </is>
      </c>
      <c r="D5" s="148">
        <f>'Прил.5 Расчет СМР и ОБ'!D6:J6</f>
        <v/>
      </c>
    </row>
    <row r="6" ht="19.9" customHeight="1" s="79">
      <c r="A6" s="148" t="inlineStr">
        <is>
          <t>Единица измерения  — 1 переход</t>
        </is>
      </c>
      <c r="D6" s="148" t="n"/>
    </row>
    <row r="7">
      <c r="A7" s="67" t="n"/>
      <c r="B7" s="67" t="n"/>
      <c r="C7" s="67" t="n"/>
      <c r="D7" s="67" t="n"/>
    </row>
    <row r="8" ht="14.45" customHeight="1" s="79">
      <c r="A8" s="119" t="inlineStr">
        <is>
          <t>Код показателя</t>
        </is>
      </c>
      <c r="B8" s="119" t="inlineStr">
        <is>
          <t>Наименование показателя</t>
        </is>
      </c>
      <c r="C8" s="119" t="inlineStr">
        <is>
          <t>Наименование РМ, входящих в состав показателя</t>
        </is>
      </c>
      <c r="D8" s="119" t="inlineStr">
        <is>
          <t>Норматив цены на 01.01.2023, тыс.руб.</t>
        </is>
      </c>
    </row>
    <row r="9" ht="15" customHeight="1" s="79">
      <c r="A9" s="153" t="n"/>
      <c r="B9" s="153" t="n"/>
      <c r="C9" s="153" t="n"/>
      <c r="D9" s="153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79">
      <c r="A11" s="71" t="inlineStr">
        <is>
          <t>Ж4-02-5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79">
      <c r="A12" s="81" t="n"/>
      <c r="B12" s="81" t="n"/>
      <c r="C12" s="81" t="n"/>
      <c r="D12" s="76" t="n"/>
    </row>
    <row r="13" ht="15.75" customHeight="1" s="79">
      <c r="A13" s="81" t="inlineStr">
        <is>
          <t>Составил ______________________        М.С. Колотиевская</t>
        </is>
      </c>
      <c r="B13" s="81" t="n"/>
      <c r="C13" s="81" t="n"/>
      <c r="D13" s="76" t="n"/>
    </row>
    <row r="14" ht="15.75" customHeight="1" s="79">
      <c r="A14" s="19" t="inlineStr">
        <is>
          <t xml:space="preserve">                         (подпись, инициалы, фамилия)</t>
        </is>
      </c>
      <c r="B14" s="81" t="n"/>
      <c r="C14" s="81" t="n"/>
      <c r="D14" s="76" t="n"/>
    </row>
    <row r="15" ht="15.75" customHeight="1" s="79">
      <c r="A15" s="81" t="n"/>
      <c r="B15" s="81" t="n"/>
      <c r="C15" s="81" t="n"/>
      <c r="D15" s="76" t="n"/>
    </row>
    <row r="16" ht="15.75" customHeight="1" s="79">
      <c r="A16" s="81" t="inlineStr">
        <is>
          <t>Проверил ______________________      А.В. Костянецкая</t>
        </is>
      </c>
      <c r="B16" s="81" t="n"/>
      <c r="C16" s="81" t="n"/>
      <c r="D16" s="76" t="n"/>
    </row>
    <row r="17" ht="15.75" customHeight="1" s="79">
      <c r="A17" s="19" t="inlineStr">
        <is>
          <t xml:space="preserve">                        (подпись, инициалы, фамилия)</t>
        </is>
      </c>
      <c r="B17" s="81" t="n"/>
      <c r="C17" s="81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tabSelected="1" view="pageBreakPreview" topLeftCell="A4" zoomScale="60" zoomScaleNormal="100" workbookViewId="0">
      <selection activeCell="H36" sqref="H36:I36"/>
    </sheetView>
  </sheetViews>
  <sheetFormatPr baseColWidth="8" defaultRowHeight="15.75"/>
  <cols>
    <col width="9.140625" customWidth="1" style="81" min="1" max="1"/>
    <col width="40.7109375" customWidth="1" style="81" min="2" max="2"/>
    <col width="37" customWidth="1" style="81" min="3" max="3"/>
    <col width="32" customWidth="1" style="81" min="4" max="4"/>
    <col width="9.140625" customWidth="1" style="81" min="5" max="6"/>
  </cols>
  <sheetData>
    <row r="4" ht="15.75" customHeight="1" s="79">
      <c r="B4" s="115" t="inlineStr">
        <is>
          <t>Приложение № 10</t>
        </is>
      </c>
    </row>
    <row r="5" ht="18.75" customHeight="1" s="79">
      <c r="B5" s="115" t="n"/>
    </row>
    <row r="6" ht="15.75" customHeight="1" s="79">
      <c r="B6" s="116" t="inlineStr">
        <is>
          <t>Используемые индексы изменений сметной стоимости и нормы сопутствующих затрат</t>
        </is>
      </c>
    </row>
    <row r="7">
      <c r="B7" s="149" t="n"/>
    </row>
    <row r="8" ht="47.25" customHeight="1" s="79">
      <c r="B8" s="119" t="inlineStr">
        <is>
          <t>Наименование индекса / норм сопутствующих затрат</t>
        </is>
      </c>
      <c r="C8" s="119" t="inlineStr">
        <is>
          <t>Дата применения и обоснование индекса / норм сопутствующих затрат</t>
        </is>
      </c>
      <c r="D8" s="119" t="inlineStr">
        <is>
          <t>Размер индекса / норма сопутствующих затрат</t>
        </is>
      </c>
    </row>
    <row r="9" ht="15.75" customHeight="1" s="79">
      <c r="B9" s="119" t="n">
        <v>1</v>
      </c>
      <c r="C9" s="119" t="n">
        <v>2</v>
      </c>
      <c r="D9" s="119" t="n">
        <v>3</v>
      </c>
    </row>
    <row r="10" ht="37.5" customHeight="1" s="79">
      <c r="B10" s="119" t="inlineStr">
        <is>
          <t xml:space="preserve">Индекс изменения сметной стоимости на 1 квартал 2023 года. ОЗП </t>
        </is>
      </c>
      <c r="C10" s="119" t="inlineStr">
        <is>
          <t>Письмо Минстроя России от от 01.04.2023г. №17772-ИФ/09 прил.9</t>
        </is>
      </c>
      <c r="D10" s="119" t="n">
        <v>46.83</v>
      </c>
    </row>
    <row r="11" ht="31.5" customHeight="1" s="79">
      <c r="B11" s="119" t="inlineStr">
        <is>
          <t>Индекс изменения сметной стоимости на 1 квартал 2023 года. ЭМ</t>
        </is>
      </c>
      <c r="C11" s="119" t="inlineStr">
        <is>
          <t>Письмо Минстроя России от от 01.04.2023г. №17772-ИФ/09 прил.9</t>
        </is>
      </c>
      <c r="D11" s="119" t="n">
        <v>11.96</v>
      </c>
    </row>
    <row r="12" ht="31.5" customHeight="1" s="79">
      <c r="B12" s="119" t="inlineStr">
        <is>
          <t>Индекс изменения сметной стоимости на 1 квартал 2023 года. МАТ</t>
        </is>
      </c>
      <c r="C12" s="119" t="inlineStr">
        <is>
          <t>Письмо Минстроя России от от 01.04.2023г. №17772-ИФ/09 прил.9</t>
        </is>
      </c>
      <c r="D12" s="119" t="n">
        <v>9.84</v>
      </c>
    </row>
    <row r="13" ht="31.5" customHeight="1" s="79">
      <c r="B13" s="119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9" t="n">
        <v>6.26</v>
      </c>
    </row>
    <row r="14" ht="89.25" customHeight="1" s="79">
      <c r="B14" s="119" t="inlineStr">
        <is>
          <t>Временные здания и сооружения</t>
        </is>
      </c>
      <c r="C14" s="1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9">
      <c r="B15" s="119" t="inlineStr">
        <is>
          <t>Дополнительные затраты при производстве строительно-монтажных работ в зимнее время</t>
        </is>
      </c>
      <c r="C15" s="1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9">
      <c r="B16" s="119" t="inlineStr">
        <is>
          <t>Пусконаладочные работы</t>
        </is>
      </c>
      <c r="C16" s="119" t="n"/>
      <c r="D16" s="119" t="inlineStr">
        <is>
          <t>Расчёт</t>
        </is>
      </c>
    </row>
    <row r="17" ht="31.5" customHeight="1" s="79">
      <c r="B17" s="119" t="inlineStr">
        <is>
          <t>Строительный контроль</t>
        </is>
      </c>
      <c r="C17" s="119" t="inlineStr">
        <is>
          <t>Постановление Правительства РФ от 21.06.10 г. № 468</t>
        </is>
      </c>
      <c r="D17" s="20" t="n">
        <v>0.0214</v>
      </c>
    </row>
    <row r="18" ht="31.5" customHeight="1" s="79">
      <c r="B18" s="119" t="inlineStr">
        <is>
          <t>Авторский надзор</t>
        </is>
      </c>
      <c r="C18" s="119" t="inlineStr">
        <is>
          <t>Приказ от 4.08.2020 № 421/пр п.173</t>
        </is>
      </c>
      <c r="D18" s="20" t="n">
        <v>0.002</v>
      </c>
    </row>
    <row r="19" ht="24" customHeight="1" s="79">
      <c r="B19" s="119" t="inlineStr">
        <is>
          <t>Непредвиденные расходы</t>
        </is>
      </c>
      <c r="C19" s="119" t="inlineStr">
        <is>
          <t>Приказ от 4.08.2020 № 421/пр п.179</t>
        </is>
      </c>
      <c r="D19" s="20" t="n">
        <v>0.03</v>
      </c>
    </row>
    <row r="20" ht="18.75" customHeight="1" s="79">
      <c r="B20" s="114" t="n"/>
    </row>
    <row r="21" ht="18.75" customHeight="1" s="79">
      <c r="B21" s="114" t="n"/>
    </row>
    <row r="22" ht="18.75" customHeight="1" s="79">
      <c r="B22" s="114" t="n"/>
    </row>
    <row r="23" ht="18.75" customHeight="1" s="79">
      <c r="B23" s="114" t="n"/>
    </row>
    <row r="25">
      <c r="B25" s="81" t="n"/>
      <c r="C25" s="81" t="n"/>
      <c r="D25" s="81" t="n"/>
    </row>
    <row r="26">
      <c r="B26" s="81" t="inlineStr">
        <is>
          <t>Составил ______________________        М.С. Колотиевская</t>
        </is>
      </c>
      <c r="C26" s="81" t="n"/>
      <c r="D26" s="81" t="n"/>
    </row>
    <row r="27">
      <c r="B27" s="19" t="inlineStr">
        <is>
          <t xml:space="preserve">                         (подпись, инициалы, фамилия)</t>
        </is>
      </c>
      <c r="C27" s="81" t="n"/>
      <c r="D27" s="81" t="n"/>
    </row>
    <row r="28">
      <c r="B28" s="81" t="n"/>
      <c r="C28" s="81" t="n"/>
      <c r="D28" s="81" t="n"/>
    </row>
    <row r="29">
      <c r="B29" s="81" t="inlineStr">
        <is>
          <t>Проверил ______________________      А.В. Костянецкая</t>
        </is>
      </c>
      <c r="C29" s="81" t="n"/>
      <c r="D29" s="81" t="n"/>
    </row>
    <row r="30">
      <c r="B30" s="19" t="inlineStr">
        <is>
          <t xml:space="preserve">                        (подпись, инициалы, фамилия)</t>
        </is>
      </c>
      <c r="C30" s="81" t="n"/>
      <c r="D30" s="8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P26" sqref="P26"/>
    </sheetView>
  </sheetViews>
  <sheetFormatPr baseColWidth="8" defaultColWidth="9.140625" defaultRowHeight="15"/>
  <cols>
    <col width="44.85546875" customWidth="1" style="79" min="2" max="2"/>
    <col width="13" customWidth="1" style="79" min="3" max="3"/>
    <col width="22.85546875" customWidth="1" style="79" min="4" max="4"/>
    <col width="21.5703125" customWidth="1" style="79" min="5" max="5"/>
    <col width="43.85546875" customWidth="1" style="79" min="6" max="6"/>
  </cols>
  <sheetData>
    <row r="1" s="79"/>
    <row r="2" ht="17.25" customHeight="1" s="79">
      <c r="A2" s="116" t="inlineStr">
        <is>
          <t>Расчет размера средств на оплату труда рабочих-строителей в текущем уровне цен (ФОТр.тек.)</t>
        </is>
      </c>
    </row>
    <row r="3" s="79"/>
    <row r="4" ht="18" customHeight="1" s="79">
      <c r="A4" s="80" t="inlineStr">
        <is>
          <t>Составлен в уровне цен на 01.01.2023 г.</t>
        </is>
      </c>
      <c r="B4" s="81" t="n"/>
      <c r="C4" s="81" t="n"/>
      <c r="D4" s="81" t="n"/>
      <c r="E4" s="81" t="n"/>
      <c r="F4" s="81" t="n"/>
      <c r="G4" s="81" t="n"/>
    </row>
    <row r="5" ht="15.75" customHeight="1" s="79">
      <c r="A5" s="82" t="inlineStr">
        <is>
          <t>№ пп.</t>
        </is>
      </c>
      <c r="B5" s="82" t="inlineStr">
        <is>
          <t>Наименование элемента</t>
        </is>
      </c>
      <c r="C5" s="82" t="inlineStr">
        <is>
          <t>Обозначение</t>
        </is>
      </c>
      <c r="D5" s="82" t="inlineStr">
        <is>
          <t>Формула</t>
        </is>
      </c>
      <c r="E5" s="82" t="inlineStr">
        <is>
          <t>Величина элемента</t>
        </is>
      </c>
      <c r="F5" s="82" t="inlineStr">
        <is>
          <t>Наименования обосновывающих документов</t>
        </is>
      </c>
      <c r="G5" s="81" t="n"/>
    </row>
    <row r="6" ht="15.75" customHeight="1" s="79">
      <c r="A6" s="82" t="n">
        <v>1</v>
      </c>
      <c r="B6" s="82" t="n">
        <v>2</v>
      </c>
      <c r="C6" s="82" t="n">
        <v>3</v>
      </c>
      <c r="D6" s="82" t="n">
        <v>4</v>
      </c>
      <c r="E6" s="82" t="n">
        <v>5</v>
      </c>
      <c r="F6" s="82" t="n">
        <v>6</v>
      </c>
      <c r="G6" s="81" t="n"/>
    </row>
    <row r="7" ht="110.25" customHeight="1" s="79">
      <c r="A7" s="83" t="inlineStr">
        <is>
          <t>1.1</t>
        </is>
      </c>
      <c r="B7" s="8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9" t="inlineStr">
        <is>
          <t>С1ср</t>
        </is>
      </c>
      <c r="D7" s="119" t="inlineStr">
        <is>
          <t>-</t>
        </is>
      </c>
      <c r="E7" s="86" t="n">
        <v>47872.94</v>
      </c>
      <c r="F7" s="8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1" t="n"/>
    </row>
    <row r="8" ht="31.5" customHeight="1" s="79">
      <c r="A8" s="83" t="inlineStr">
        <is>
          <t>1.2</t>
        </is>
      </c>
      <c r="B8" s="88" t="inlineStr">
        <is>
          <t>Среднегодовое нормативное число часов работы одного рабочего в месяц, часы (ч.)</t>
        </is>
      </c>
      <c r="C8" s="119" t="inlineStr">
        <is>
          <t>tср</t>
        </is>
      </c>
      <c r="D8" s="119" t="inlineStr">
        <is>
          <t>1973ч/12мес.</t>
        </is>
      </c>
      <c r="E8" s="87">
        <f>1973/12</f>
        <v/>
      </c>
      <c r="F8" s="88" t="inlineStr">
        <is>
          <t>Производственный календарь 2023 год
(40-часов.неделя)</t>
        </is>
      </c>
      <c r="G8" s="90" t="n"/>
    </row>
    <row r="9" ht="15.75" customHeight="1" s="79">
      <c r="A9" s="83" t="inlineStr">
        <is>
          <t>1.3</t>
        </is>
      </c>
      <c r="B9" s="88" t="inlineStr">
        <is>
          <t>Коэффициент увеличения</t>
        </is>
      </c>
      <c r="C9" s="119" t="inlineStr">
        <is>
          <t>Кув</t>
        </is>
      </c>
      <c r="D9" s="119" t="inlineStr">
        <is>
          <t>-</t>
        </is>
      </c>
      <c r="E9" s="87" t="n">
        <v>1</v>
      </c>
      <c r="F9" s="88" t="n"/>
      <c r="G9" s="90" t="n"/>
    </row>
    <row r="10" ht="15.75" customHeight="1" s="79">
      <c r="A10" s="83" t="inlineStr">
        <is>
          <t>1.4</t>
        </is>
      </c>
      <c r="B10" s="88" t="inlineStr">
        <is>
          <t>Средний разряд работ</t>
        </is>
      </c>
      <c r="C10" s="119" t="n"/>
      <c r="D10" s="119" t="n"/>
      <c r="E10" s="91" t="n">
        <v>3.1</v>
      </c>
      <c r="F10" s="88" t="inlineStr">
        <is>
          <t>РТМ</t>
        </is>
      </c>
      <c r="G10" s="90" t="n"/>
    </row>
    <row r="11" ht="78.75" customHeight="1" s="79">
      <c r="A11" s="83" t="inlineStr">
        <is>
          <t>1.5</t>
        </is>
      </c>
      <c r="B11" s="88" t="inlineStr">
        <is>
          <t>Тарифный коэффициент среднего разряда работ</t>
        </is>
      </c>
      <c r="C11" s="119" t="inlineStr">
        <is>
          <t>КТ</t>
        </is>
      </c>
      <c r="D11" s="119" t="inlineStr">
        <is>
          <t>-</t>
        </is>
      </c>
      <c r="E11" s="92" t="n">
        <v>1.202</v>
      </c>
      <c r="F11" s="8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1" t="n"/>
    </row>
    <row r="12" ht="78.75" customHeight="1" s="79">
      <c r="A12" s="83" t="inlineStr">
        <is>
          <t>1.6</t>
        </is>
      </c>
      <c r="B12" s="140" t="inlineStr">
        <is>
          <t>Коэффициент инфляции, определяемый поквартально</t>
        </is>
      </c>
      <c r="C12" s="119" t="inlineStr">
        <is>
          <t>Кинф</t>
        </is>
      </c>
      <c r="D12" s="119" t="inlineStr">
        <is>
          <t>-</t>
        </is>
      </c>
      <c r="E12" s="94" t="n">
        <v>1.139</v>
      </c>
      <c r="F12" s="1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90" t="n"/>
    </row>
    <row r="13" ht="63" customHeight="1" s="79">
      <c r="A13" s="96" t="inlineStr">
        <is>
          <t>1.7</t>
        </is>
      </c>
      <c r="B13" s="97" t="inlineStr">
        <is>
          <t>Размер средств на оплату труда рабочих-строителей в текущем уровне цен (ФОТр.тек.), руб/чел.-ч</t>
        </is>
      </c>
      <c r="C13" s="120" t="inlineStr">
        <is>
          <t>ФОТр.тек.</t>
        </is>
      </c>
      <c r="D13" s="120" t="inlineStr">
        <is>
          <t>(С1ср/tср*КТ*Т*Кув)*Кинф</t>
        </is>
      </c>
      <c r="E13" s="99">
        <f>((E7*E9/E8)*E11)*E12</f>
        <v/>
      </c>
      <c r="F13" s="1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2023-08-21T11:52:18Z</dcterms:created>
  <dcterms:modified xsi:type="dcterms:W3CDTF">2025-01-24T11:56:18Z</dcterms:modified>
  <cp:lastModifiedBy>Nikolay Ivanov</cp:lastModifiedBy>
  <cp:lastPrinted>2023-12-04T08:35:11Z</cp:lastPrinted>
</cp:coreProperties>
</file>