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lya\Desktop\З1\35 кВ\"/>
    </mc:Choice>
  </mc:AlternateContent>
  <bookViews>
    <workbookView xWindow="-120" yWindow="-120" windowWidth="29040" windowHeight="15840" tabRatio="924" firstSheet="3" activeTab="4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5" r:id="rId10"/>
    <sheet name="Прил. 10" sheetId="10" r:id="rId11"/>
    <sheet name="ФОТр.тек." sheetId="11" r:id="rId12"/>
    <sheet name="4.7 Прил.6 Расчет Прочие" sheetId="12" state="hidden" r:id="rId13"/>
    <sheet name="4.8 Прил. 6.1 Расчет ПНР" sheetId="13" state="hidden" r:id="rId14"/>
    <sheet name="4.9 Прил 6.2 Расчет ПИР" sheetId="14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3'!$A$1:$H$118</definedName>
    <definedName name="_xlnm.Print_Area" localSheetId="4">'Прил.2 Расч стоим'!$A$1:$J$28</definedName>
    <definedName name="_xlnm.Print_Area" localSheetId="6">'Прил.4 РМ'!$A$1:$E$48</definedName>
    <definedName name="_xlnm.Print_Area" localSheetId="7">'Прил.5 Расчет СМР и ОБ'!$A$1:$J$129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5" l="1"/>
  <c r="H14" i="5"/>
  <c r="D19" i="4" s="1"/>
  <c r="F14" i="5"/>
  <c r="D18" i="4" s="1"/>
  <c r="D17" i="4" l="1"/>
  <c r="D23" i="4" s="1"/>
  <c r="D24" i="4" s="1"/>
  <c r="C41" i="7"/>
  <c r="D5" i="15" l="1"/>
  <c r="Q23" i="14" l="1"/>
  <c r="H22" i="14"/>
  <c r="G22" i="14"/>
  <c r="P22" i="14" s="1"/>
  <c r="M21" i="14"/>
  <c r="L21" i="14"/>
  <c r="K21" i="14"/>
  <c r="J21" i="14"/>
  <c r="I21" i="14"/>
  <c r="H21" i="14"/>
  <c r="G21" i="14"/>
  <c r="O21" i="14" s="1"/>
  <c r="P20" i="14"/>
  <c r="O20" i="14"/>
  <c r="N20" i="14"/>
  <c r="P19" i="14"/>
  <c r="O19" i="14"/>
  <c r="N19" i="14"/>
  <c r="P18" i="14"/>
  <c r="O18" i="14"/>
  <c r="N18" i="14"/>
  <c r="F18" i="14"/>
  <c r="M17" i="14"/>
  <c r="L17" i="14"/>
  <c r="K17" i="14"/>
  <c r="I17" i="14"/>
  <c r="H17" i="14"/>
  <c r="G17" i="14"/>
  <c r="F17" i="14" s="1"/>
  <c r="P16" i="14"/>
  <c r="O16" i="14"/>
  <c r="N16" i="14"/>
  <c r="P15" i="14"/>
  <c r="O15" i="14"/>
  <c r="N15" i="14"/>
  <c r="P14" i="14"/>
  <c r="O14" i="14"/>
  <c r="N14" i="14"/>
  <c r="F14" i="14"/>
  <c r="M13" i="14"/>
  <c r="L13" i="14"/>
  <c r="K13" i="14"/>
  <c r="N13" i="14" s="1"/>
  <c r="I13" i="14"/>
  <c r="H13" i="14"/>
  <c r="G13" i="14"/>
  <c r="P12" i="14"/>
  <c r="O12" i="14"/>
  <c r="N12" i="14"/>
  <c r="F12" i="14"/>
  <c r="M11" i="14"/>
  <c r="L11" i="14"/>
  <c r="K11" i="14"/>
  <c r="I11" i="14"/>
  <c r="H11" i="14"/>
  <c r="O11" i="14" s="1"/>
  <c r="G11" i="14"/>
  <c r="M10" i="14"/>
  <c r="K10" i="14"/>
  <c r="I10" i="14"/>
  <c r="I9" i="14" s="1"/>
  <c r="H10" i="14"/>
  <c r="G10" i="14"/>
  <c r="F10" i="14" s="1"/>
  <c r="M9" i="14"/>
  <c r="P9" i="14" s="1"/>
  <c r="H9" i="14"/>
  <c r="G9" i="14"/>
  <c r="F9" i="14" s="1"/>
  <c r="N15" i="13"/>
  <c r="M15" i="13"/>
  <c r="L15" i="13"/>
  <c r="O15" i="13" s="1"/>
  <c r="K15" i="13"/>
  <c r="J15" i="13" s="1"/>
  <c r="D15" i="13"/>
  <c r="M14" i="13"/>
  <c r="L14" i="13"/>
  <c r="K14" i="13"/>
  <c r="J14" i="13"/>
  <c r="H14" i="13"/>
  <c r="N14" i="13" s="1"/>
  <c r="O14" i="13" s="1"/>
  <c r="D14" i="13"/>
  <c r="O13" i="13"/>
  <c r="N13" i="13"/>
  <c r="M13" i="13"/>
  <c r="L13" i="13"/>
  <c r="K13" i="13"/>
  <c r="J13" i="13"/>
  <c r="D13" i="13"/>
  <c r="O12" i="13"/>
  <c r="J12" i="13"/>
  <c r="D12" i="13"/>
  <c r="N11" i="13"/>
  <c r="O11" i="13" s="1"/>
  <c r="M11" i="13"/>
  <c r="L11" i="13"/>
  <c r="J11" i="13" s="1"/>
  <c r="K11" i="13"/>
  <c r="D11" i="13"/>
  <c r="M10" i="13"/>
  <c r="I10" i="13"/>
  <c r="H10" i="13"/>
  <c r="N10" i="13" s="1"/>
  <c r="F10" i="13"/>
  <c r="L10" i="13" s="1"/>
  <c r="E10" i="13"/>
  <c r="K10" i="13" s="1"/>
  <c r="J10" i="13" s="1"/>
  <c r="D10" i="13"/>
  <c r="N9" i="13"/>
  <c r="O9" i="13" s="1"/>
  <c r="M9" i="13"/>
  <c r="L9" i="13"/>
  <c r="K9" i="13"/>
  <c r="J9" i="13" s="1"/>
  <c r="H9" i="13"/>
  <c r="F9" i="13"/>
  <c r="E9" i="13"/>
  <c r="D9" i="13"/>
  <c r="G19" i="12"/>
  <c r="G20" i="12" s="1"/>
  <c r="E9" i="12"/>
  <c r="E11" i="12" s="1"/>
  <c r="I11" i="12" s="1"/>
  <c r="G8" i="12"/>
  <c r="H12" i="12" s="1"/>
  <c r="F8" i="12"/>
  <c r="F9" i="12" s="1"/>
  <c r="H17" i="12" s="1"/>
  <c r="I17" i="12" s="1"/>
  <c r="E8" i="12"/>
  <c r="H16" i="12" s="1"/>
  <c r="I16" i="12" s="1"/>
  <c r="A3" i="12"/>
  <c r="E8" i="11"/>
  <c r="E13" i="11" s="1"/>
  <c r="I14" i="8" s="1"/>
  <c r="J14" i="8" s="1"/>
  <c r="J15" i="8" s="1"/>
  <c r="C11" i="7" s="1"/>
  <c r="E17" i="9"/>
  <c r="D17" i="9"/>
  <c r="C17" i="9"/>
  <c r="B17" i="9"/>
  <c r="F16" i="9"/>
  <c r="E16" i="9"/>
  <c r="G16" i="9" s="1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E12" i="9"/>
  <c r="D12" i="9"/>
  <c r="C12" i="9"/>
  <c r="B12" i="9"/>
  <c r="I115" i="8"/>
  <c r="J115" i="8" s="1"/>
  <c r="G115" i="8"/>
  <c r="I114" i="8"/>
  <c r="J114" i="8" s="1"/>
  <c r="G114" i="8"/>
  <c r="I113" i="8"/>
  <c r="J113" i="8" s="1"/>
  <c r="G113" i="8"/>
  <c r="I112" i="8"/>
  <c r="J112" i="8" s="1"/>
  <c r="G112" i="8"/>
  <c r="I111" i="8"/>
  <c r="J111" i="8" s="1"/>
  <c r="G111" i="8"/>
  <c r="I110" i="8"/>
  <c r="J110" i="8" s="1"/>
  <c r="G110" i="8"/>
  <c r="I109" i="8"/>
  <c r="J109" i="8" s="1"/>
  <c r="G109" i="8"/>
  <c r="I108" i="8"/>
  <c r="J108" i="8" s="1"/>
  <c r="G108" i="8"/>
  <c r="J107" i="8"/>
  <c r="I107" i="8"/>
  <c r="G107" i="8"/>
  <c r="I106" i="8"/>
  <c r="J106" i="8" s="1"/>
  <c r="G106" i="8"/>
  <c r="I105" i="8"/>
  <c r="J105" i="8" s="1"/>
  <c r="G105" i="8"/>
  <c r="I104" i="8"/>
  <c r="J104" i="8" s="1"/>
  <c r="G104" i="8"/>
  <c r="I103" i="8"/>
  <c r="J103" i="8" s="1"/>
  <c r="G103" i="8"/>
  <c r="I102" i="8"/>
  <c r="J102" i="8" s="1"/>
  <c r="G102" i="8"/>
  <c r="I101" i="8"/>
  <c r="J101" i="8" s="1"/>
  <c r="G101" i="8"/>
  <c r="I100" i="8"/>
  <c r="J100" i="8" s="1"/>
  <c r="G100" i="8"/>
  <c r="I99" i="8"/>
  <c r="J99" i="8" s="1"/>
  <c r="G99" i="8"/>
  <c r="I98" i="8"/>
  <c r="J98" i="8" s="1"/>
  <c r="G98" i="8"/>
  <c r="I97" i="8"/>
  <c r="J97" i="8" s="1"/>
  <c r="G97" i="8"/>
  <c r="I96" i="8"/>
  <c r="J96" i="8" s="1"/>
  <c r="G96" i="8"/>
  <c r="I95" i="8"/>
  <c r="J95" i="8" s="1"/>
  <c r="G95" i="8"/>
  <c r="I94" i="8"/>
  <c r="J94" i="8" s="1"/>
  <c r="G94" i="8"/>
  <c r="I93" i="8"/>
  <c r="J93" i="8" s="1"/>
  <c r="G93" i="8"/>
  <c r="I92" i="8"/>
  <c r="J92" i="8" s="1"/>
  <c r="G92" i="8"/>
  <c r="I91" i="8"/>
  <c r="J91" i="8" s="1"/>
  <c r="G91" i="8"/>
  <c r="I90" i="8"/>
  <c r="J90" i="8" s="1"/>
  <c r="G90" i="8"/>
  <c r="I89" i="8"/>
  <c r="J89" i="8" s="1"/>
  <c r="G89" i="8"/>
  <c r="I88" i="8"/>
  <c r="J88" i="8" s="1"/>
  <c r="G88" i="8"/>
  <c r="I87" i="8"/>
  <c r="J87" i="8" s="1"/>
  <c r="G87" i="8"/>
  <c r="I86" i="8"/>
  <c r="J86" i="8" s="1"/>
  <c r="G86" i="8"/>
  <c r="I85" i="8"/>
  <c r="J85" i="8" s="1"/>
  <c r="G85" i="8"/>
  <c r="I84" i="8"/>
  <c r="J84" i="8" s="1"/>
  <c r="G84" i="8"/>
  <c r="I83" i="8"/>
  <c r="J83" i="8" s="1"/>
  <c r="G83" i="8"/>
  <c r="I82" i="8"/>
  <c r="J82" i="8" s="1"/>
  <c r="G82" i="8"/>
  <c r="I81" i="8"/>
  <c r="J81" i="8" s="1"/>
  <c r="G81" i="8"/>
  <c r="I80" i="8"/>
  <c r="J80" i="8" s="1"/>
  <c r="G80" i="8"/>
  <c r="J79" i="8"/>
  <c r="I79" i="8"/>
  <c r="G79" i="8"/>
  <c r="I78" i="8"/>
  <c r="J78" i="8" s="1"/>
  <c r="G78" i="8"/>
  <c r="I77" i="8"/>
  <c r="J77" i="8" s="1"/>
  <c r="G77" i="8"/>
  <c r="I76" i="8"/>
  <c r="J76" i="8" s="1"/>
  <c r="G76" i="8"/>
  <c r="I75" i="8"/>
  <c r="J75" i="8" s="1"/>
  <c r="G75" i="8"/>
  <c r="I74" i="8"/>
  <c r="J74" i="8" s="1"/>
  <c r="G74" i="8"/>
  <c r="I73" i="8"/>
  <c r="J73" i="8" s="1"/>
  <c r="G73" i="8"/>
  <c r="I72" i="8"/>
  <c r="J72" i="8" s="1"/>
  <c r="G72" i="8"/>
  <c r="I71" i="8"/>
  <c r="J71" i="8" s="1"/>
  <c r="G71" i="8"/>
  <c r="I70" i="8"/>
  <c r="J70" i="8" s="1"/>
  <c r="G70" i="8"/>
  <c r="I69" i="8"/>
  <c r="J69" i="8" s="1"/>
  <c r="G69" i="8"/>
  <c r="I68" i="8"/>
  <c r="J68" i="8" s="1"/>
  <c r="G68" i="8"/>
  <c r="I67" i="8"/>
  <c r="J67" i="8" s="1"/>
  <c r="G67" i="8"/>
  <c r="I65" i="8"/>
  <c r="J65" i="8" s="1"/>
  <c r="G65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J58" i="8"/>
  <c r="I58" i="8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J42" i="8"/>
  <c r="F42" i="8"/>
  <c r="F17" i="9" s="1"/>
  <c r="I41" i="8"/>
  <c r="J41" i="8" s="1"/>
  <c r="G41" i="8"/>
  <c r="J40" i="8"/>
  <c r="F40" i="8"/>
  <c r="G40" i="8" s="1"/>
  <c r="J39" i="8"/>
  <c r="F39" i="8"/>
  <c r="F14" i="9" s="1"/>
  <c r="J38" i="8"/>
  <c r="F38" i="8"/>
  <c r="G38" i="8" s="1"/>
  <c r="J37" i="8"/>
  <c r="F37" i="8"/>
  <c r="F12" i="9" s="1"/>
  <c r="G12" i="9" s="1"/>
  <c r="I32" i="8"/>
  <c r="J32" i="8" s="1"/>
  <c r="G32" i="8"/>
  <c r="I31" i="8"/>
  <c r="J31" i="8" s="1"/>
  <c r="G31" i="8"/>
  <c r="J30" i="8"/>
  <c r="I30" i="8"/>
  <c r="G30" i="8"/>
  <c r="I29" i="8"/>
  <c r="J29" i="8" s="1"/>
  <c r="G29" i="8"/>
  <c r="I28" i="8"/>
  <c r="J28" i="8" s="1"/>
  <c r="G28" i="8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I23" i="8"/>
  <c r="J23" i="8" s="1"/>
  <c r="G23" i="8"/>
  <c r="J22" i="8"/>
  <c r="I22" i="8"/>
  <c r="G22" i="8"/>
  <c r="I20" i="8"/>
  <c r="J20" i="8" s="1"/>
  <c r="J21" i="8" s="1"/>
  <c r="C12" i="7" s="1"/>
  <c r="G20" i="8"/>
  <c r="E15" i="8"/>
  <c r="C33" i="7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4" i="6"/>
  <c r="H43" i="6"/>
  <c r="H42" i="6"/>
  <c r="H41" i="6"/>
  <c r="H40" i="6"/>
  <c r="H39" i="6"/>
  <c r="H37" i="6"/>
  <c r="H36" i="6"/>
  <c r="H35" i="6"/>
  <c r="H34" i="6"/>
  <c r="H33" i="6"/>
  <c r="H32" i="6"/>
  <c r="H31" i="6"/>
  <c r="H30" i="6"/>
  <c r="H29" i="6"/>
  <c r="H28" i="6"/>
  <c r="H27" i="6"/>
  <c r="H26" i="6"/>
  <c r="H23" i="6"/>
  <c r="G17" i="8" s="1"/>
  <c r="F17" i="8" s="1"/>
  <c r="I17" i="8" s="1"/>
  <c r="J17" i="8" s="1"/>
  <c r="H22" i="6"/>
  <c r="H21" i="6"/>
  <c r="H20" i="6"/>
  <c r="H19" i="6"/>
  <c r="H18" i="6"/>
  <c r="H17" i="6"/>
  <c r="H16" i="6"/>
  <c r="H15" i="6"/>
  <c r="H14" i="6"/>
  <c r="H13" i="6"/>
  <c r="H12" i="6"/>
  <c r="F11" i="6"/>
  <c r="K12" i="6" s="1"/>
  <c r="B7" i="5"/>
  <c r="B6" i="5"/>
  <c r="F9" i="3"/>
  <c r="G4" i="3"/>
  <c r="G8" i="3" s="1"/>
  <c r="D8" i="3" s="1"/>
  <c r="D18" i="2"/>
  <c r="C18" i="2"/>
  <c r="C13" i="2"/>
  <c r="C12" i="2"/>
  <c r="C11" i="2"/>
  <c r="C9" i="2"/>
  <c r="B18" i="2" s="1"/>
  <c r="C4" i="2"/>
  <c r="B4" i="2"/>
  <c r="A18" i="2" s="1"/>
  <c r="C10" i="1"/>
  <c r="O10" i="13" l="1"/>
  <c r="I12" i="12"/>
  <c r="O16" i="13"/>
  <c r="G37" i="8"/>
  <c r="G43" i="8" s="1"/>
  <c r="G45" i="8" s="1"/>
  <c r="H44" i="8" s="1"/>
  <c r="J43" i="8"/>
  <c r="J45" i="8" s="1"/>
  <c r="C25" i="7" s="1"/>
  <c r="I8" i="12"/>
  <c r="E19" i="12"/>
  <c r="E20" i="12" s="1"/>
  <c r="P13" i="14"/>
  <c r="I9" i="12"/>
  <c r="G5" i="3"/>
  <c r="G6" i="3"/>
  <c r="D6" i="3" s="1"/>
  <c r="N10" i="14"/>
  <c r="G7" i="3"/>
  <c r="D7" i="3" s="1"/>
  <c r="P10" i="14"/>
  <c r="O13" i="14"/>
  <c r="R13" i="14" s="1"/>
  <c r="O10" i="14"/>
  <c r="O17" i="14"/>
  <c r="N21" i="14"/>
  <c r="F13" i="9"/>
  <c r="G13" i="9" s="1"/>
  <c r="P21" i="14"/>
  <c r="N11" i="14"/>
  <c r="N22" i="14"/>
  <c r="P11" i="14"/>
  <c r="R15" i="14"/>
  <c r="R19" i="14"/>
  <c r="H11" i="6"/>
  <c r="G14" i="8" s="1"/>
  <c r="G15" i="8" s="1"/>
  <c r="D120" i="8" s="1"/>
  <c r="J120" i="8" s="1"/>
  <c r="H45" i="6"/>
  <c r="H38" i="6"/>
  <c r="H25" i="6"/>
  <c r="J116" i="8"/>
  <c r="C17" i="7" s="1"/>
  <c r="J66" i="8"/>
  <c r="G14" i="9"/>
  <c r="J33" i="8"/>
  <c r="C13" i="7" s="1"/>
  <c r="C14" i="7" s="1"/>
  <c r="G33" i="8"/>
  <c r="G39" i="8"/>
  <c r="G116" i="8"/>
  <c r="G17" i="9"/>
  <c r="F15" i="9"/>
  <c r="G42" i="8"/>
  <c r="G15" i="9"/>
  <c r="C16" i="7"/>
  <c r="G66" i="8"/>
  <c r="J46" i="8"/>
  <c r="C26" i="7" s="1"/>
  <c r="G21" i="8"/>
  <c r="C15" i="7"/>
  <c r="R21" i="14"/>
  <c r="F13" i="14"/>
  <c r="F21" i="14"/>
  <c r="F22" i="14"/>
  <c r="O22" i="14"/>
  <c r="P17" i="14"/>
  <c r="P23" i="14" s="1"/>
  <c r="O9" i="14"/>
  <c r="F11" i="14"/>
  <c r="N17" i="14"/>
  <c r="K9" i="14"/>
  <c r="N9" i="14" s="1"/>
  <c r="C18" i="7" l="1"/>
  <c r="O23" i="14"/>
  <c r="H39" i="8"/>
  <c r="J117" i="8"/>
  <c r="J14" i="12"/>
  <c r="D14" i="12" s="1"/>
  <c r="H14" i="12" s="1"/>
  <c r="J34" i="8"/>
  <c r="D119" i="8"/>
  <c r="J119" i="8" s="1"/>
  <c r="G9" i="3"/>
  <c r="D5" i="3"/>
  <c r="R11" i="14"/>
  <c r="H14" i="8"/>
  <c r="G18" i="9"/>
  <c r="G46" i="8" s="1"/>
  <c r="J118" i="8"/>
  <c r="C19" i="7"/>
  <c r="H37" i="8"/>
  <c r="G117" i="8"/>
  <c r="H66" i="8" s="1"/>
  <c r="H38" i="8"/>
  <c r="H41" i="8"/>
  <c r="H43" i="8"/>
  <c r="H45" i="8" s="1"/>
  <c r="H40" i="8"/>
  <c r="H42" i="8"/>
  <c r="G34" i="8"/>
  <c r="H21" i="8"/>
  <c r="C22" i="7"/>
  <c r="C20" i="7"/>
  <c r="J121" i="8"/>
  <c r="J122" i="8" s="1"/>
  <c r="J123" i="8" s="1"/>
  <c r="N23" i="14"/>
  <c r="R23" i="14" s="1"/>
  <c r="R9" i="14"/>
  <c r="R17" i="14"/>
  <c r="I14" i="12" l="1"/>
  <c r="I19" i="12" s="1"/>
  <c r="H19" i="12"/>
  <c r="H20" i="12" s="1"/>
  <c r="G19" i="9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50" i="8"/>
  <c r="H49" i="8"/>
  <c r="H65" i="8"/>
  <c r="H64" i="8"/>
  <c r="H55" i="8"/>
  <c r="H59" i="8"/>
  <c r="H58" i="8"/>
  <c r="H57" i="8"/>
  <c r="H61" i="8"/>
  <c r="H51" i="8"/>
  <c r="H54" i="8"/>
  <c r="H53" i="8"/>
  <c r="H52" i="8"/>
  <c r="H56" i="8"/>
  <c r="H63" i="8"/>
  <c r="H62" i="8"/>
  <c r="H60" i="8"/>
  <c r="G118" i="8"/>
  <c r="G121" i="8"/>
  <c r="G122" i="8" s="1"/>
  <c r="G123" i="8" s="1"/>
  <c r="H33" i="8"/>
  <c r="H32" i="8"/>
  <c r="H31" i="8"/>
  <c r="H30" i="8"/>
  <c r="H29" i="8"/>
  <c r="H28" i="8"/>
  <c r="H27" i="8"/>
  <c r="H26" i="8"/>
  <c r="H25" i="8"/>
  <c r="H24" i="8"/>
  <c r="H23" i="8"/>
  <c r="H22" i="8"/>
  <c r="H20" i="8"/>
  <c r="C24" i="7"/>
  <c r="D22" i="7" s="1"/>
  <c r="I20" i="12" l="1"/>
  <c r="I21" i="12" s="1"/>
  <c r="C29" i="7"/>
  <c r="C34" i="7" s="1"/>
  <c r="D16" i="7"/>
  <c r="D17" i="7"/>
  <c r="D11" i="7"/>
  <c r="D12" i="7"/>
  <c r="D13" i="7"/>
  <c r="D15" i="7"/>
  <c r="D24" i="7"/>
  <c r="D18" i="7"/>
  <c r="C27" i="7"/>
  <c r="D14" i="7"/>
  <c r="D20" i="7"/>
  <c r="C30" i="7" l="1"/>
  <c r="C35" i="7" s="1"/>
  <c r="C32" i="7"/>
  <c r="C37" i="7" s="1"/>
  <c r="C36" i="7" l="1"/>
  <c r="C38" i="7" s="1"/>
  <c r="C39" i="7" s="1"/>
  <c r="C40" i="7" s="1"/>
  <c r="E39" i="7" l="1"/>
  <c r="E33" i="7"/>
  <c r="E31" i="7"/>
  <c r="E16" i="7"/>
  <c r="E12" i="7"/>
  <c r="D11" i="15"/>
  <c r="E25" i="7"/>
  <c r="E17" i="7"/>
  <c r="E13" i="7"/>
  <c r="E40" i="7"/>
  <c r="E18" i="7"/>
  <c r="E14" i="7"/>
  <c r="E26" i="7"/>
  <c r="E22" i="7"/>
  <c r="E15" i="7"/>
  <c r="E11" i="7"/>
  <c r="E24" i="7"/>
  <c r="E20" i="7"/>
  <c r="E29" i="7"/>
  <c r="E30" i="7"/>
  <c r="E27" i="7"/>
  <c r="E36" i="7"/>
  <c r="E34" i="7"/>
  <c r="E35" i="7"/>
  <c r="E32" i="7"/>
  <c r="E37" i="7"/>
  <c r="E38" i="7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<sst xmlns="http://schemas.openxmlformats.org/spreadsheetml/2006/main" count="1030" uniqueCount="571">
  <si>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</si>
  <si>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</si>
  <si>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</si>
  <si>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</si>
  <si>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</si>
  <si>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</si>
  <si>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</si>
  <si>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</si>
  <si>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</si>
  <si>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</si>
  <si>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</si>
  <si>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</si>
  <si>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</si>
  <si>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</si>
  <si>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</si>
  <si>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</si>
  <si>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</si>
  <si>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</si>
  <si>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</si>
  <si>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</si>
  <si>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</si>
  <si>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</si>
  <si>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</si>
  <si>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</si>
  <si>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</si>
  <si>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</si>
  <si>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</si>
  <si>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</si>
  <si>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</si>
  <si>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</si>
  <si>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</si>
  <si>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</si>
  <si>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</si>
  <si>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</si>
  <si>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</si>
  <si>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</si>
  <si>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</si>
  <si>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</si>
  <si>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</si>
  <si>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</si>
  <si>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</si>
  <si>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</si>
  <si>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</si>
  <si>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</si>
  <si>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</si>
  <si>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</si>
  <si>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</si>
  <si>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</si>
  <si>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Параметр</t>
  </si>
  <si>
    <t xml:space="preserve">Объект-представитель 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</si>
  <si>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</si>
  <si>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</si>
  <si>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</si>
  <si>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</si>
  <si>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</si>
  <si>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</si>
  <si>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</si>
  <si>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</si>
  <si>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</si>
  <si>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</si>
  <si>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</si>
  <si>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</si>
  <si>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</si>
  <si>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</si>
  <si>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</si>
  <si>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</si>
  <si>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</si>
  <si>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</si>
  <si>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</si>
  <si>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</si>
  <si>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</si>
  <si>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</si>
  <si>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</si>
  <si>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</si>
  <si>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</si>
  <si>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</si>
  <si>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</si>
  <si>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</si>
  <si>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</si>
  <si>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</si>
  <si>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</si>
  <si>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</si>
  <si>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</si>
  <si>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Составил ______________________     Д.Ю. Нефедова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</si>
  <si>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</si>
  <si>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</si>
  <si>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</si>
  <si>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</si>
  <si>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</si>
  <si>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</si>
  <si>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</si>
  <si>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</si>
  <si>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</si>
  <si>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</si>
  <si>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</si>
  <si>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</si>
  <si>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</si>
  <si>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</si>
  <si>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1-3-0</t>
  </si>
  <si>
    <t>Затраты труда рабочих (ср 3)</t>
  </si>
  <si>
    <t>чел.час</t>
  </si>
  <si>
    <t>1-4-0</t>
  </si>
  <si>
    <t>Затраты труда рабочих (ср 4)</t>
  </si>
  <si>
    <t>1-6-0</t>
  </si>
  <si>
    <t>Затраты труда рабочих (ср 6)</t>
  </si>
  <si>
    <t>1-4-5</t>
  </si>
  <si>
    <t>Затраты труда рабочих (ср 4,5)</t>
  </si>
  <si>
    <t>1-5-0</t>
  </si>
  <si>
    <t>Затраты труда рабочих (ср 5)</t>
  </si>
  <si>
    <t>1-3-9</t>
  </si>
  <si>
    <t>Затраты труда рабочих (ср 3,9)</t>
  </si>
  <si>
    <t>1-3-8</t>
  </si>
  <si>
    <t>Затраты труда рабочих (ср 3,8)</t>
  </si>
  <si>
    <t>1-3-2</t>
  </si>
  <si>
    <t>Затраты труда рабочих (ср 3,2)</t>
  </si>
  <si>
    <t>1-3-1</t>
  </si>
  <si>
    <t>Затраты труда рабочих (ср 3,1)</t>
  </si>
  <si>
    <t>1-4-2</t>
  </si>
  <si>
    <t>Затраты труда рабочих (ср 4,2)</t>
  </si>
  <si>
    <t>1-3-5</t>
  </si>
  <si>
    <t>Затраты труда рабочих (ср 3,5)</t>
  </si>
  <si>
    <t>Затраты труда машинистов</t>
  </si>
  <si>
    <t>чел.-ч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</si>
  <si>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</si>
  <si>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</si>
  <si>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</si>
  <si>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</si>
  <si>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</si>
  <si>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</si>
  <si>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91.21.12-002</t>
  </si>
  <si>
    <t>Ножницы листовые кривошипные гильотинные</t>
  </si>
  <si>
    <t>91.14.02-001</t>
  </si>
  <si>
    <t>Автомобили бортовые, грузоподъемность: до 5 т</t>
  </si>
  <si>
    <t>91.21.16-014</t>
  </si>
  <si>
    <t>Пресс: листогибочный кривошипный 1000 кН (100 тс)</t>
  </si>
  <si>
    <t>91.17.04-233</t>
  </si>
  <si>
    <t>Установки для сварки: ручной дуговой (постоянного тока)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</si>
  <si>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</si>
  <si>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</si>
  <si>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</si>
  <si>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</si>
  <si>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91.14.02-002</t>
  </si>
  <si>
    <t>Автомобили бортовые, грузоподъемность: до 8 т</t>
  </si>
  <si>
    <t>91.21.19-031</t>
  </si>
  <si>
    <t>Станок: сверлильный</t>
  </si>
  <si>
    <t>91.06.03-060</t>
  </si>
  <si>
    <t>Лебедки электрические тяговым усилием: до 5,79 кН (0,59 т)</t>
  </si>
  <si>
    <t>91.06.01-003</t>
  </si>
  <si>
    <t>Домкраты гидравлические, грузоподъемность 63-100 т</t>
  </si>
  <si>
    <t>Прайс из СД ОП</t>
  </si>
  <si>
    <t>Межсетевой экран Cisco ASA5510 c DC блоком питания</t>
  </si>
  <si>
    <t>шт</t>
  </si>
  <si>
    <t xml:space="preserve">Маршрутизатор Ciscо 2921/K9 </t>
  </si>
  <si>
    <t>Коммутатор, 24 порта Cisco ME-3400 (с 2 модулями GLC-T)</t>
  </si>
  <si>
    <t>Модуль SFP для Cisco Catalyst 2960 (с модулями GLC)</t>
  </si>
  <si>
    <t>61.1.04.08-0002</t>
  </si>
  <si>
    <t>Шкаф телекоммуникационный, размер 800х800х2080 мм</t>
  </si>
  <si>
    <t>Коммутатор, 8 портов Cisco Catalyst 2960</t>
  </si>
  <si>
    <t>Материалы</t>
  </si>
  <si>
    <t>24.3.03.15-0201</t>
  </si>
  <si>
    <t>Трубы полиэтиленовые</t>
  </si>
  <si>
    <t>м</t>
  </si>
  <si>
    <t>08.3.08.02-0022</t>
  </si>
  <si>
    <t>Сталь угловая: 50х50 мм</t>
  </si>
  <si>
    <t>т</t>
  </si>
  <si>
    <t>20.2.10.03-0021</t>
  </si>
  <si>
    <t>Наконечники кабельные: П6-4Д-МУЗ</t>
  </si>
  <si>
    <t>100 шт</t>
  </si>
  <si>
    <t>999-9950</t>
  </si>
  <si>
    <t>Вспомогательные ненормируемые ресурсы (2% от Оплаты труда рабочих)</t>
  </si>
  <si>
    <t>руб.</t>
  </si>
  <si>
    <t>08.3.11.01-0001</t>
  </si>
  <si>
    <t>Сталь швеллерная № 4</t>
  </si>
  <si>
    <t>08.3.05.02-0052</t>
  </si>
  <si>
    <t>Сталь листовая горячекатаная марки Ст3 толщиной: 2-6 мм</t>
  </si>
  <si>
    <t>08.3.11.01-0032</t>
  </si>
  <si>
    <t>Сталь швеллерная, марки Ст3, перфорированная: ШП 60х35 мм</t>
  </si>
  <si>
    <t>21.2.03.02-0001</t>
  </si>
  <si>
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</si>
  <si>
    <t>1000 м</t>
  </si>
  <si>
    <t>01.7.20.04-0003</t>
  </si>
  <si>
    <t>Нитки суровые</t>
  </si>
  <si>
    <t>кг</t>
  </si>
  <si>
    <t>14.4.04.12-0008</t>
  </si>
  <si>
    <t>Эмаль эпоксидная: ЭП-140 защитная</t>
  </si>
  <si>
    <t>08.3.08.02-0091</t>
  </si>
  <si>
    <t>Сталь угловая, марки Ст3, перфорированная УП 35х35 мм</t>
  </si>
  <si>
    <t>07.2.07.04-0007</t>
  </si>
  <si>
    <t>Конструкции стальные индивидуальные: решетчатые сварные массой до 0,1 т</t>
  </si>
  <si>
    <t>25.2.01.01-0017</t>
  </si>
  <si>
    <t>Бирки маркировочные пластмассовые</t>
  </si>
  <si>
    <t>11.2.11.05-0002</t>
  </si>
  <si>
    <t>Фанера клееная марки ФК и ФБА, сорт В/ВВ толщиной: 4 мм</t>
  </si>
  <si>
    <t>м3</t>
  </si>
  <si>
    <t>14.4.02.04-0221</t>
  </si>
  <si>
    <t>Краски масляные и алкидные, готовые к применению белила цинковые: МА-15</t>
  </si>
  <si>
    <t>10.3.02.03-0012</t>
  </si>
  <si>
    <t>Припои оловянно-свинцовые бессурьмянистые марки: ПОС40</t>
  </si>
  <si>
    <t>08.3.05.02-0058</t>
  </si>
  <si>
    <t>Сталь листовая горячекатаная марки Ст3 толщиной: 6-8 мм</t>
  </si>
  <si>
    <t>08.3.07.01-0011</t>
  </si>
  <si>
    <t>Полосовой горячекатаный прокат толщиной 10-75 мм, при ширине 100-200 мм, из углеродистой стали обыкновенного качества марки: Ст6сп</t>
  </si>
  <si>
    <t>10.3.02.03-0011</t>
  </si>
  <si>
    <t>Припои оловянно-свинцовые бессурьмянистые марки: ПОС30</t>
  </si>
  <si>
    <t>14.4.04.09-0017</t>
  </si>
  <si>
    <t>Эмаль ХВ-124 защитная, зеленая</t>
  </si>
  <si>
    <t>01.7.15.07-0012</t>
  </si>
  <si>
    <t>Дюбели пластмассовые с шурупами 12х70 мм</t>
  </si>
  <si>
    <t>14.5.05.02-0001</t>
  </si>
  <si>
    <t>Олифа натуральная</t>
  </si>
  <si>
    <t>01.7.15.14-0165</t>
  </si>
  <si>
    <t>Шурупы с полукруглой головкой: 4x40 мм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</si>
  <si>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</si>
  <si>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</si>
  <si>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01.7.11.07-0032</t>
  </si>
  <si>
    <t>Электроды диаметром: 4 мм Э42</t>
  </si>
  <si>
    <t>20.1.02.23-0082</t>
  </si>
  <si>
    <t>Перемычки гибкие, тип ПГС-50</t>
  </si>
  <si>
    <t>10 шт</t>
  </si>
  <si>
    <t>01.7.02.07-0011</t>
  </si>
  <si>
    <t>Прессшпан листовой, марки А</t>
  </si>
  <si>
    <t>14.4.03.17-0011</t>
  </si>
  <si>
    <t>Лак электроизоляционный 318</t>
  </si>
  <si>
    <t>20.2.08.05-0017</t>
  </si>
  <si>
    <t>Профиль монтажный</t>
  </si>
  <si>
    <t>21.2.03.09-0101</t>
  </si>
  <si>
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</si>
  <si>
    <t>20.2.08.07-0072</t>
  </si>
  <si>
    <t>Скобы: металлические для крепления проводов</t>
  </si>
  <si>
    <t>01.7.15.03-0042</t>
  </si>
  <si>
    <t>Болты с гайками и шайбами строительные</t>
  </si>
  <si>
    <t>14.4.01.01-0003</t>
  </si>
  <si>
    <t>Грунтовка: ГФ-021 красно-коричневая</t>
  </si>
  <si>
    <t>20.2.10.03-0020</t>
  </si>
  <si>
    <t>Наконечники кабельные: П2.5-4Д-МУ3</t>
  </si>
  <si>
    <t>08.3.07.01-0064</t>
  </si>
  <si>
    <t>Сталь полосовая: горячекатаная, марки Ст3, толщина 2-6 мм, ширина 30-40 мм, перфорированная</t>
  </si>
  <si>
    <t>20.2.02.02-0011</t>
  </si>
  <si>
    <t>Заглушки</t>
  </si>
  <si>
    <t>01.7.15.07-0007</t>
  </si>
  <si>
    <t>Дюбели пластмассовые диаметр 14 мм</t>
  </si>
  <si>
    <t>24.3.01.01-0004</t>
  </si>
  <si>
    <t>Трубка полихлорвиниловая ПХВ-305 диаметром 6-10 мм</t>
  </si>
  <si>
    <t>04.3.01.09-0016</t>
  </si>
  <si>
    <t>Раствор готовый кладочный цементный марки: 200</t>
  </si>
  <si>
    <t>01.7.15.07-0014</t>
  </si>
  <si>
    <t>Дюбели распорные полипропиленовые</t>
  </si>
  <si>
    <t>14.4.02.09-0001</t>
  </si>
  <si>
    <t>Краска</t>
  </si>
  <si>
    <t>14.5.09.07-0029</t>
  </si>
  <si>
    <t>Растворитель марки: Р-4</t>
  </si>
  <si>
    <t>20.2.02.01-0019</t>
  </si>
  <si>
    <t>Втулки изолирующие</t>
  </si>
  <si>
    <t>1000 шт</t>
  </si>
  <si>
    <t>08.1.02.04-0012</t>
  </si>
  <si>
    <t>Жесть белая толщиной: 0,25 мм</t>
  </si>
  <si>
    <t>01.7.11.07-0034</t>
  </si>
  <si>
    <t>Электроды диаметром: 4 мм Э42А</t>
  </si>
  <si>
    <t>01.7.15.03-0031</t>
  </si>
  <si>
    <t>Болты с гайками и шайбами оцинкованные, диаметр: 6 мм</t>
  </si>
  <si>
    <t>14.4.03.08-0001</t>
  </si>
  <si>
    <t>Лак пропиточный без растворителей АС-9115</t>
  </si>
  <si>
    <t>14.1.02.01-0002</t>
  </si>
  <si>
    <t>Клей БМК-5к</t>
  </si>
  <si>
    <t>01.7.19.04-0031</t>
  </si>
  <si>
    <t>Прокладки резиновые (пластина техническая прессованная)</t>
  </si>
  <si>
    <t>01.7.20.03-0012</t>
  </si>
  <si>
    <t>Мешковина джутовая</t>
  </si>
  <si>
    <t>м2</t>
  </si>
  <si>
    <t>10.2.02.08-0001</t>
  </si>
  <si>
    <t>Проволока медная круглая электротехническая ММ (мягкая) диаметром 1,0-3,0 мм и выше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</si>
  <si>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</si>
  <si>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</si>
  <si>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</si>
  <si>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</si>
  <si>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01.7.17.11-0003</t>
  </si>
  <si>
    <t>Бумага шлифовальная</t>
  </si>
  <si>
    <t>10 листов</t>
  </si>
  <si>
    <t>01.7.03.04-0001</t>
  </si>
  <si>
    <t>Электроэнергия</t>
  </si>
  <si>
    <t>кВт-ч</t>
  </si>
  <si>
    <t>03.1.01.01-0002</t>
  </si>
  <si>
    <t>Гипсовые вяжущие, марка: Г3</t>
  </si>
  <si>
    <t>01.3.05.17-0002</t>
  </si>
  <si>
    <t>Канифоль сосновая</t>
  </si>
  <si>
    <t>01.7.11.06-0028</t>
  </si>
  <si>
    <t>Флюс: ФКДТ</t>
  </si>
  <si>
    <t>14.5.09.11-0101</t>
  </si>
  <si>
    <t>Уайт-спирит</t>
  </si>
  <si>
    <t>01.7.20.04-0005</t>
  </si>
  <si>
    <t>Нитки швейные</t>
  </si>
  <si>
    <t>10.3.02.03-0013</t>
  </si>
  <si>
    <t>Припои оловянно-свинцовые бессурьмянистые марки: ПОС61</t>
  </si>
  <si>
    <t>01.7.07.10-0001</t>
  </si>
  <si>
    <t>Патроны для строительно-монтажного пистолета</t>
  </si>
  <si>
    <t>22.2.02.15-0001</t>
  </si>
  <si>
    <t>Скрепы 10х2</t>
  </si>
  <si>
    <t>14.1.01.01-0003</t>
  </si>
  <si>
    <t>Клей столярный сухой</t>
  </si>
  <si>
    <t>01.3.01.07-0009</t>
  </si>
  <si>
    <t>Спирт этиловый ректификованный технический, сорт I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</si>
  <si>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</si>
  <si>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</si>
  <si>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</si>
  <si>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</si>
  <si>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</si>
  <si>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</si>
  <si>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</si>
  <si>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</si>
  <si>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</si>
  <si>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</si>
  <si>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</si>
  <si>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</si>
  <si>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</si>
  <si>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</si>
  <si>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</si>
  <si>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</si>
  <si>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</si>
  <si>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</si>
  <si>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</si>
  <si>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</si>
  <si>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</si>
  <si>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</si>
  <si>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</si>
  <si>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</si>
  <si>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</si>
  <si>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</si>
  <si>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</si>
  <si>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</si>
  <si>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</si>
  <si>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</si>
  <si>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</si>
  <si>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</si>
  <si>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</si>
  <si>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</si>
  <si>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</si>
  <si>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</si>
  <si>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</si>
  <si>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</si>
  <si>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</si>
  <si>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</si>
  <si>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</si>
  <si>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</si>
  <si>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</si>
  <si>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</si>
  <si>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</si>
  <si>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</si>
  <si>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</si>
  <si>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</si>
  <si>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</si>
  <si>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</si>
  <si>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</si>
  <si>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</si>
  <si>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</si>
  <si>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</si>
  <si>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</si>
  <si>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</si>
  <si>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</si>
  <si>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</si>
  <si>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</si>
  <si>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</si>
  <si>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 36.42</t>
  </si>
  <si>
    <t>БЦ 36.41</t>
  </si>
  <si>
    <t>БЦ 36.39</t>
  </si>
  <si>
    <t>БЦ.36.43</t>
  </si>
  <si>
    <t>БЦ.36.40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</si>
  <si>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</si>
  <si>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</si>
  <si>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</si>
  <si>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</si>
  <si>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</si>
  <si>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</si>
  <si>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</si>
  <si>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</si>
  <si>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</si>
  <si>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</si>
  <si>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</si>
  <si>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</si>
  <si>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</si>
  <si>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</si>
  <si>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</si>
  <si>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</si>
  <si>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</si>
  <si>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</si>
  <si>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</si>
  <si>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</si>
  <si>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</si>
  <si>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</si>
  <si>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</si>
  <si>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</si>
  <si>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</si>
  <si>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</si>
  <si>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</si>
  <si>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</si>
  <si>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</si>
  <si>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</si>
  <si>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</si>
  <si>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</si>
  <si>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</si>
  <si>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</si>
  <si>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</si>
  <si>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</si>
  <si>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</si>
  <si>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</si>
  <si>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</si>
  <si>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</si>
  <si>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</si>
  <si>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</si>
  <si>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</si>
  <si>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</si>
  <si>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</si>
  <si>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</si>
  <si>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</si>
  <si>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</si>
  <si>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</si>
  <si>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</si>
  <si>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</si>
  <si>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</si>
  <si>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</si>
  <si>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</si>
  <si>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</si>
  <si>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</si>
  <si>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</si>
  <si>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</si>
  <si>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</si>
  <si>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</si>
  <si>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</si>
  <si>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</si>
  <si>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</si>
  <si>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</si>
  <si>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</si>
  <si>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</si>
  <si>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</si>
  <si>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</si>
  <si>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</si>
  <si>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</si>
  <si>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</si>
  <si>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</si>
  <si>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</si>
  <si>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</si>
  <si>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</si>
  <si>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</si>
  <si>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</si>
  <si>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</si>
  <si>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</si>
  <si>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</si>
  <si>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</si>
  <si>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</si>
  <si>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</si>
  <si>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</si>
  <si>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</si>
  <si>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</si>
  <si>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</si>
  <si>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</si>
  <si>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</si>
  <si>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</si>
  <si>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</si>
  <si>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</si>
  <si>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</si>
  <si>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</si>
  <si>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</si>
  <si>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</si>
  <si>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</si>
  <si>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</si>
  <si>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</si>
  <si>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</si>
  <si>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</si>
  <si>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</si>
  <si>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</si>
  <si>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</si>
  <si>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</si>
  <si>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</si>
  <si>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</si>
  <si>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</si>
  <si>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</si>
  <si>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</si>
  <si>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</si>
  <si>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</si>
  <si>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</si>
  <si>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</si>
  <si>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</si>
  <si>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</si>
  <si>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</si>
  <si>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</si>
  <si>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</si>
  <si>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</si>
  <si>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</si>
  <si>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</si>
  <si>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</si>
  <si>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</si>
  <si>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</si>
  <si>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</si>
  <si>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</si>
  <si>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</si>
  <si>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</si>
  <si>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</si>
  <si>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</si>
  <si>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</si>
  <si>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</si>
  <si>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</si>
  <si>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</si>
  <si>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</si>
  <si>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</si>
  <si>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</si>
  <si>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</si>
  <si>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</si>
  <si>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</si>
  <si>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</si>
  <si>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</si>
  <si>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</si>
  <si>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</si>
  <si>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</si>
  <si>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</si>
  <si>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</si>
  <si>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</si>
  <si>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</si>
  <si>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</si>
  <si>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</si>
  <si>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</si>
  <si>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</si>
  <si>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</si>
  <si>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</si>
  <si>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</si>
  <si>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</si>
  <si>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</si>
  <si>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</si>
  <si>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</si>
  <si>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</si>
  <si>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</si>
  <si>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</si>
  <si>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</si>
  <si>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</si>
  <si>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</si>
  <si>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</si>
  <si>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</si>
  <si>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</si>
  <si>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</si>
  <si>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</si>
  <si>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</si>
  <si>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</si>
  <si>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</si>
  <si>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</si>
  <si>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Наименование разрабатываемого показателя УНЦ - Постоянная часть ПС, ЛВС ПС 35 кВ</t>
  </si>
  <si>
    <t>Наименование разрабатываемого показателя УНЦ -  Постоянная часть ПС, ЛВС ПС 35 кВ</t>
  </si>
  <si>
    <t>Наименование разрабатываемого показателя УНЦ — Постоянная часть ПС, ЛВС ПС 35 кВ</t>
  </si>
  <si>
    <t>Постоянная часть ПС, ЛВС ПС 35 кВ</t>
  </si>
  <si>
    <t>1 комплект ЛВС</t>
  </si>
  <si>
    <t>Единица измерения  — 1 ПС</t>
  </si>
  <si>
    <t>1 ПС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</si>
  <si>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</si>
  <si>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</si>
  <si>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</si>
  <si>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</si>
  <si>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</si>
  <si>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З1-01</t>
  </si>
  <si>
    <t>УНЦ постоянной части ПС 35 кВ</t>
  </si>
  <si>
    <t>Составил ______________________      Е. А. Князева</t>
  </si>
  <si>
    <t>З1_ПС_ЛВС_35_кВ</t>
  </si>
  <si>
    <t>ПС 35 кВ Свеза Новатор</t>
  </si>
  <si>
    <t>Вологодская область</t>
  </si>
  <si>
    <t>IIВ</t>
  </si>
  <si>
    <t>Коммутатор 24 порта 
- Шасси коммутатора 48*10/100/1000BASE-T ports, 4*10GE SFP+ ports, 1*expansion slot, PoE+ -1шт.
- Модуль расширения 8 х 10GE -1шт.
- Модуль электропитания коммутатора, 220VAC -2шт.
- Модуль вентиляции FAN коммутатора -2шт.
- Кабельная сборка для стекирования, 1 м -1шт.
- SFP-модуль оптический, 1310 nm, GE, LC, SM, 10 km -4шт.
- SFP-модуль оптический, 1310 nm, 10GE, LC, SM, 10 km -4шт.
- Лицензии, ПО коммутатора
- Сервисный контракт расширенной технической поддержки, сроком не менее трёх лет</t>
  </si>
  <si>
    <t>Коммутатор 8 портов
- не менее 4 портов 10/100Base-T с PoE+(IEEE 802.3at);
- не менее 4 портов 10/100/1000Base-T с PoE+ (IEEE 802.3at);
- 2 порта 1000Base-X (SFP, SPF+)</t>
  </si>
  <si>
    <t>Маршрутизатор
- Шасси маршрутизатора 1*SRU slot, 4*SIC slot, 2*WSIC slot, 2*XSIC slot, 2*power slot;
- Модуль центрального процессора маршрутизатора - 1шт.;
- Модуль электропитания маршрутизатора -2 шт.;
- SFP модуль оптический, 1310nm, GE, LC, SM, 10km - 4шт.;
- SFP модуль оптический, 1310nm, 10GE, LC, SM, 10km - 4шт.
- Модуль вентиляции FAN маршрутизатора - 1шт.;
- Кабельная сборка для стекирования, 1 м -1шт.;
- Лицензии, ПО маршрутизатора
- Сервисный контракт расширенной технической поддержки, сроком не менее трёх лет</t>
  </si>
  <si>
    <t>Межсетевой экран
- Шасси межсетевого экрана 8*1000BASE-T, 4*1000BASE-Х, 1*1000BASE-T (управление) 1 serial, 1*USB 3.0, 2*PCU -1шт.
- Модуль вентиляции FAN межсетевого экрана -2шт.
- Модуль электропитания 220VAC межсетевого экрана -1шт.
- Сервисный контракт технической поддержки, сроком не менее трёх лет
- Комплект лицензий для межсетевого экрана</t>
  </si>
  <si>
    <t>Модуль SFP GE, SM(2ОВ), 10км, 1310nm</t>
  </si>
  <si>
    <t>ЛВС ПС 35 кВ</t>
  </si>
  <si>
    <t>Всего по объекту в сопоставимом уровне цен 2 кв. 2019г:</t>
  </si>
  <si>
    <t>Сопоставимый уровень цен: 2 квартал 2019 г</t>
  </si>
  <si>
    <t>2 квартал 2019 г</t>
  </si>
  <si>
    <t>Сметная стоимость в уровне цен 2 кв. 2019г.,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</si>
</sst>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43" formatCode="_-* #,##0.00\ _₽_-;\-* #,##0.00\ _₽_-;_-* &quot;-&quot;??\ _₽_-;_-@_-"/>
    <numFmt numFmtId="164" formatCode="_-* #,##0.00_-;\-* #,##0.00_-;_-* &quot;-&quot;??_-;_-@_-"/>
    <numFmt numFmtId="165" formatCode="_-* #,##0\ _₽_-;\-* #,##0\ _₽_-;_-* &quot;-&quot;??\ _₽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  <numFmt numFmtId="172" formatCode="_-* #,##0\ _р_._-;\-* #,##0\ _р_._-;_-* &quot;-&quot;\ _р_._-;_-@_-"/>
    <numFmt numFmtId="173" formatCode="_-* #,##0.00_р_._-;\-* #,##0.00_р_._-;_-* &quot;-&quot;??_р_._-;_-@_-"/>
    <numFmt numFmtId="174" formatCode="#,##0;\-#,##0;&quot;-&quot;"/>
    <numFmt numFmtId="175" formatCode="#,##0.00;\-#,##0.00;&quot;-&quot;"/>
    <numFmt numFmtId="176" formatCode="#,##0%;\-#,##0%;&quot;- &quot;"/>
    <numFmt numFmtId="177" formatCode="#,##0.0%;\-#,##0.0%;&quot;- &quot;"/>
    <numFmt numFmtId="178" formatCode="#,##0.00%;\-#,##0.00%;&quot;- &quot;"/>
    <numFmt numFmtId="179" formatCode="#,##0.0;\-#,##0.0;&quot;-&quot;"/>
    <numFmt numFmtId="180" formatCode="_-* #,##0\ _D_M_-;\-* #,##0\ _D_M_-;_-* &quot;-&quot;\ _D_M_-;_-@_-"/>
    <numFmt numFmtId="181" formatCode="_-* #,##0.00\ _D_M_-;\-* #,##0.00\ _D_M_-;_-* &quot;-&quot;??\ _D_M_-;_-@_-"/>
    <numFmt numFmtId="182" formatCode="0%;\(0%\)"/>
    <numFmt numFmtId="183" formatCode="\ \ @"/>
    <numFmt numFmtId="184" formatCode="\ \ \ \ @"/>
    <numFmt numFmtId="185" formatCode="0_)"/>
    <numFmt numFmtId="186" formatCode="#,##0.00_р_."/>
    <numFmt numFmtId="187" formatCode="0.0000000"/>
  </numFmts>
  <fonts count="9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b/>
      <sz val="12"/>
      <color rgb="FF000000"/>
      <name val="Calibri"/>
    </font>
    <font>
      <sz val="10"/>
      <color rgb="FF000000"/>
      <name val="Times New Roman"/>
    </font>
    <font>
      <b/>
      <sz val="12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10"/>
      <color rgb="FF000000"/>
      <name val="Arial"/>
      <family val="2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1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799">
    <xf numFmtId="0" fontId="0" fillId="0" borderId="0"/>
    <xf numFmtId="0" fontId="1" fillId="0" borderId="0"/>
    <xf numFmtId="0" fontId="33" fillId="0" borderId="0"/>
    <xf numFmtId="0" fontId="36" fillId="0" borderId="0"/>
    <xf numFmtId="0" fontId="34" fillId="0" borderId="0">
      <alignment vertical="top"/>
      <protection locked="0"/>
    </xf>
    <xf numFmtId="43" fontId="34" fillId="0" borderId="0" applyFont="0" applyFill="0" applyBorder="0" applyAlignment="0" applyProtection="0"/>
    <xf numFmtId="0" fontId="37" fillId="0" borderId="0"/>
    <xf numFmtId="0" fontId="38" fillId="0" borderId="0"/>
    <xf numFmtId="0" fontId="39" fillId="0" borderId="0"/>
    <xf numFmtId="0" fontId="38" fillId="0" borderId="0"/>
    <xf numFmtId="0" fontId="40" fillId="0" borderId="0">
      <alignment vertical="top"/>
    </xf>
    <xf numFmtId="0" fontId="39" fillId="0" borderId="0"/>
    <xf numFmtId="0" fontId="41" fillId="6" borderId="13" applyNumberFormat="0">
      <alignment readingOrder="1"/>
      <protection locked="0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4" fillId="0" borderId="0"/>
    <xf numFmtId="0" fontId="37" fillId="0" borderId="0"/>
    <xf numFmtId="0" fontId="37" fillId="0" borderId="0"/>
    <xf numFmtId="0" fontId="3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2" fillId="7" borderId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4" borderId="0" applyNumberFormat="0" applyBorder="0" applyAlignment="0" applyProtection="0"/>
    <xf numFmtId="0" fontId="43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4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35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6" borderId="0" applyNumberFormat="0" applyBorder="0" applyAlignment="0" applyProtection="0"/>
    <xf numFmtId="0" fontId="44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4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6" fillId="26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2" borderId="0" applyNumberFormat="0" applyBorder="0" applyAlignment="0" applyProtection="0"/>
    <xf numFmtId="0" fontId="44" fillId="19" borderId="0" applyNumberFormat="0" applyBorder="0" applyAlignment="0" applyProtection="0"/>
    <xf numFmtId="0" fontId="45" fillId="34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26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26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43" borderId="0" applyNumberFormat="0" applyBorder="0" applyAlignment="0" applyProtection="0"/>
    <xf numFmtId="0" fontId="44" fillId="20" borderId="0" applyNumberFormat="0" applyBorder="0" applyAlignment="0" applyProtection="0"/>
    <xf numFmtId="0" fontId="45" fillId="23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4" fillId="44" borderId="0" applyNumberFormat="0" applyBorder="0" applyAlignment="0" applyProtection="0"/>
    <xf numFmtId="0" fontId="45" fillId="45" borderId="0" applyNumberFormat="0" applyBorder="0" applyAlignment="0" applyProtection="0"/>
    <xf numFmtId="0" fontId="45" fillId="33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33" fillId="0" borderId="0"/>
    <xf numFmtId="49" fontId="42" fillId="10" borderId="14">
      <alignment horizontal="left" vertical="top"/>
      <protection locked="0"/>
    </xf>
    <xf numFmtId="49" fontId="42" fillId="1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0" fontId="42" fillId="0" borderId="0">
      <alignment horizontal="left" vertical="top" wrapText="1"/>
    </xf>
    <xf numFmtId="0" fontId="47" fillId="0" borderId="15">
      <alignment horizontal="left" vertical="top" wrapText="1"/>
    </xf>
    <xf numFmtId="49" fontId="33" fillId="0" borderId="0">
      <alignment horizontal="left" vertical="top" wrapText="1"/>
      <protection locked="0"/>
    </xf>
    <xf numFmtId="0" fontId="48" fillId="0" borderId="0">
      <alignment horizontal="left" vertical="top" wrapText="1"/>
    </xf>
    <xf numFmtId="49" fontId="33" fillId="0" borderId="10">
      <alignment horizontal="center" vertical="top" wrapText="1"/>
      <protection locked="0"/>
    </xf>
    <xf numFmtId="49" fontId="33" fillId="0" borderId="10">
      <alignment horizontal="center" vertical="top" wrapText="1"/>
      <protection locked="0"/>
    </xf>
    <xf numFmtId="49" fontId="42" fillId="0" borderId="0">
      <alignment horizontal="right" vertical="top"/>
      <protection locked="0"/>
    </xf>
    <xf numFmtId="49" fontId="42" fillId="10" borderId="10">
      <alignment horizontal="right" vertical="top"/>
      <protection locked="0"/>
    </xf>
    <xf numFmtId="49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49" fontId="33" fillId="0" borderId="0">
      <alignment horizontal="right" vertical="top" wrapText="1"/>
      <protection locked="0"/>
    </xf>
    <xf numFmtId="0" fontId="48" fillId="0" borderId="0">
      <alignment horizontal="right" vertical="top" wrapText="1"/>
    </xf>
    <xf numFmtId="49" fontId="33" fillId="0" borderId="0">
      <alignment horizontal="center" vertical="top" wrapText="1"/>
      <protection locked="0"/>
    </xf>
    <xf numFmtId="0" fontId="47" fillId="0" borderId="15">
      <alignment horizontal="center" vertical="top" wrapText="1"/>
    </xf>
    <xf numFmtId="49" fontId="42" fillId="0" borderId="14">
      <alignment horizontal="center" vertical="top" wrapText="1"/>
      <protection locked="0"/>
    </xf>
    <xf numFmtId="49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9" fillId="9" borderId="0" applyNumberFormat="0" applyBorder="0" applyAlignment="0" applyProtection="0"/>
    <xf numFmtId="174" fontId="50" fillId="0" borderId="0" applyFill="0" applyBorder="0" applyAlignment="0"/>
    <xf numFmtId="175" fontId="50" fillId="0" borderId="0" applyFill="0" applyBorder="0" applyAlignment="0"/>
    <xf numFmtId="176" fontId="50" fillId="0" borderId="0" applyFill="0" applyBorder="0" applyAlignment="0"/>
    <xf numFmtId="177" fontId="50" fillId="0" borderId="0" applyFill="0" applyBorder="0" applyAlignment="0"/>
    <xf numFmtId="178" fontId="50" fillId="0" borderId="0" applyFill="0" applyBorder="0" applyAlignment="0"/>
    <xf numFmtId="174" fontId="50" fillId="0" borderId="0" applyFill="0" applyBorder="0" applyAlignment="0"/>
    <xf numFmtId="179" fontId="50" fillId="0" borderId="0" applyFill="0" applyBorder="0" applyAlignment="0"/>
    <xf numFmtId="175" fontId="50" fillId="0" borderId="0" applyFill="0" applyBorder="0" applyAlignment="0"/>
    <xf numFmtId="0" fontId="51" fillId="50" borderId="13" applyNumberFormat="0" applyAlignment="0" applyProtection="0"/>
    <xf numFmtId="0" fontId="52" fillId="51" borderId="16" applyNumberFormat="0" applyAlignment="0" applyProtection="0"/>
    <xf numFmtId="174" fontId="5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33" fillId="0" borderId="0" applyFont="0" applyFill="0" applyBorder="0" applyAlignment="0" applyProtection="0"/>
    <xf numFmtId="175" fontId="53" fillId="0" borderId="0" applyFont="0" applyFill="0" applyBorder="0" applyAlignment="0" applyProtection="0"/>
    <xf numFmtId="0" fontId="33" fillId="0" borderId="0"/>
    <xf numFmtId="0" fontId="33" fillId="0" borderId="0"/>
    <xf numFmtId="14" fontId="50" fillId="0" borderId="0" applyFill="0" applyBorder="0" applyAlignment="0"/>
    <xf numFmtId="0" fontId="54" fillId="0" borderId="0" applyNumberFormat="0" applyFill="0" applyBorder="0" applyAlignment="0" applyProtection="0"/>
    <xf numFmtId="180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0" fontId="55" fillId="52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6" borderId="0" applyNumberFormat="0" applyBorder="0" applyAlignment="0" applyProtection="0"/>
    <xf numFmtId="174" fontId="56" fillId="0" borderId="0" applyFill="0" applyBorder="0" applyAlignment="0"/>
    <xf numFmtId="175" fontId="56" fillId="0" borderId="0" applyFill="0" applyBorder="0" applyAlignment="0"/>
    <xf numFmtId="174" fontId="56" fillId="0" borderId="0" applyFill="0" applyBorder="0" applyAlignment="0"/>
    <xf numFmtId="179" fontId="56" fillId="0" borderId="0" applyFill="0" applyBorder="0" applyAlignment="0"/>
    <xf numFmtId="175" fontId="56" fillId="0" borderId="0" applyFill="0" applyBorder="0" applyAlignment="0"/>
    <xf numFmtId="0" fontId="57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1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60" fillId="0" borderId="12" applyNumberFormat="0" applyAlignment="0" applyProtection="0">
      <alignment horizontal="left" vertical="center"/>
    </xf>
    <xf numFmtId="0" fontId="60" fillId="0" borderId="17">
      <alignment horizontal="left" vertical="center"/>
    </xf>
    <xf numFmtId="0" fontId="61" fillId="0" borderId="18" applyNumberFormat="0" applyFill="0" applyAlignment="0" applyProtection="0"/>
    <xf numFmtId="0" fontId="62" fillId="0" borderId="19" applyNumberFormat="0" applyFill="0" applyAlignment="0" applyProtection="0"/>
    <xf numFmtId="0" fontId="63" fillId="0" borderId="20" applyNumberFormat="0" applyFill="0" applyAlignment="0" applyProtection="0"/>
    <xf numFmtId="0" fontId="63" fillId="0" borderId="0" applyNumberFormat="0" applyFill="0" applyBorder="0" applyAlignment="0" applyProtection="0"/>
    <xf numFmtId="0" fontId="64" fillId="13" borderId="13" applyNumberFormat="0" applyAlignment="0" applyProtection="0"/>
    <xf numFmtId="174" fontId="65" fillId="0" borderId="0" applyFill="0" applyBorder="0" applyAlignment="0"/>
    <xf numFmtId="175" fontId="65" fillId="0" borderId="0" applyFill="0" applyBorder="0" applyAlignment="0"/>
    <xf numFmtId="174" fontId="65" fillId="0" borderId="0" applyFill="0" applyBorder="0" applyAlignment="0"/>
    <xf numFmtId="179" fontId="65" fillId="0" borderId="0" applyFill="0" applyBorder="0" applyAlignment="0"/>
    <xf numFmtId="175" fontId="65" fillId="0" borderId="0" applyFill="0" applyBorder="0" applyAlignment="0"/>
    <xf numFmtId="0" fontId="66" fillId="0" borderId="21" applyNumberFormat="0" applyFill="0" applyAlignment="0" applyProtection="0"/>
    <xf numFmtId="0" fontId="33" fillId="0" borderId="0"/>
    <xf numFmtId="0" fontId="67" fillId="57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42" fillId="0" borderId="22"/>
    <xf numFmtId="0" fontId="43" fillId="0" borderId="0"/>
    <xf numFmtId="0" fontId="35" fillId="58" borderId="0"/>
    <xf numFmtId="0" fontId="35" fillId="58" borderId="0"/>
    <xf numFmtId="0" fontId="33" fillId="0" borderId="0"/>
    <xf numFmtId="0" fontId="39" fillId="0" borderId="0"/>
    <xf numFmtId="0" fontId="33" fillId="59" borderId="23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69" fillId="50" borderId="25" applyNumberFormat="0" applyAlignment="0" applyProtection="0"/>
    <xf numFmtId="178" fontId="53" fillId="0" borderId="0" applyFont="0" applyFill="0" applyBorder="0" applyAlignment="0" applyProtection="0"/>
    <xf numFmtId="182" fontId="5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174" fontId="70" fillId="0" borderId="0" applyFill="0" applyBorder="0" applyAlignment="0"/>
    <xf numFmtId="175" fontId="70" fillId="0" borderId="0" applyFill="0" applyBorder="0" applyAlignment="0"/>
    <xf numFmtId="174" fontId="70" fillId="0" borderId="0" applyFill="0" applyBorder="0" applyAlignment="0"/>
    <xf numFmtId="179" fontId="70" fillId="0" borderId="0" applyFill="0" applyBorder="0" applyAlignment="0"/>
    <xf numFmtId="175" fontId="70" fillId="0" borderId="0" applyFill="0" applyBorder="0" applyAlignment="0"/>
    <xf numFmtId="4" fontId="50" fillId="60" borderId="25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2" fillId="60" borderId="25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50" fillId="60" borderId="25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50" fillId="60" borderId="25" applyNumberFormat="0" applyProtection="0">
      <alignment horizontal="left" vertical="center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73" fillId="6" borderId="27" applyNumberFormat="0" applyProtection="0">
      <alignment horizontal="center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50" fillId="61" borderId="25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50" fillId="62" borderId="25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50" fillId="64" borderId="2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50" fillId="65" borderId="25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50" fillId="66" borderId="25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50" fillId="67" borderId="25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50" fillId="68" borderId="25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50" fillId="69" borderId="25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50" fillId="71" borderId="25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4" fillId="72" borderId="2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50" fillId="74" borderId="28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75" fillId="76" borderId="0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0" fontId="34" fillId="6" borderId="27" applyNumberFormat="0" applyProtection="0">
      <alignment horizontal="left" vertical="center" indent="1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6" fillId="74" borderId="27" applyNumberFormat="0" applyProtection="0">
      <alignment horizontal="left" vertical="center" wrapText="1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6" fillId="79" borderId="27" applyNumberFormat="0" applyProtection="0">
      <alignment horizontal="left" vertical="center" wrapText="1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0" fontId="34" fillId="80" borderId="27" applyNumberFormat="0" applyProtection="0">
      <alignment horizontal="left" vertical="center" wrapText="1" indent="2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34" fillId="75" borderId="26" applyNumberFormat="0" applyProtection="0">
      <alignment horizontal="left" vertical="center" indent="1"/>
    </xf>
    <xf numFmtId="0" fontId="77" fillId="79" borderId="27" applyNumberFormat="0" applyProtection="0">
      <alignment horizontal="center" vertical="center" wrapTex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81" borderId="27" applyNumberFormat="0" applyProtection="0">
      <alignment horizontal="left" vertical="center" wrapText="1" indent="4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34" fillId="77" borderId="26" applyNumberFormat="0" applyProtection="0">
      <alignment horizontal="left" vertical="center" indent="1"/>
    </xf>
    <xf numFmtId="0" fontId="77" fillId="83" borderId="27" applyNumberFormat="0" applyProtection="0">
      <alignment horizontal="center" vertical="center" wrapTex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84" borderId="27" applyNumberFormat="0" applyProtection="0">
      <alignment horizontal="left" vertical="center" wrapText="1" indent="6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34" fillId="85" borderId="25" applyNumberFormat="0" applyProtection="0">
      <alignment horizontal="left" vertical="center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0" borderId="27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34" fillId="6" borderId="25" applyNumberFormat="0" applyProtection="0">
      <alignment horizontal="left" vertical="center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86" borderId="14" applyNumberFormat="0">
      <protection locked="0"/>
    </xf>
    <xf numFmtId="0" fontId="34" fillId="86" borderId="14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4" fillId="86" borderId="14" applyNumberFormat="0">
      <protection locked="0"/>
    </xf>
    <xf numFmtId="0" fontId="78" fillId="75" borderId="30" applyBorder="0"/>
    <xf numFmtId="4" fontId="50" fillId="87" borderId="25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2" fillId="87" borderId="25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50" fillId="87" borderId="25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50" fillId="87" borderId="25" applyNumberFormat="0" applyProtection="0">
      <alignment horizontal="left" vertical="center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4" fontId="50" fillId="74" borderId="25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2" fillId="74" borderId="25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0" fontId="34" fillId="6" borderId="31" applyNumberFormat="0" applyProtection="0">
      <alignment horizontal="left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0" fontId="77" fillId="13" borderId="27" applyNumberFormat="0" applyProtection="0">
      <alignment horizontal="center" vertical="center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80" fillId="0" borderId="0" applyNumberFormat="0" applyProtection="0"/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0" fontId="71" fillId="90" borderId="14"/>
    <xf numFmtId="0" fontId="71" fillId="90" borderId="14"/>
    <xf numFmtId="4" fontId="70" fillId="74" borderId="25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0" fontId="42" fillId="0" borderId="0" applyNumberFormat="0" applyFill="0" applyBorder="0" applyAlignment="0" applyProtection="0"/>
    <xf numFmtId="2" fontId="81" fillId="91" borderId="32" applyProtection="0"/>
    <xf numFmtId="2" fontId="81" fillId="91" borderId="32" applyProtection="0"/>
    <xf numFmtId="2" fontId="82" fillId="0" borderId="0" applyFill="0" applyBorder="0" applyProtection="0"/>
    <xf numFmtId="2" fontId="41" fillId="0" borderId="0" applyFill="0" applyBorder="0" applyProtection="0"/>
    <xf numFmtId="2" fontId="41" fillId="92" borderId="32" applyProtection="0"/>
    <xf numFmtId="2" fontId="41" fillId="93" borderId="32" applyProtection="0"/>
    <xf numFmtId="2" fontId="41" fillId="94" borderId="32" applyProtection="0"/>
    <xf numFmtId="2" fontId="41" fillId="94" borderId="32" applyProtection="0">
      <alignment horizontal="center"/>
    </xf>
    <xf numFmtId="2" fontId="41" fillId="93" borderId="32" applyProtection="0">
      <alignment horizontal="center"/>
    </xf>
    <xf numFmtId="49" fontId="50" fillId="0" borderId="0" applyFill="0" applyBorder="0" applyAlignment="0"/>
    <xf numFmtId="183" fontId="50" fillId="0" borderId="0" applyFill="0" applyBorder="0" applyAlignment="0"/>
    <xf numFmtId="184" fontId="50" fillId="0" borderId="0" applyFill="0" applyBorder="0" applyAlignment="0"/>
    <xf numFmtId="0" fontId="42" fillId="0" borderId="15">
      <alignment horizontal="left" vertical="top" wrapText="1"/>
    </xf>
    <xf numFmtId="0" fontId="83" fillId="0" borderId="0" applyNumberFormat="0" applyFill="0" applyBorder="0" applyAlignment="0" applyProtection="0"/>
    <xf numFmtId="0" fontId="84" fillId="0" borderId="33" applyNumberFormat="0" applyFill="0" applyAlignment="0" applyProtection="0"/>
    <xf numFmtId="0" fontId="85" fillId="0" borderId="0" applyNumberFormat="0" applyFill="0" applyBorder="0" applyAlignment="0" applyProtection="0"/>
    <xf numFmtId="0" fontId="3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33" fillId="0" borderId="0"/>
    <xf numFmtId="0" fontId="3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6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3" fillId="0" borderId="0"/>
    <xf numFmtId="0" fontId="43" fillId="0" borderId="0"/>
    <xf numFmtId="185" fontId="87" fillId="0" borderId="0"/>
    <xf numFmtId="0" fontId="53" fillId="0" borderId="0"/>
    <xf numFmtId="0" fontId="33" fillId="0" borderId="0"/>
    <xf numFmtId="0" fontId="34" fillId="0" borderId="0"/>
    <xf numFmtId="0" fontId="33" fillId="0" borderId="0">
      <alignment vertical="top"/>
    </xf>
    <xf numFmtId="0" fontId="3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36" fillId="0" borderId="0"/>
    <xf numFmtId="185" fontId="8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8" fillId="0" borderId="0"/>
    <xf numFmtId="0" fontId="33" fillId="0" borderId="0"/>
    <xf numFmtId="0" fontId="33" fillId="0" borderId="0"/>
    <xf numFmtId="0" fontId="33" fillId="0" borderId="0"/>
    <xf numFmtId="0" fontId="43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90" fillId="0" borderId="34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7" fillId="0" borderId="0"/>
    <xf numFmtId="0" fontId="38" fillId="0" borderId="11" applyBorder="0" applyAlignment="0">
      <alignment horizontal="left" wrapText="1"/>
    </xf>
    <xf numFmtId="38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5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43" fillId="0" borderId="0" applyFont="0" applyFill="0" applyBorder="0" applyAlignment="0" applyProtection="0"/>
    <xf numFmtId="173" fontId="87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43" fillId="0" borderId="0" applyFont="0" applyFill="0" applyBorder="0" applyAlignment="0" applyProtection="0"/>
    <xf numFmtId="186" fontId="34" fillId="0" borderId="0" applyFont="0" applyFill="0" applyBorder="0" applyAlignment="0" applyProtection="0"/>
    <xf numFmtId="173" fontId="91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64" fontId="34" fillId="0" borderId="0" applyFont="0" applyFill="0" applyBorder="0" applyAlignment="0" applyProtection="0"/>
    <xf numFmtId="173" fontId="33" fillId="0" borderId="0" applyFont="0" applyFill="0" applyBorder="0" applyAlignment="0" applyProtection="0"/>
    <xf numFmtId="0" fontId="92" fillId="0" borderId="0"/>
    <xf numFmtId="0" fontId="34" fillId="0" borderId="0">
      <alignment vertical="top"/>
      <protection locked="0"/>
    </xf>
    <xf numFmtId="0" fontId="93" fillId="0" borderId="0">
      <alignment horizontal="left" vertical="top" wrapText="1"/>
    </xf>
    <xf numFmtId="0" fontId="41" fillId="6" borderId="37" applyNumberFormat="0">
      <alignment readingOrder="1"/>
      <protection locked="0"/>
    </xf>
    <xf numFmtId="0" fontId="47" fillId="0" borderId="38">
      <alignment horizontal="left" vertical="top" wrapText="1"/>
    </xf>
    <xf numFmtId="49" fontId="33" fillId="0" borderId="35">
      <alignment horizontal="center" vertical="top" wrapText="1"/>
      <protection locked="0"/>
    </xf>
    <xf numFmtId="49" fontId="33" fillId="0" borderId="35">
      <alignment horizontal="center" vertical="top" wrapText="1"/>
      <protection locked="0"/>
    </xf>
    <xf numFmtId="49" fontId="42" fillId="10" borderId="35">
      <alignment horizontal="right" vertical="top"/>
      <protection locked="0"/>
    </xf>
    <xf numFmtId="49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7" fillId="0" borderId="38">
      <alignment horizontal="center" vertical="top" wrapText="1"/>
    </xf>
    <xf numFmtId="0" fontId="51" fillId="50" borderId="37" applyNumberFormat="0" applyAlignment="0" applyProtection="0"/>
    <xf numFmtId="0" fontId="64" fillId="13" borderId="37" applyNumberFormat="0" applyAlignment="0" applyProtection="0"/>
    <xf numFmtId="0" fontId="33" fillId="59" borderId="39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69" fillId="50" borderId="41" applyNumberFormat="0" applyAlignment="0" applyProtection="0"/>
    <xf numFmtId="4" fontId="50" fillId="60" borderId="41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2" fillId="60" borderId="41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50" fillId="60" borderId="41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50" fillId="60" borderId="41" applyNumberFormat="0" applyProtection="0">
      <alignment horizontal="left" vertical="center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50" fillId="61" borderId="41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50" fillId="62" borderId="41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50" fillId="64" borderId="41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50" fillId="65" borderId="41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50" fillId="66" borderId="41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50" fillId="67" borderId="41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50" fillId="68" borderId="41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50" fillId="69" borderId="41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50" fillId="71" borderId="41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4" fillId="72" borderId="41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34" fillId="85" borderId="41" applyNumberFormat="0" applyProtection="0">
      <alignment horizontal="left" vertical="center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34" fillId="6" borderId="41" applyNumberFormat="0" applyProtection="0">
      <alignment horizontal="left" vertical="center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78" fillId="75" borderId="43" applyBorder="0"/>
    <xf numFmtId="4" fontId="50" fillId="87" borderId="41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2" fillId="87" borderId="41" applyNumberFormat="0" applyProtection="0">
      <alignment vertical="center"/>
    </xf>
    <xf numFmtId="4" fontId="50" fillId="87" borderId="41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50" fillId="87" borderId="41" applyNumberFormat="0" applyProtection="0">
      <alignment horizontal="left" vertical="center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4" fontId="50" fillId="74" borderId="41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2" fillId="74" borderId="41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70" fillId="74" borderId="41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2" fontId="81" fillId="91" borderId="36" applyProtection="0"/>
    <xf numFmtId="2" fontId="81" fillId="91" borderId="36" applyProtection="0"/>
    <xf numFmtId="2" fontId="41" fillId="92" borderId="36" applyProtection="0"/>
    <xf numFmtId="2" fontId="41" fillId="93" borderId="36" applyProtection="0"/>
    <xf numFmtId="2" fontId="41" fillId="94" borderId="36" applyProtection="0"/>
    <xf numFmtId="2" fontId="41" fillId="94" borderId="36" applyProtection="0">
      <alignment horizontal="center"/>
    </xf>
    <xf numFmtId="2" fontId="41" fillId="93" borderId="36" applyProtection="0">
      <alignment horizontal="center"/>
    </xf>
    <xf numFmtId="0" fontId="42" fillId="0" borderId="38">
      <alignment horizontal="left" vertical="top" wrapText="1"/>
    </xf>
    <xf numFmtId="0" fontId="84" fillId="0" borderId="44" applyNumberFormat="0" applyFill="0" applyAlignment="0" applyProtection="0"/>
    <xf numFmtId="0" fontId="90" fillId="0" borderId="45"/>
    <xf numFmtId="49" fontId="33" fillId="0" borderId="14">
      <alignment horizontal="center" vertical="top" wrapText="1"/>
      <protection locked="0"/>
    </xf>
    <xf numFmtId="49" fontId="33" fillId="0" borderId="14">
      <alignment horizontal="center" vertical="top" wrapText="1"/>
      <protection locked="0"/>
    </xf>
    <xf numFmtId="49" fontId="42" fillId="10" borderId="14">
      <alignment horizontal="right" vertical="top"/>
      <protection locked="0"/>
    </xf>
    <xf numFmtId="49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1" fillId="6" borderId="48" applyNumberFormat="0">
      <alignment readingOrder="1"/>
      <protection locked="0"/>
    </xf>
    <xf numFmtId="0" fontId="47" fillId="0" borderId="49">
      <alignment horizontal="left" vertical="top" wrapText="1"/>
    </xf>
    <xf numFmtId="49" fontId="33" fillId="0" borderId="46">
      <alignment horizontal="center" vertical="top" wrapText="1"/>
      <protection locked="0"/>
    </xf>
    <xf numFmtId="49" fontId="33" fillId="0" borderId="46">
      <alignment horizontal="center" vertical="top" wrapText="1"/>
      <protection locked="0"/>
    </xf>
    <xf numFmtId="49" fontId="42" fillId="10" borderId="46">
      <alignment horizontal="right" vertical="top"/>
      <protection locked="0"/>
    </xf>
    <xf numFmtId="49" fontId="42" fillId="10" borderId="46">
      <alignment horizontal="right" vertical="top"/>
      <protection locked="0"/>
    </xf>
    <xf numFmtId="0" fontId="42" fillId="10" borderId="46">
      <alignment horizontal="right" vertical="top"/>
      <protection locked="0"/>
    </xf>
    <xf numFmtId="0" fontId="42" fillId="10" borderId="46">
      <alignment horizontal="right" vertical="top"/>
      <protection locked="0"/>
    </xf>
    <xf numFmtId="49" fontId="42" fillId="0" borderId="46">
      <alignment horizontal="right" vertical="top"/>
      <protection locked="0"/>
    </xf>
    <xf numFmtId="49" fontId="42" fillId="0" borderId="46">
      <alignment horizontal="right" vertical="top"/>
      <protection locked="0"/>
    </xf>
    <xf numFmtId="0" fontId="42" fillId="0" borderId="46">
      <alignment horizontal="right" vertical="top"/>
      <protection locked="0"/>
    </xf>
    <xf numFmtId="0" fontId="42" fillId="0" borderId="46">
      <alignment horizontal="right" vertical="top"/>
      <protection locked="0"/>
    </xf>
    <xf numFmtId="49" fontId="42" fillId="49" borderId="46">
      <alignment horizontal="right" vertical="top"/>
      <protection locked="0"/>
    </xf>
    <xf numFmtId="49" fontId="42" fillId="49" borderId="46">
      <alignment horizontal="right" vertical="top"/>
      <protection locked="0"/>
    </xf>
    <xf numFmtId="0" fontId="42" fillId="49" borderId="46">
      <alignment horizontal="right" vertical="top"/>
      <protection locked="0"/>
    </xf>
    <xf numFmtId="0" fontId="42" fillId="49" borderId="46">
      <alignment horizontal="right" vertical="top"/>
      <protection locked="0"/>
    </xf>
    <xf numFmtId="0" fontId="47" fillId="0" borderId="49">
      <alignment horizontal="center" vertical="top" wrapText="1"/>
    </xf>
    <xf numFmtId="0" fontId="51" fillId="50" borderId="48" applyNumberFormat="0" applyAlignment="0" applyProtection="0"/>
    <xf numFmtId="0" fontId="64" fillId="13" borderId="48" applyNumberFormat="0" applyAlignment="0" applyProtection="0"/>
    <xf numFmtId="0" fontId="33" fillId="59" borderId="50" applyNumberFormat="0" applyFont="0" applyAlignment="0" applyProtection="0"/>
    <xf numFmtId="0" fontId="35" fillId="45" borderId="51" applyNumberFormat="0" applyFont="0" applyAlignment="0" applyProtection="0"/>
    <xf numFmtId="0" fontId="35" fillId="45" borderId="51" applyNumberFormat="0" applyFont="0" applyAlignment="0" applyProtection="0"/>
    <xf numFmtId="0" fontId="35" fillId="45" borderId="51" applyNumberFormat="0" applyFont="0" applyAlignment="0" applyProtection="0"/>
    <xf numFmtId="0" fontId="69" fillId="50" borderId="52" applyNumberFormat="0" applyAlignment="0" applyProtection="0"/>
    <xf numFmtId="4" fontId="50" fillId="60" borderId="52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2" fillId="60" borderId="52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50" fillId="60" borderId="52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50" fillId="60" borderId="52" applyNumberFormat="0" applyProtection="0">
      <alignment horizontal="left" vertical="center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50" fillId="61" borderId="52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50" fillId="62" borderId="52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50" fillId="64" borderId="52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50" fillId="65" borderId="52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50" fillId="66" borderId="52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50" fillId="67" borderId="52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50" fillId="68" borderId="52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50" fillId="69" borderId="52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50" fillId="71" borderId="52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4" fillId="72" borderId="52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34" fillId="85" borderId="52" applyNumberFormat="0" applyProtection="0">
      <alignment horizontal="left" vertical="center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34" fillId="6" borderId="52" applyNumberFormat="0" applyProtection="0">
      <alignment horizontal="left" vertical="center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78" fillId="75" borderId="54" applyBorder="0"/>
    <xf numFmtId="4" fontId="50" fillId="87" borderId="52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2" fillId="87" borderId="52" applyNumberFormat="0" applyProtection="0">
      <alignment vertical="center"/>
    </xf>
    <xf numFmtId="4" fontId="50" fillId="87" borderId="52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50" fillId="87" borderId="52" applyNumberFormat="0" applyProtection="0">
      <alignment horizontal="left" vertical="center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4" fontId="50" fillId="74" borderId="52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2" fillId="74" borderId="52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70" fillId="74" borderId="52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2" fontId="81" fillId="91" borderId="47" applyProtection="0"/>
    <xf numFmtId="2" fontId="81" fillId="91" borderId="47" applyProtection="0"/>
    <xf numFmtId="2" fontId="41" fillId="92" borderId="47" applyProtection="0"/>
    <xf numFmtId="2" fontId="41" fillId="93" borderId="47" applyProtection="0"/>
    <xf numFmtId="2" fontId="41" fillId="94" borderId="47" applyProtection="0"/>
    <xf numFmtId="2" fontId="41" fillId="94" borderId="47" applyProtection="0">
      <alignment horizontal="center"/>
    </xf>
    <xf numFmtId="2" fontId="41" fillId="93" borderId="47" applyProtection="0">
      <alignment horizontal="center"/>
    </xf>
    <xf numFmtId="0" fontId="42" fillId="0" borderId="49">
      <alignment horizontal="left" vertical="top" wrapText="1"/>
    </xf>
    <xf numFmtId="0" fontId="84" fillId="0" borderId="55" applyNumberFormat="0" applyFill="0" applyAlignment="0" applyProtection="0"/>
    <xf numFmtId="0" fontId="90" fillId="0" borderId="56"/>
    <xf numFmtId="0" fontId="41" fillId="6" borderId="59" applyNumberFormat="0">
      <alignment readingOrder="1"/>
      <protection locked="0"/>
    </xf>
    <xf numFmtId="0" fontId="47" fillId="0" borderId="60">
      <alignment horizontal="left" vertical="top" wrapText="1"/>
    </xf>
    <xf numFmtId="49" fontId="33" fillId="0" borderId="57">
      <alignment horizontal="center" vertical="top" wrapText="1"/>
      <protection locked="0"/>
    </xf>
    <xf numFmtId="49" fontId="33" fillId="0" borderId="57">
      <alignment horizontal="center" vertical="top" wrapText="1"/>
      <protection locked="0"/>
    </xf>
    <xf numFmtId="49" fontId="42" fillId="10" borderId="57">
      <alignment horizontal="right" vertical="top"/>
      <protection locked="0"/>
    </xf>
    <xf numFmtId="49" fontId="42" fillId="10" borderId="57">
      <alignment horizontal="right" vertical="top"/>
      <protection locked="0"/>
    </xf>
    <xf numFmtId="0" fontId="42" fillId="10" borderId="57">
      <alignment horizontal="right" vertical="top"/>
      <protection locked="0"/>
    </xf>
    <xf numFmtId="0" fontId="42" fillId="10" borderId="57">
      <alignment horizontal="right" vertical="top"/>
      <protection locked="0"/>
    </xf>
    <xf numFmtId="49" fontId="42" fillId="0" borderId="57">
      <alignment horizontal="right" vertical="top"/>
      <protection locked="0"/>
    </xf>
    <xf numFmtId="49" fontId="42" fillId="0" borderId="57">
      <alignment horizontal="right" vertical="top"/>
      <protection locked="0"/>
    </xf>
    <xf numFmtId="0" fontId="42" fillId="0" borderId="57">
      <alignment horizontal="right" vertical="top"/>
      <protection locked="0"/>
    </xf>
    <xf numFmtId="0" fontId="42" fillId="0" borderId="57">
      <alignment horizontal="right" vertical="top"/>
      <protection locked="0"/>
    </xf>
    <xf numFmtId="49" fontId="42" fillId="49" borderId="57">
      <alignment horizontal="right" vertical="top"/>
      <protection locked="0"/>
    </xf>
    <xf numFmtId="49" fontId="42" fillId="49" borderId="57">
      <alignment horizontal="right" vertical="top"/>
      <protection locked="0"/>
    </xf>
    <xf numFmtId="0" fontId="42" fillId="49" borderId="57">
      <alignment horizontal="right" vertical="top"/>
      <protection locked="0"/>
    </xf>
    <xf numFmtId="0" fontId="42" fillId="49" borderId="57">
      <alignment horizontal="right" vertical="top"/>
      <protection locked="0"/>
    </xf>
    <xf numFmtId="0" fontId="47" fillId="0" borderId="60">
      <alignment horizontal="center" vertical="top" wrapText="1"/>
    </xf>
    <xf numFmtId="0" fontId="51" fillId="50" borderId="59" applyNumberFormat="0" applyAlignment="0" applyProtection="0"/>
    <xf numFmtId="0" fontId="64" fillId="13" borderId="59" applyNumberFormat="0" applyAlignment="0" applyProtection="0"/>
    <xf numFmtId="0" fontId="33" fillId="59" borderId="61" applyNumberFormat="0" applyFont="0" applyAlignment="0" applyProtection="0"/>
    <xf numFmtId="0" fontId="35" fillId="45" borderId="62" applyNumberFormat="0" applyFont="0" applyAlignment="0" applyProtection="0"/>
    <xf numFmtId="0" fontId="35" fillId="45" borderId="62" applyNumberFormat="0" applyFont="0" applyAlignment="0" applyProtection="0"/>
    <xf numFmtId="0" fontId="35" fillId="45" borderId="62" applyNumberFormat="0" applyFont="0" applyAlignment="0" applyProtection="0"/>
    <xf numFmtId="0" fontId="69" fillId="50" borderId="63" applyNumberFormat="0" applyAlignment="0" applyProtection="0"/>
    <xf numFmtId="4" fontId="50" fillId="60" borderId="63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2" fillId="60" borderId="63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50" fillId="60" borderId="63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50" fillId="60" borderId="63" applyNumberFormat="0" applyProtection="0">
      <alignment horizontal="left" vertical="center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50" fillId="61" borderId="63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50" fillId="62" borderId="63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50" fillId="64" borderId="63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50" fillId="65" borderId="63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50" fillId="66" borderId="63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50" fillId="67" borderId="63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50" fillId="68" borderId="63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50" fillId="69" borderId="63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50" fillId="71" borderId="63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4" fillId="72" borderId="63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34" fillId="85" borderId="63" applyNumberFormat="0" applyProtection="0">
      <alignment horizontal="left" vertical="center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34" fillId="6" borderId="63" applyNumberFormat="0" applyProtection="0">
      <alignment horizontal="left" vertical="center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78" fillId="75" borderId="65" applyBorder="0"/>
    <xf numFmtId="4" fontId="50" fillId="87" borderId="63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2" fillId="87" borderId="63" applyNumberFormat="0" applyProtection="0">
      <alignment vertical="center"/>
    </xf>
    <xf numFmtId="4" fontId="50" fillId="87" borderId="63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50" fillId="87" borderId="63" applyNumberFormat="0" applyProtection="0">
      <alignment horizontal="left" vertical="center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4" fontId="50" fillId="74" borderId="63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2" fillId="74" borderId="63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70" fillId="74" borderId="63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2" fontId="81" fillId="91" borderId="58" applyProtection="0"/>
    <xf numFmtId="2" fontId="81" fillId="91" borderId="58" applyProtection="0"/>
    <xf numFmtId="2" fontId="41" fillId="92" borderId="58" applyProtection="0"/>
    <xf numFmtId="2" fontId="41" fillId="93" borderId="58" applyProtection="0"/>
    <xf numFmtId="2" fontId="41" fillId="94" borderId="58" applyProtection="0"/>
    <xf numFmtId="2" fontId="41" fillId="94" borderId="58" applyProtection="0">
      <alignment horizontal="center"/>
    </xf>
    <xf numFmtId="2" fontId="41" fillId="93" borderId="58" applyProtection="0">
      <alignment horizontal="center"/>
    </xf>
    <xf numFmtId="0" fontId="42" fillId="0" borderId="60">
      <alignment horizontal="left" vertical="top" wrapText="1"/>
    </xf>
    <xf numFmtId="0" fontId="84" fillId="0" borderId="66" applyNumberFormat="0" applyFill="0" applyAlignment="0" applyProtection="0"/>
    <xf numFmtId="0" fontId="90" fillId="0" borderId="67"/>
    <xf numFmtId="0" fontId="41" fillId="6" borderId="70" applyNumberFormat="0">
      <alignment readingOrder="1"/>
      <protection locked="0"/>
    </xf>
    <xf numFmtId="0" fontId="47" fillId="0" borderId="71">
      <alignment horizontal="left" vertical="top" wrapText="1"/>
    </xf>
    <xf numFmtId="49" fontId="33" fillId="0" borderId="68">
      <alignment horizontal="center" vertical="top" wrapText="1"/>
      <protection locked="0"/>
    </xf>
    <xf numFmtId="49" fontId="33" fillId="0" borderId="68">
      <alignment horizontal="center" vertical="top" wrapText="1"/>
      <protection locked="0"/>
    </xf>
    <xf numFmtId="49" fontId="42" fillId="10" borderId="68">
      <alignment horizontal="right" vertical="top"/>
      <protection locked="0"/>
    </xf>
    <xf numFmtId="49" fontId="42" fillId="10" borderId="68">
      <alignment horizontal="right" vertical="top"/>
      <protection locked="0"/>
    </xf>
    <xf numFmtId="0" fontId="42" fillId="10" borderId="68">
      <alignment horizontal="right" vertical="top"/>
      <protection locked="0"/>
    </xf>
    <xf numFmtId="0" fontId="42" fillId="10" borderId="68">
      <alignment horizontal="right" vertical="top"/>
      <protection locked="0"/>
    </xf>
    <xf numFmtId="49" fontId="42" fillId="0" borderId="68">
      <alignment horizontal="right" vertical="top"/>
      <protection locked="0"/>
    </xf>
    <xf numFmtId="49" fontId="42" fillId="0" borderId="68">
      <alignment horizontal="right" vertical="top"/>
      <protection locked="0"/>
    </xf>
    <xf numFmtId="0" fontId="42" fillId="0" borderId="68">
      <alignment horizontal="right" vertical="top"/>
      <protection locked="0"/>
    </xf>
    <xf numFmtId="0" fontId="42" fillId="0" borderId="68">
      <alignment horizontal="right" vertical="top"/>
      <protection locked="0"/>
    </xf>
    <xf numFmtId="49" fontId="42" fillId="49" borderId="68">
      <alignment horizontal="right" vertical="top"/>
      <protection locked="0"/>
    </xf>
    <xf numFmtId="49" fontId="42" fillId="49" borderId="68">
      <alignment horizontal="right" vertical="top"/>
      <protection locked="0"/>
    </xf>
    <xf numFmtId="0" fontId="42" fillId="49" borderId="68">
      <alignment horizontal="right" vertical="top"/>
      <protection locked="0"/>
    </xf>
    <xf numFmtId="0" fontId="42" fillId="49" borderId="68">
      <alignment horizontal="right" vertical="top"/>
      <protection locked="0"/>
    </xf>
    <xf numFmtId="0" fontId="47" fillId="0" borderId="71">
      <alignment horizontal="center" vertical="top" wrapText="1"/>
    </xf>
    <xf numFmtId="0" fontId="51" fillId="50" borderId="70" applyNumberFormat="0" applyAlignment="0" applyProtection="0"/>
    <xf numFmtId="0" fontId="64" fillId="13" borderId="70" applyNumberFormat="0" applyAlignment="0" applyProtection="0"/>
    <xf numFmtId="0" fontId="33" fillId="59" borderId="72" applyNumberFormat="0" applyFont="0" applyAlignment="0" applyProtection="0"/>
    <xf numFmtId="0" fontId="35" fillId="45" borderId="73" applyNumberFormat="0" applyFont="0" applyAlignment="0" applyProtection="0"/>
    <xf numFmtId="0" fontId="35" fillId="45" borderId="73" applyNumberFormat="0" applyFont="0" applyAlignment="0" applyProtection="0"/>
    <xf numFmtId="0" fontId="35" fillId="45" borderId="73" applyNumberFormat="0" applyFont="0" applyAlignment="0" applyProtection="0"/>
    <xf numFmtId="0" fontId="69" fillId="50" borderId="74" applyNumberFormat="0" applyAlignment="0" applyProtection="0"/>
    <xf numFmtId="4" fontId="50" fillId="60" borderId="74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2" fillId="60" borderId="74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50" fillId="60" borderId="74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50" fillId="60" borderId="74" applyNumberFormat="0" applyProtection="0">
      <alignment horizontal="left" vertical="center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50" fillId="61" borderId="74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50" fillId="62" borderId="74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50" fillId="64" borderId="74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50" fillId="65" borderId="74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50" fillId="66" borderId="74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50" fillId="67" borderId="74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50" fillId="68" borderId="74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50" fillId="69" borderId="74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50" fillId="71" borderId="74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4" fillId="72" borderId="74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34" fillId="6" borderId="74" applyNumberFormat="0" applyProtection="0">
      <alignment horizontal="left" vertical="center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78" fillId="75" borderId="76" applyBorder="0"/>
    <xf numFmtId="4" fontId="50" fillId="87" borderId="74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2" fillId="87" borderId="74" applyNumberFormat="0" applyProtection="0">
      <alignment vertical="center"/>
    </xf>
    <xf numFmtId="4" fontId="50" fillId="87" borderId="74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50" fillId="87" borderId="74" applyNumberFormat="0" applyProtection="0">
      <alignment horizontal="left" vertical="center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4" fontId="50" fillId="74" borderId="74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2" fillId="74" borderId="74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70" fillId="74" borderId="74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2" fontId="81" fillId="91" borderId="69" applyProtection="0"/>
    <xf numFmtId="2" fontId="81" fillId="91" borderId="69" applyProtection="0"/>
    <xf numFmtId="2" fontId="41" fillId="92" borderId="69" applyProtection="0"/>
    <xf numFmtId="2" fontId="41" fillId="93" borderId="69" applyProtection="0"/>
    <xf numFmtId="2" fontId="41" fillId="94" borderId="69" applyProtection="0"/>
    <xf numFmtId="2" fontId="41" fillId="94" borderId="69" applyProtection="0">
      <alignment horizontal="center"/>
    </xf>
    <xf numFmtId="2" fontId="41" fillId="93" borderId="69" applyProtection="0">
      <alignment horizontal="center"/>
    </xf>
    <xf numFmtId="0" fontId="42" fillId="0" borderId="71">
      <alignment horizontal="left" vertical="top" wrapText="1"/>
    </xf>
    <xf numFmtId="0" fontId="84" fillId="0" borderId="77" applyNumberFormat="0" applyFill="0" applyAlignment="0" applyProtection="0"/>
    <xf numFmtId="0" fontId="90" fillId="0" borderId="78"/>
    <xf numFmtId="0" fontId="1" fillId="0" borderId="0"/>
    <xf numFmtId="43" fontId="34" fillId="0" borderId="0" applyFont="0" applyFill="0" applyBorder="0" applyAlignment="0" applyProtection="0"/>
    <xf numFmtId="0" fontId="1" fillId="0" borderId="0"/>
    <xf numFmtId="0" fontId="41" fillId="6" borderId="81" applyNumberFormat="0">
      <alignment readingOrder="1"/>
      <protection locked="0"/>
    </xf>
    <xf numFmtId="0" fontId="47" fillId="0" borderId="82">
      <alignment horizontal="left" vertical="top" wrapText="1"/>
    </xf>
    <xf numFmtId="49" fontId="33" fillId="0" borderId="79">
      <alignment horizontal="center" vertical="top" wrapText="1"/>
      <protection locked="0"/>
    </xf>
    <xf numFmtId="49" fontId="33" fillId="0" borderId="79">
      <alignment horizontal="center" vertical="top" wrapText="1"/>
      <protection locked="0"/>
    </xf>
    <xf numFmtId="49" fontId="42" fillId="10" borderId="79">
      <alignment horizontal="right" vertical="top"/>
      <protection locked="0"/>
    </xf>
    <xf numFmtId="49" fontId="42" fillId="10" borderId="79">
      <alignment horizontal="right" vertical="top"/>
      <protection locked="0"/>
    </xf>
    <xf numFmtId="0" fontId="42" fillId="10" borderId="79">
      <alignment horizontal="right" vertical="top"/>
      <protection locked="0"/>
    </xf>
    <xf numFmtId="0" fontId="42" fillId="10" borderId="79">
      <alignment horizontal="right" vertical="top"/>
      <protection locked="0"/>
    </xf>
    <xf numFmtId="49" fontId="42" fillId="0" borderId="79">
      <alignment horizontal="right" vertical="top"/>
      <protection locked="0"/>
    </xf>
    <xf numFmtId="49" fontId="42" fillId="0" borderId="79">
      <alignment horizontal="right" vertical="top"/>
      <protection locked="0"/>
    </xf>
    <xf numFmtId="0" fontId="42" fillId="0" borderId="79">
      <alignment horizontal="right" vertical="top"/>
      <protection locked="0"/>
    </xf>
    <xf numFmtId="0" fontId="42" fillId="0" borderId="79">
      <alignment horizontal="right" vertical="top"/>
      <protection locked="0"/>
    </xf>
    <xf numFmtId="49" fontId="42" fillId="49" borderId="79">
      <alignment horizontal="right" vertical="top"/>
      <protection locked="0"/>
    </xf>
    <xf numFmtId="49" fontId="42" fillId="49" borderId="79">
      <alignment horizontal="right" vertical="top"/>
      <protection locked="0"/>
    </xf>
    <xf numFmtId="0" fontId="42" fillId="49" borderId="79">
      <alignment horizontal="right" vertical="top"/>
      <protection locked="0"/>
    </xf>
    <xf numFmtId="0" fontId="42" fillId="49" borderId="79">
      <alignment horizontal="right" vertical="top"/>
      <protection locked="0"/>
    </xf>
    <xf numFmtId="0" fontId="47" fillId="0" borderId="82">
      <alignment horizontal="center" vertical="top" wrapText="1"/>
    </xf>
    <xf numFmtId="0" fontId="51" fillId="50" borderId="81" applyNumberFormat="0" applyAlignment="0" applyProtection="0"/>
    <xf numFmtId="0" fontId="64" fillId="13" borderId="81" applyNumberFormat="0" applyAlignment="0" applyProtection="0"/>
    <xf numFmtId="0" fontId="33" fillId="59" borderId="83" applyNumberFormat="0" applyFont="0" applyAlignment="0" applyProtection="0"/>
    <xf numFmtId="0" fontId="35" fillId="45" borderId="84" applyNumberFormat="0" applyFont="0" applyAlignment="0" applyProtection="0"/>
    <xf numFmtId="0" fontId="35" fillId="45" borderId="84" applyNumberFormat="0" applyFont="0" applyAlignment="0" applyProtection="0"/>
    <xf numFmtId="0" fontId="35" fillId="45" borderId="84" applyNumberFormat="0" applyFont="0" applyAlignment="0" applyProtection="0"/>
    <xf numFmtId="0" fontId="69" fillId="50" borderId="85" applyNumberFormat="0" applyAlignment="0" applyProtection="0"/>
    <xf numFmtId="4" fontId="50" fillId="60" borderId="85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2" fillId="60" borderId="85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50" fillId="60" borderId="85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50" fillId="60" borderId="85" applyNumberFormat="0" applyProtection="0">
      <alignment horizontal="left" vertical="center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50" fillId="61" borderId="85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50" fillId="62" borderId="85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50" fillId="64" borderId="85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50" fillId="65" borderId="85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50" fillId="66" borderId="85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50" fillId="67" borderId="85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50" fillId="68" borderId="85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50" fillId="69" borderId="85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50" fillId="71" borderId="85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4" fillId="72" borderId="85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34" fillId="85" borderId="85" applyNumberFormat="0" applyProtection="0">
      <alignment horizontal="left" vertical="center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34" fillId="6" borderId="85" applyNumberFormat="0" applyProtection="0">
      <alignment horizontal="left" vertical="center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78" fillId="75" borderId="87" applyBorder="0"/>
    <xf numFmtId="4" fontId="50" fillId="87" borderId="85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2" fillId="87" borderId="85" applyNumberFormat="0" applyProtection="0">
      <alignment vertical="center"/>
    </xf>
    <xf numFmtId="4" fontId="50" fillId="87" borderId="85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50" fillId="87" borderId="85" applyNumberFormat="0" applyProtection="0">
      <alignment horizontal="left" vertical="center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4" fontId="50" fillId="74" borderId="85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2" fillId="74" borderId="85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70" fillId="74" borderId="85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2" fontId="81" fillId="91" borderId="80" applyProtection="0"/>
    <xf numFmtId="2" fontId="81" fillId="91" borderId="80" applyProtection="0"/>
    <xf numFmtId="2" fontId="41" fillId="92" borderId="80" applyProtection="0"/>
    <xf numFmtId="2" fontId="41" fillId="93" borderId="80" applyProtection="0"/>
    <xf numFmtId="2" fontId="41" fillId="94" borderId="80" applyProtection="0"/>
    <xf numFmtId="2" fontId="41" fillId="94" borderId="80" applyProtection="0">
      <alignment horizontal="center"/>
    </xf>
    <xf numFmtId="2" fontId="41" fillId="93" borderId="80" applyProtection="0">
      <alignment horizontal="center"/>
    </xf>
    <xf numFmtId="0" fontId="42" fillId="0" borderId="82">
      <alignment horizontal="left" vertical="top" wrapText="1"/>
    </xf>
    <xf numFmtId="0" fontId="84" fillId="0" borderId="88" applyNumberFormat="0" applyFill="0" applyAlignment="0" applyProtection="0"/>
    <xf numFmtId="0" fontId="90" fillId="0" borderId="89"/>
    <xf numFmtId="0" fontId="41" fillId="6" borderId="92" applyNumberFormat="0">
      <alignment readingOrder="1"/>
      <protection locked="0"/>
    </xf>
    <xf numFmtId="0" fontId="47" fillId="0" borderId="93">
      <alignment horizontal="left" vertical="top" wrapText="1"/>
    </xf>
    <xf numFmtId="49" fontId="33" fillId="0" borderId="90">
      <alignment horizontal="center" vertical="top" wrapText="1"/>
      <protection locked="0"/>
    </xf>
    <xf numFmtId="49" fontId="33" fillId="0" borderId="90">
      <alignment horizontal="center" vertical="top" wrapText="1"/>
      <protection locked="0"/>
    </xf>
    <xf numFmtId="49" fontId="42" fillId="10" borderId="90">
      <alignment horizontal="right" vertical="top"/>
      <protection locked="0"/>
    </xf>
    <xf numFmtId="49" fontId="42" fillId="10" borderId="90">
      <alignment horizontal="right" vertical="top"/>
      <protection locked="0"/>
    </xf>
    <xf numFmtId="0" fontId="42" fillId="10" borderId="90">
      <alignment horizontal="right" vertical="top"/>
      <protection locked="0"/>
    </xf>
    <xf numFmtId="0" fontId="42" fillId="10" borderId="90">
      <alignment horizontal="right" vertical="top"/>
      <protection locked="0"/>
    </xf>
    <xf numFmtId="49" fontId="42" fillId="0" borderId="90">
      <alignment horizontal="right" vertical="top"/>
      <protection locked="0"/>
    </xf>
    <xf numFmtId="49" fontId="42" fillId="0" borderId="90">
      <alignment horizontal="right" vertical="top"/>
      <protection locked="0"/>
    </xf>
    <xf numFmtId="0" fontId="42" fillId="0" borderId="90">
      <alignment horizontal="right" vertical="top"/>
      <protection locked="0"/>
    </xf>
    <xf numFmtId="0" fontId="42" fillId="0" borderId="90">
      <alignment horizontal="right" vertical="top"/>
      <protection locked="0"/>
    </xf>
    <xf numFmtId="49" fontId="42" fillId="49" borderId="90">
      <alignment horizontal="right" vertical="top"/>
      <protection locked="0"/>
    </xf>
    <xf numFmtId="49" fontId="42" fillId="49" borderId="90">
      <alignment horizontal="right" vertical="top"/>
      <protection locked="0"/>
    </xf>
    <xf numFmtId="0" fontId="42" fillId="49" borderId="90">
      <alignment horizontal="right" vertical="top"/>
      <protection locked="0"/>
    </xf>
    <xf numFmtId="0" fontId="42" fillId="49" borderId="90">
      <alignment horizontal="right" vertical="top"/>
      <protection locked="0"/>
    </xf>
    <xf numFmtId="0" fontId="47" fillId="0" borderId="93">
      <alignment horizontal="center" vertical="top" wrapText="1"/>
    </xf>
    <xf numFmtId="0" fontId="51" fillId="50" borderId="92" applyNumberFormat="0" applyAlignment="0" applyProtection="0"/>
    <xf numFmtId="0" fontId="64" fillId="13" borderId="92" applyNumberFormat="0" applyAlignment="0" applyProtection="0"/>
    <xf numFmtId="0" fontId="33" fillId="59" borderId="94" applyNumberFormat="0" applyFont="0" applyAlignment="0" applyProtection="0"/>
    <xf numFmtId="0" fontId="35" fillId="45" borderId="95" applyNumberFormat="0" applyFont="0" applyAlignment="0" applyProtection="0"/>
    <xf numFmtId="0" fontId="35" fillId="45" borderId="95" applyNumberFormat="0" applyFont="0" applyAlignment="0" applyProtection="0"/>
    <xf numFmtId="0" fontId="35" fillId="45" borderId="95" applyNumberFormat="0" applyFont="0" applyAlignment="0" applyProtection="0"/>
    <xf numFmtId="0" fontId="69" fillId="50" borderId="96" applyNumberFormat="0" applyAlignment="0" applyProtection="0"/>
    <xf numFmtId="4" fontId="50" fillId="60" borderId="96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2" fillId="60" borderId="96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50" fillId="60" borderId="96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50" fillId="60" borderId="96" applyNumberFormat="0" applyProtection="0">
      <alignment horizontal="left" vertical="center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50" fillId="61" borderId="96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50" fillId="62" borderId="96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50" fillId="64" borderId="96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50" fillId="65" borderId="96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50" fillId="66" borderId="96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50" fillId="67" borderId="96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50" fillId="68" borderId="96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50" fillId="69" borderId="96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50" fillId="71" borderId="96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4" fillId="72" borderId="96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34" fillId="85" borderId="96" applyNumberFormat="0" applyProtection="0">
      <alignment horizontal="left" vertical="center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34" fillId="6" borderId="96" applyNumberFormat="0" applyProtection="0">
      <alignment horizontal="left" vertical="center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78" fillId="75" borderId="98" applyBorder="0"/>
    <xf numFmtId="4" fontId="50" fillId="87" borderId="96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2" fillId="87" borderId="96" applyNumberFormat="0" applyProtection="0">
      <alignment vertical="center"/>
    </xf>
    <xf numFmtId="4" fontId="50" fillId="87" borderId="96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50" fillId="87" borderId="96" applyNumberFormat="0" applyProtection="0">
      <alignment horizontal="left" vertical="center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4" fontId="50" fillId="74" borderId="96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2" fillId="74" borderId="96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70" fillId="74" borderId="96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2" fontId="81" fillId="91" borderId="91" applyProtection="0"/>
    <xf numFmtId="2" fontId="81" fillId="91" borderId="91" applyProtection="0"/>
    <xf numFmtId="2" fontId="41" fillId="92" borderId="91" applyProtection="0"/>
    <xf numFmtId="2" fontId="41" fillId="93" borderId="91" applyProtection="0"/>
    <xf numFmtId="2" fontId="41" fillId="94" borderId="91" applyProtection="0"/>
    <xf numFmtId="2" fontId="41" fillId="94" borderId="91" applyProtection="0">
      <alignment horizontal="center"/>
    </xf>
    <xf numFmtId="2" fontId="41" fillId="93" borderId="91" applyProtection="0">
      <alignment horizontal="center"/>
    </xf>
    <xf numFmtId="0" fontId="42" fillId="0" borderId="93">
      <alignment horizontal="left" vertical="top" wrapText="1"/>
    </xf>
    <xf numFmtId="0" fontId="84" fillId="0" borderId="99" applyNumberFormat="0" applyFill="0" applyAlignment="0" applyProtection="0"/>
    <xf numFmtId="0" fontId="90" fillId="0" borderId="100"/>
    <xf numFmtId="0" fontId="41" fillId="6" borderId="103" applyNumberFormat="0">
      <alignment readingOrder="1"/>
      <protection locked="0"/>
    </xf>
    <xf numFmtId="0" fontId="47" fillId="0" borderId="104">
      <alignment horizontal="left" vertical="top" wrapText="1"/>
    </xf>
    <xf numFmtId="49" fontId="33" fillId="0" borderId="101">
      <alignment horizontal="center" vertical="top" wrapText="1"/>
      <protection locked="0"/>
    </xf>
    <xf numFmtId="49" fontId="33" fillId="0" borderId="101">
      <alignment horizontal="center" vertical="top" wrapText="1"/>
      <protection locked="0"/>
    </xf>
    <xf numFmtId="49" fontId="42" fillId="10" borderId="101">
      <alignment horizontal="right" vertical="top"/>
      <protection locked="0"/>
    </xf>
    <xf numFmtId="49" fontId="42" fillId="10" borderId="101">
      <alignment horizontal="right" vertical="top"/>
      <protection locked="0"/>
    </xf>
    <xf numFmtId="0" fontId="42" fillId="10" borderId="101">
      <alignment horizontal="right" vertical="top"/>
      <protection locked="0"/>
    </xf>
    <xf numFmtId="0" fontId="42" fillId="10" borderId="101">
      <alignment horizontal="right" vertical="top"/>
      <protection locked="0"/>
    </xf>
    <xf numFmtId="49" fontId="42" fillId="0" borderId="101">
      <alignment horizontal="right" vertical="top"/>
      <protection locked="0"/>
    </xf>
    <xf numFmtId="49" fontId="42" fillId="0" borderId="101">
      <alignment horizontal="right" vertical="top"/>
      <protection locked="0"/>
    </xf>
    <xf numFmtId="0" fontId="42" fillId="0" borderId="101">
      <alignment horizontal="right" vertical="top"/>
      <protection locked="0"/>
    </xf>
    <xf numFmtId="0" fontId="42" fillId="0" borderId="101">
      <alignment horizontal="right" vertical="top"/>
      <protection locked="0"/>
    </xf>
    <xf numFmtId="49" fontId="42" fillId="49" borderId="101">
      <alignment horizontal="right" vertical="top"/>
      <protection locked="0"/>
    </xf>
    <xf numFmtId="49" fontId="42" fillId="49" borderId="101">
      <alignment horizontal="right" vertical="top"/>
      <protection locked="0"/>
    </xf>
    <xf numFmtId="0" fontId="42" fillId="49" borderId="101">
      <alignment horizontal="right" vertical="top"/>
      <protection locked="0"/>
    </xf>
    <xf numFmtId="0" fontId="42" fillId="49" borderId="101">
      <alignment horizontal="right" vertical="top"/>
      <protection locked="0"/>
    </xf>
    <xf numFmtId="0" fontId="47" fillId="0" borderId="104">
      <alignment horizontal="center" vertical="top" wrapText="1"/>
    </xf>
    <xf numFmtId="0" fontId="51" fillId="50" borderId="103" applyNumberFormat="0" applyAlignment="0" applyProtection="0"/>
    <xf numFmtId="0" fontId="64" fillId="13" borderId="103" applyNumberFormat="0" applyAlignment="0" applyProtection="0"/>
    <xf numFmtId="0" fontId="33" fillId="59" borderId="105" applyNumberFormat="0" applyFont="0" applyAlignment="0" applyProtection="0"/>
    <xf numFmtId="0" fontId="35" fillId="45" borderId="106" applyNumberFormat="0" applyFont="0" applyAlignment="0" applyProtection="0"/>
    <xf numFmtId="0" fontId="35" fillId="45" borderId="106" applyNumberFormat="0" applyFont="0" applyAlignment="0" applyProtection="0"/>
    <xf numFmtId="0" fontId="35" fillId="45" borderId="106" applyNumberFormat="0" applyFont="0" applyAlignment="0" applyProtection="0"/>
    <xf numFmtId="0" fontId="69" fillId="50" borderId="107" applyNumberFormat="0" applyAlignment="0" applyProtection="0"/>
    <xf numFmtId="4" fontId="50" fillId="60" borderId="107" applyNumberFormat="0" applyProtection="0">
      <alignment vertical="center"/>
    </xf>
    <xf numFmtId="4" fontId="71" fillId="57" borderId="106" applyNumberFormat="0" applyProtection="0">
      <alignment vertical="center"/>
    </xf>
    <xf numFmtId="4" fontId="71" fillId="57" borderId="106" applyNumberFormat="0" applyProtection="0">
      <alignment vertical="center"/>
    </xf>
    <xf numFmtId="4" fontId="71" fillId="57" borderId="106" applyNumberFormat="0" applyProtection="0">
      <alignment vertical="center"/>
    </xf>
    <xf numFmtId="4" fontId="71" fillId="57" borderId="106" applyNumberFormat="0" applyProtection="0">
      <alignment vertical="center"/>
    </xf>
    <xf numFmtId="4" fontId="71" fillId="57" borderId="106" applyNumberFormat="0" applyProtection="0">
      <alignment vertical="center"/>
    </xf>
    <xf numFmtId="4" fontId="72" fillId="60" borderId="107" applyNumberFormat="0" applyProtection="0">
      <alignment vertical="center"/>
    </xf>
    <xf numFmtId="4" fontId="42" fillId="60" borderId="106" applyNumberFormat="0" applyProtection="0">
      <alignment vertical="center"/>
    </xf>
    <xf numFmtId="4" fontId="42" fillId="60" borderId="106" applyNumberFormat="0" applyProtection="0">
      <alignment vertical="center"/>
    </xf>
    <xf numFmtId="4" fontId="42" fillId="60" borderId="106" applyNumberFormat="0" applyProtection="0">
      <alignment vertical="center"/>
    </xf>
    <xf numFmtId="4" fontId="42" fillId="60" borderId="106" applyNumberFormat="0" applyProtection="0">
      <alignment vertical="center"/>
    </xf>
    <xf numFmtId="4" fontId="42" fillId="60" borderId="106" applyNumberFormat="0" applyProtection="0">
      <alignment vertical="center"/>
    </xf>
    <xf numFmtId="4" fontId="50" fillId="60" borderId="107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50" fillId="60" borderId="107" applyNumberFormat="0" applyProtection="0">
      <alignment horizontal="left" vertical="center" indent="1"/>
    </xf>
    <xf numFmtId="0" fontId="42" fillId="57" borderId="108" applyNumberFormat="0" applyProtection="0">
      <alignment horizontal="left" vertical="top" indent="1"/>
    </xf>
    <xf numFmtId="0" fontId="42" fillId="57" borderId="108" applyNumberFormat="0" applyProtection="0">
      <alignment horizontal="left" vertical="top" indent="1"/>
    </xf>
    <xf numFmtId="0" fontId="42" fillId="57" borderId="108" applyNumberFormat="0" applyProtection="0">
      <alignment horizontal="left" vertical="top" indent="1"/>
    </xf>
    <xf numFmtId="0" fontId="42" fillId="57" borderId="108" applyNumberFormat="0" applyProtection="0">
      <alignment horizontal="left" vertical="top" indent="1"/>
    </xf>
    <xf numFmtId="0" fontId="42" fillId="57" borderId="108" applyNumberFormat="0" applyProtection="0">
      <alignment horizontal="left" vertical="top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50" fillId="61" borderId="107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50" fillId="62" borderId="107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50" fillId="64" borderId="107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50" fillId="65" borderId="107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50" fillId="66" borderId="107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50" fillId="67" borderId="107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50" fillId="68" borderId="107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50" fillId="69" borderId="107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50" fillId="71" borderId="107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4" fillId="72" borderId="107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71" fillId="77" borderId="106" applyNumberFormat="0" applyProtection="0">
      <alignment horizontal="right" vertical="center"/>
    </xf>
    <xf numFmtId="4" fontId="71" fillId="77" borderId="106" applyNumberFormat="0" applyProtection="0">
      <alignment horizontal="right" vertical="center"/>
    </xf>
    <xf numFmtId="4" fontId="71" fillId="77" borderId="106" applyNumberFormat="0" applyProtection="0">
      <alignment horizontal="right" vertical="center"/>
    </xf>
    <xf numFmtId="4" fontId="71" fillId="77" borderId="106" applyNumberFormat="0" applyProtection="0">
      <alignment horizontal="right" vertical="center"/>
    </xf>
    <xf numFmtId="4" fontId="71" fillId="77" borderId="106" applyNumberFormat="0" applyProtection="0">
      <alignment horizontal="right" vertical="center"/>
    </xf>
    <xf numFmtId="4" fontId="71" fillId="78" borderId="104" applyNumberFormat="0" applyProtection="0">
      <alignment horizontal="left" vertical="center" indent="1"/>
    </xf>
    <xf numFmtId="4" fontId="71" fillId="78" borderId="104" applyNumberFormat="0" applyProtection="0">
      <alignment horizontal="left" vertical="center" indent="1"/>
    </xf>
    <xf numFmtId="4" fontId="71" fillId="78" borderId="104" applyNumberFormat="0" applyProtection="0">
      <alignment horizontal="left" vertical="center" indent="1"/>
    </xf>
    <xf numFmtId="4" fontId="71" fillId="78" borderId="104" applyNumberFormat="0" applyProtection="0">
      <alignment horizontal="left" vertical="center" indent="1"/>
    </xf>
    <xf numFmtId="4" fontId="71" fillId="78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71" fillId="14" borderId="106" applyNumberFormat="0" applyProtection="0">
      <alignment horizontal="left" vertical="center" indent="1"/>
    </xf>
    <xf numFmtId="0" fontId="71" fillId="14" borderId="106" applyNumberFormat="0" applyProtection="0">
      <alignment horizontal="left" vertical="center" indent="1"/>
    </xf>
    <xf numFmtId="0" fontId="71" fillId="14" borderId="106" applyNumberFormat="0" applyProtection="0">
      <alignment horizontal="left" vertical="center" indent="1"/>
    </xf>
    <xf numFmtId="0" fontId="71" fillId="14" borderId="106" applyNumberFormat="0" applyProtection="0">
      <alignment horizontal="left" vertical="center" indent="1"/>
    </xf>
    <xf numFmtId="0" fontId="71" fillId="14" borderId="106" applyNumberFormat="0" applyProtection="0">
      <alignment horizontal="left" vertical="center" indent="1"/>
    </xf>
    <xf numFmtId="0" fontId="34" fillId="85" borderId="107" applyNumberFormat="0" applyProtection="0">
      <alignment horizontal="left" vertical="center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71" fillId="78" borderId="106" applyNumberFormat="0" applyProtection="0">
      <alignment horizontal="left" vertical="center" indent="1"/>
    </xf>
    <xf numFmtId="0" fontId="71" fillId="78" borderId="106" applyNumberFormat="0" applyProtection="0">
      <alignment horizontal="left" vertical="center" indent="1"/>
    </xf>
    <xf numFmtId="0" fontId="71" fillId="78" borderId="106" applyNumberFormat="0" applyProtection="0">
      <alignment horizontal="left" vertical="center" indent="1"/>
    </xf>
    <xf numFmtId="0" fontId="71" fillId="78" borderId="106" applyNumberFormat="0" applyProtection="0">
      <alignment horizontal="left" vertical="center" indent="1"/>
    </xf>
    <xf numFmtId="0" fontId="71" fillId="78" borderId="106" applyNumberFormat="0" applyProtection="0">
      <alignment horizontal="left" vertical="center" indent="1"/>
    </xf>
    <xf numFmtId="0" fontId="34" fillId="6" borderId="107" applyNumberFormat="0" applyProtection="0">
      <alignment horizontal="left" vertical="center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78" fillId="75" borderId="109" applyBorder="0"/>
    <xf numFmtId="4" fontId="50" fillId="87" borderId="107" applyNumberFormat="0" applyProtection="0">
      <alignment vertical="center"/>
    </xf>
    <xf numFmtId="4" fontId="79" fillId="59" borderId="108" applyNumberFormat="0" applyProtection="0">
      <alignment vertical="center"/>
    </xf>
    <xf numFmtId="4" fontId="79" fillId="59" borderId="108" applyNumberFormat="0" applyProtection="0">
      <alignment vertical="center"/>
    </xf>
    <xf numFmtId="4" fontId="79" fillId="59" borderId="108" applyNumberFormat="0" applyProtection="0">
      <alignment vertical="center"/>
    </xf>
    <xf numFmtId="4" fontId="79" fillId="59" borderId="108" applyNumberFormat="0" applyProtection="0">
      <alignment vertical="center"/>
    </xf>
    <xf numFmtId="4" fontId="79" fillId="59" borderId="108" applyNumberFormat="0" applyProtection="0">
      <alignment vertical="center"/>
    </xf>
    <xf numFmtId="4" fontId="72" fillId="87" borderId="107" applyNumberFormat="0" applyProtection="0">
      <alignment vertical="center"/>
    </xf>
    <xf numFmtId="4" fontId="50" fillId="87" borderId="107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50" fillId="87" borderId="107" applyNumberFormat="0" applyProtection="0">
      <alignment horizontal="left" vertical="center" indent="1"/>
    </xf>
    <xf numFmtId="0" fontId="79" fillId="59" borderId="108" applyNumberFormat="0" applyProtection="0">
      <alignment horizontal="left" vertical="top" indent="1"/>
    </xf>
    <xf numFmtId="0" fontId="79" fillId="59" borderId="108" applyNumberFormat="0" applyProtection="0">
      <alignment horizontal="left" vertical="top" indent="1"/>
    </xf>
    <xf numFmtId="0" fontId="79" fillId="59" borderId="108" applyNumberFormat="0" applyProtection="0">
      <alignment horizontal="left" vertical="top" indent="1"/>
    </xf>
    <xf numFmtId="0" fontId="79" fillId="59" borderId="108" applyNumberFormat="0" applyProtection="0">
      <alignment horizontal="left" vertical="top" indent="1"/>
    </xf>
    <xf numFmtId="0" fontId="79" fillId="59" borderId="108" applyNumberFormat="0" applyProtection="0">
      <alignment horizontal="left" vertical="top" indent="1"/>
    </xf>
    <xf numFmtId="4" fontId="50" fillId="74" borderId="107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2" fillId="74" borderId="107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0" fontId="79" fillId="77" borderId="108" applyNumberFormat="0" applyProtection="0">
      <alignment horizontal="left" vertical="top" indent="1"/>
    </xf>
    <xf numFmtId="0" fontId="79" fillId="77" borderId="108" applyNumberFormat="0" applyProtection="0">
      <alignment horizontal="left" vertical="top" indent="1"/>
    </xf>
    <xf numFmtId="0" fontId="79" fillId="77" borderId="108" applyNumberFormat="0" applyProtection="0">
      <alignment horizontal="left" vertical="top" indent="1"/>
    </xf>
    <xf numFmtId="0" fontId="79" fillId="77" borderId="108" applyNumberFormat="0" applyProtection="0">
      <alignment horizontal="left" vertical="top" indent="1"/>
    </xf>
    <xf numFmtId="0" fontId="79" fillId="77" borderId="108" applyNumberFormat="0" applyProtection="0">
      <alignment horizontal="left" vertical="top" indent="1"/>
    </xf>
    <xf numFmtId="4" fontId="42" fillId="89" borderId="104" applyNumberFormat="0" applyProtection="0">
      <alignment horizontal="left" vertical="center" indent="1"/>
    </xf>
    <xf numFmtId="4" fontId="42" fillId="89" borderId="104" applyNumberFormat="0" applyProtection="0">
      <alignment horizontal="left" vertical="center" indent="1"/>
    </xf>
    <xf numFmtId="4" fontId="42" fillId="89" borderId="104" applyNumberFormat="0" applyProtection="0">
      <alignment horizontal="left" vertical="center" indent="1"/>
    </xf>
    <xf numFmtId="4" fontId="42" fillId="89" borderId="104" applyNumberFormat="0" applyProtection="0">
      <alignment horizontal="left" vertical="center" indent="1"/>
    </xf>
    <xf numFmtId="4" fontId="42" fillId="89" borderId="104" applyNumberFormat="0" applyProtection="0">
      <alignment horizontal="left" vertical="center" indent="1"/>
    </xf>
    <xf numFmtId="4" fontId="70" fillId="74" borderId="107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2" fontId="81" fillId="91" borderId="102" applyProtection="0"/>
    <xf numFmtId="2" fontId="81" fillId="91" borderId="102" applyProtection="0"/>
    <xf numFmtId="2" fontId="41" fillId="92" borderId="102" applyProtection="0"/>
    <xf numFmtId="2" fontId="41" fillId="93" borderId="102" applyProtection="0"/>
    <xf numFmtId="2" fontId="41" fillId="94" borderId="102" applyProtection="0"/>
    <xf numFmtId="2" fontId="41" fillId="94" borderId="102" applyProtection="0">
      <alignment horizontal="center"/>
    </xf>
    <xf numFmtId="2" fontId="41" fillId="93" borderId="102" applyProtection="0">
      <alignment horizontal="center"/>
    </xf>
    <xf numFmtId="0" fontId="42" fillId="0" borderId="104">
      <alignment horizontal="left" vertical="top" wrapText="1"/>
    </xf>
    <xf numFmtId="0" fontId="84" fillId="0" borderId="110" applyNumberFormat="0" applyFill="0" applyAlignment="0" applyProtection="0"/>
    <xf numFmtId="0" fontId="90" fillId="0" borderId="111"/>
    <xf numFmtId="0" fontId="41" fillId="6" borderId="114" applyNumberFormat="0">
      <alignment readingOrder="1"/>
      <protection locked="0"/>
    </xf>
    <xf numFmtId="0" fontId="47" fillId="0" borderId="115">
      <alignment horizontal="left" vertical="top" wrapText="1"/>
    </xf>
    <xf numFmtId="49" fontId="33" fillId="0" borderId="112">
      <alignment horizontal="center" vertical="top" wrapText="1"/>
      <protection locked="0"/>
    </xf>
    <xf numFmtId="49" fontId="33" fillId="0" borderId="112">
      <alignment horizontal="center" vertical="top" wrapText="1"/>
      <protection locked="0"/>
    </xf>
    <xf numFmtId="49" fontId="42" fillId="10" borderId="112">
      <alignment horizontal="right" vertical="top"/>
      <protection locked="0"/>
    </xf>
    <xf numFmtId="49" fontId="42" fillId="10" borderId="112">
      <alignment horizontal="right" vertical="top"/>
      <protection locked="0"/>
    </xf>
    <xf numFmtId="0" fontId="42" fillId="10" borderId="112">
      <alignment horizontal="right" vertical="top"/>
      <protection locked="0"/>
    </xf>
    <xf numFmtId="0" fontId="42" fillId="10" borderId="112">
      <alignment horizontal="right" vertical="top"/>
      <protection locked="0"/>
    </xf>
    <xf numFmtId="49" fontId="42" fillId="0" borderId="112">
      <alignment horizontal="right" vertical="top"/>
      <protection locked="0"/>
    </xf>
    <xf numFmtId="49" fontId="42" fillId="0" borderId="112">
      <alignment horizontal="right" vertical="top"/>
      <protection locked="0"/>
    </xf>
    <xf numFmtId="0" fontId="42" fillId="0" borderId="112">
      <alignment horizontal="right" vertical="top"/>
      <protection locked="0"/>
    </xf>
    <xf numFmtId="0" fontId="42" fillId="0" borderId="112">
      <alignment horizontal="right" vertical="top"/>
      <protection locked="0"/>
    </xf>
    <xf numFmtId="49" fontId="42" fillId="49" borderId="112">
      <alignment horizontal="right" vertical="top"/>
      <protection locked="0"/>
    </xf>
    <xf numFmtId="49" fontId="42" fillId="49" borderId="112">
      <alignment horizontal="right" vertical="top"/>
      <protection locked="0"/>
    </xf>
    <xf numFmtId="0" fontId="42" fillId="49" borderId="112">
      <alignment horizontal="right" vertical="top"/>
      <protection locked="0"/>
    </xf>
    <xf numFmtId="0" fontId="42" fillId="49" borderId="112">
      <alignment horizontal="right" vertical="top"/>
      <protection locked="0"/>
    </xf>
    <xf numFmtId="0" fontId="47" fillId="0" borderId="115">
      <alignment horizontal="center" vertical="top" wrapText="1"/>
    </xf>
    <xf numFmtId="0" fontId="51" fillId="50" borderId="114" applyNumberFormat="0" applyAlignment="0" applyProtection="0"/>
    <xf numFmtId="0" fontId="64" fillId="13" borderId="114" applyNumberFormat="0" applyAlignment="0" applyProtection="0"/>
    <xf numFmtId="0" fontId="33" fillId="59" borderId="116" applyNumberFormat="0" applyFont="0" applyAlignment="0" applyProtection="0"/>
    <xf numFmtId="0" fontId="35" fillId="45" borderId="117" applyNumberFormat="0" applyFont="0" applyAlignment="0" applyProtection="0"/>
    <xf numFmtId="0" fontId="35" fillId="45" borderId="117" applyNumberFormat="0" applyFont="0" applyAlignment="0" applyProtection="0"/>
    <xf numFmtId="0" fontId="35" fillId="45" borderId="117" applyNumberFormat="0" applyFont="0" applyAlignment="0" applyProtection="0"/>
    <xf numFmtId="0" fontId="69" fillId="50" borderId="118" applyNumberFormat="0" applyAlignment="0" applyProtection="0"/>
    <xf numFmtId="4" fontId="50" fillId="60" borderId="118" applyNumberFormat="0" applyProtection="0">
      <alignment vertical="center"/>
    </xf>
    <xf numFmtId="4" fontId="71" fillId="57" borderId="117" applyNumberFormat="0" applyProtection="0">
      <alignment vertical="center"/>
    </xf>
    <xf numFmtId="4" fontId="71" fillId="57" borderId="117" applyNumberFormat="0" applyProtection="0">
      <alignment vertical="center"/>
    </xf>
    <xf numFmtId="4" fontId="71" fillId="57" borderId="117" applyNumberFormat="0" applyProtection="0">
      <alignment vertical="center"/>
    </xf>
    <xf numFmtId="4" fontId="71" fillId="57" borderId="117" applyNumberFormat="0" applyProtection="0">
      <alignment vertical="center"/>
    </xf>
    <xf numFmtId="4" fontId="71" fillId="57" borderId="117" applyNumberFormat="0" applyProtection="0">
      <alignment vertical="center"/>
    </xf>
    <xf numFmtId="4" fontId="72" fillId="60" borderId="118" applyNumberFormat="0" applyProtection="0">
      <alignment vertical="center"/>
    </xf>
    <xf numFmtId="4" fontId="42" fillId="60" borderId="117" applyNumberFormat="0" applyProtection="0">
      <alignment vertical="center"/>
    </xf>
    <xf numFmtId="4" fontId="42" fillId="60" borderId="117" applyNumberFormat="0" applyProtection="0">
      <alignment vertical="center"/>
    </xf>
    <xf numFmtId="4" fontId="42" fillId="60" borderId="117" applyNumberFormat="0" applyProtection="0">
      <alignment vertical="center"/>
    </xf>
    <xf numFmtId="4" fontId="42" fillId="60" borderId="117" applyNumberFormat="0" applyProtection="0">
      <alignment vertical="center"/>
    </xf>
    <xf numFmtId="4" fontId="42" fillId="60" borderId="117" applyNumberFormat="0" applyProtection="0">
      <alignment vertical="center"/>
    </xf>
    <xf numFmtId="4" fontId="50" fillId="60" borderId="118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50" fillId="60" borderId="118" applyNumberFormat="0" applyProtection="0">
      <alignment horizontal="left" vertical="center" indent="1"/>
    </xf>
    <xf numFmtId="0" fontId="42" fillId="57" borderId="119" applyNumberFormat="0" applyProtection="0">
      <alignment horizontal="left" vertical="top" indent="1"/>
    </xf>
    <xf numFmtId="0" fontId="42" fillId="57" borderId="119" applyNumberFormat="0" applyProtection="0">
      <alignment horizontal="left" vertical="top" indent="1"/>
    </xf>
    <xf numFmtId="0" fontId="42" fillId="57" borderId="119" applyNumberFormat="0" applyProtection="0">
      <alignment horizontal="left" vertical="top" indent="1"/>
    </xf>
    <xf numFmtId="0" fontId="42" fillId="57" borderId="119" applyNumberFormat="0" applyProtection="0">
      <alignment horizontal="left" vertical="top" indent="1"/>
    </xf>
    <xf numFmtId="0" fontId="42" fillId="57" borderId="119" applyNumberFormat="0" applyProtection="0">
      <alignment horizontal="left" vertical="top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50" fillId="61" borderId="118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50" fillId="62" borderId="118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50" fillId="64" borderId="118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50" fillId="65" borderId="118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50" fillId="66" borderId="118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50" fillId="67" borderId="118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50" fillId="68" borderId="118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50" fillId="69" borderId="118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50" fillId="71" borderId="118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4" fillId="72" borderId="118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71" fillId="77" borderId="117" applyNumberFormat="0" applyProtection="0">
      <alignment horizontal="right" vertical="center"/>
    </xf>
    <xf numFmtId="4" fontId="71" fillId="77" borderId="117" applyNumberFormat="0" applyProtection="0">
      <alignment horizontal="right" vertical="center"/>
    </xf>
    <xf numFmtId="4" fontId="71" fillId="77" borderId="117" applyNumberFormat="0" applyProtection="0">
      <alignment horizontal="right" vertical="center"/>
    </xf>
    <xf numFmtId="4" fontId="71" fillId="77" borderId="117" applyNumberFormat="0" applyProtection="0">
      <alignment horizontal="right" vertical="center"/>
    </xf>
    <xf numFmtId="4" fontId="71" fillId="77" borderId="117" applyNumberFormat="0" applyProtection="0">
      <alignment horizontal="right" vertical="center"/>
    </xf>
    <xf numFmtId="4" fontId="71" fillId="78" borderId="115" applyNumberFormat="0" applyProtection="0">
      <alignment horizontal="left" vertical="center" indent="1"/>
    </xf>
    <xf numFmtId="4" fontId="71" fillId="78" borderId="115" applyNumberFormat="0" applyProtection="0">
      <alignment horizontal="left" vertical="center" indent="1"/>
    </xf>
    <xf numFmtId="4" fontId="71" fillId="78" borderId="115" applyNumberFormat="0" applyProtection="0">
      <alignment horizontal="left" vertical="center" indent="1"/>
    </xf>
    <xf numFmtId="4" fontId="71" fillId="78" borderId="115" applyNumberFormat="0" applyProtection="0">
      <alignment horizontal="left" vertical="center" indent="1"/>
    </xf>
    <xf numFmtId="4" fontId="71" fillId="78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71" fillId="14" borderId="117" applyNumberFormat="0" applyProtection="0">
      <alignment horizontal="left" vertical="center" indent="1"/>
    </xf>
    <xf numFmtId="0" fontId="71" fillId="14" borderId="117" applyNumberFormat="0" applyProtection="0">
      <alignment horizontal="left" vertical="center" indent="1"/>
    </xf>
    <xf numFmtId="0" fontId="71" fillId="14" borderId="117" applyNumberFormat="0" applyProtection="0">
      <alignment horizontal="left" vertical="center" indent="1"/>
    </xf>
    <xf numFmtId="0" fontId="71" fillId="14" borderId="117" applyNumberFormat="0" applyProtection="0">
      <alignment horizontal="left" vertical="center" indent="1"/>
    </xf>
    <xf numFmtId="0" fontId="71" fillId="14" borderId="117" applyNumberFormat="0" applyProtection="0">
      <alignment horizontal="left" vertical="center" indent="1"/>
    </xf>
    <xf numFmtId="0" fontId="34" fillId="85" borderId="118" applyNumberFormat="0" applyProtection="0">
      <alignment horizontal="left" vertical="center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71" fillId="78" borderId="117" applyNumberFormat="0" applyProtection="0">
      <alignment horizontal="left" vertical="center" indent="1"/>
    </xf>
    <xf numFmtId="0" fontId="71" fillId="78" borderId="117" applyNumberFormat="0" applyProtection="0">
      <alignment horizontal="left" vertical="center" indent="1"/>
    </xf>
    <xf numFmtId="0" fontId="71" fillId="78" borderId="117" applyNumberFormat="0" applyProtection="0">
      <alignment horizontal="left" vertical="center" indent="1"/>
    </xf>
    <xf numFmtId="0" fontId="71" fillId="78" borderId="117" applyNumberFormat="0" applyProtection="0">
      <alignment horizontal="left" vertical="center" indent="1"/>
    </xf>
    <xf numFmtId="0" fontId="71" fillId="78" borderId="117" applyNumberFormat="0" applyProtection="0">
      <alignment horizontal="left" vertical="center" indent="1"/>
    </xf>
    <xf numFmtId="0" fontId="34" fillId="6" borderId="118" applyNumberFormat="0" applyProtection="0">
      <alignment horizontal="left" vertical="center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78" fillId="75" borderId="120" applyBorder="0"/>
    <xf numFmtId="4" fontId="50" fillId="87" borderId="118" applyNumberFormat="0" applyProtection="0">
      <alignment vertical="center"/>
    </xf>
    <xf numFmtId="4" fontId="79" fillId="59" borderId="119" applyNumberFormat="0" applyProtection="0">
      <alignment vertical="center"/>
    </xf>
    <xf numFmtId="4" fontId="79" fillId="59" borderId="119" applyNumberFormat="0" applyProtection="0">
      <alignment vertical="center"/>
    </xf>
    <xf numFmtId="4" fontId="79" fillId="59" borderId="119" applyNumberFormat="0" applyProtection="0">
      <alignment vertical="center"/>
    </xf>
    <xf numFmtId="4" fontId="79" fillId="59" borderId="119" applyNumberFormat="0" applyProtection="0">
      <alignment vertical="center"/>
    </xf>
    <xf numFmtId="4" fontId="79" fillId="59" borderId="119" applyNumberFormat="0" applyProtection="0">
      <alignment vertical="center"/>
    </xf>
    <xf numFmtId="4" fontId="72" fillId="87" borderId="118" applyNumberFormat="0" applyProtection="0">
      <alignment vertical="center"/>
    </xf>
    <xf numFmtId="4" fontId="50" fillId="87" borderId="118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50" fillId="87" borderId="118" applyNumberFormat="0" applyProtection="0">
      <alignment horizontal="left" vertical="center" indent="1"/>
    </xf>
    <xf numFmtId="0" fontId="79" fillId="59" borderId="119" applyNumberFormat="0" applyProtection="0">
      <alignment horizontal="left" vertical="top" indent="1"/>
    </xf>
    <xf numFmtId="0" fontId="79" fillId="59" borderId="119" applyNumberFormat="0" applyProtection="0">
      <alignment horizontal="left" vertical="top" indent="1"/>
    </xf>
    <xf numFmtId="0" fontId="79" fillId="59" borderId="119" applyNumberFormat="0" applyProtection="0">
      <alignment horizontal="left" vertical="top" indent="1"/>
    </xf>
    <xf numFmtId="0" fontId="79" fillId="59" borderId="119" applyNumberFormat="0" applyProtection="0">
      <alignment horizontal="left" vertical="top" indent="1"/>
    </xf>
    <xf numFmtId="0" fontId="79" fillId="59" borderId="119" applyNumberFormat="0" applyProtection="0">
      <alignment horizontal="left" vertical="top" indent="1"/>
    </xf>
    <xf numFmtId="4" fontId="50" fillId="74" borderId="118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2" fillId="74" borderId="118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0" fontId="79" fillId="77" borderId="119" applyNumberFormat="0" applyProtection="0">
      <alignment horizontal="left" vertical="top" indent="1"/>
    </xf>
    <xf numFmtId="0" fontId="79" fillId="77" borderId="119" applyNumberFormat="0" applyProtection="0">
      <alignment horizontal="left" vertical="top" indent="1"/>
    </xf>
    <xf numFmtId="0" fontId="79" fillId="77" borderId="119" applyNumberFormat="0" applyProtection="0">
      <alignment horizontal="left" vertical="top" indent="1"/>
    </xf>
    <xf numFmtId="0" fontId="79" fillId="77" borderId="119" applyNumberFormat="0" applyProtection="0">
      <alignment horizontal="left" vertical="top" indent="1"/>
    </xf>
    <xf numFmtId="0" fontId="79" fillId="77" borderId="119" applyNumberFormat="0" applyProtection="0">
      <alignment horizontal="left" vertical="top" indent="1"/>
    </xf>
    <xf numFmtId="4" fontId="42" fillId="89" borderId="115" applyNumberFormat="0" applyProtection="0">
      <alignment horizontal="left" vertical="center" indent="1"/>
    </xf>
    <xf numFmtId="4" fontId="42" fillId="89" borderId="115" applyNumberFormat="0" applyProtection="0">
      <alignment horizontal="left" vertical="center" indent="1"/>
    </xf>
    <xf numFmtId="4" fontId="42" fillId="89" borderId="115" applyNumberFormat="0" applyProtection="0">
      <alignment horizontal="left" vertical="center" indent="1"/>
    </xf>
    <xf numFmtId="4" fontId="42" fillId="89" borderId="115" applyNumberFormat="0" applyProtection="0">
      <alignment horizontal="left" vertical="center" indent="1"/>
    </xf>
    <xf numFmtId="4" fontId="42" fillId="89" borderId="115" applyNumberFormat="0" applyProtection="0">
      <alignment horizontal="left" vertical="center" indent="1"/>
    </xf>
    <xf numFmtId="4" fontId="70" fillId="74" borderId="118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2" fontId="81" fillId="91" borderId="113" applyProtection="0"/>
    <xf numFmtId="2" fontId="81" fillId="91" borderId="113" applyProtection="0"/>
    <xf numFmtId="2" fontId="41" fillId="92" borderId="113" applyProtection="0"/>
    <xf numFmtId="2" fontId="41" fillId="93" borderId="113" applyProtection="0"/>
    <xf numFmtId="2" fontId="41" fillId="94" borderId="113" applyProtection="0"/>
    <xf numFmtId="2" fontId="41" fillId="94" borderId="113" applyProtection="0">
      <alignment horizontal="center"/>
    </xf>
    <xf numFmtId="2" fontId="41" fillId="93" borderId="113" applyProtection="0">
      <alignment horizontal="center"/>
    </xf>
    <xf numFmtId="0" fontId="42" fillId="0" borderId="115">
      <alignment horizontal="left" vertical="top" wrapText="1"/>
    </xf>
    <xf numFmtId="0" fontId="84" fillId="0" borderId="121" applyNumberFormat="0" applyFill="0" applyAlignment="0" applyProtection="0"/>
    <xf numFmtId="0" fontId="90" fillId="0" borderId="122"/>
    <xf numFmtId="0" fontId="41" fillId="6" borderId="125" applyNumberFormat="0">
      <alignment readingOrder="1"/>
      <protection locked="0"/>
    </xf>
    <xf numFmtId="0" fontId="47" fillId="0" borderId="126">
      <alignment horizontal="left" vertical="top" wrapText="1"/>
    </xf>
    <xf numFmtId="49" fontId="33" fillId="0" borderId="123">
      <alignment horizontal="center" vertical="top" wrapText="1"/>
      <protection locked="0"/>
    </xf>
    <xf numFmtId="49" fontId="33" fillId="0" borderId="123">
      <alignment horizontal="center" vertical="top" wrapText="1"/>
      <protection locked="0"/>
    </xf>
    <xf numFmtId="49" fontId="42" fillId="10" borderId="123">
      <alignment horizontal="right" vertical="top"/>
      <protection locked="0"/>
    </xf>
    <xf numFmtId="49" fontId="42" fillId="10" borderId="123">
      <alignment horizontal="right" vertical="top"/>
      <protection locked="0"/>
    </xf>
    <xf numFmtId="0" fontId="42" fillId="10" borderId="123">
      <alignment horizontal="right" vertical="top"/>
      <protection locked="0"/>
    </xf>
    <xf numFmtId="0" fontId="42" fillId="10" borderId="123">
      <alignment horizontal="right" vertical="top"/>
      <protection locked="0"/>
    </xf>
    <xf numFmtId="49" fontId="42" fillId="0" borderId="123">
      <alignment horizontal="right" vertical="top"/>
      <protection locked="0"/>
    </xf>
    <xf numFmtId="49" fontId="42" fillId="0" borderId="123">
      <alignment horizontal="right" vertical="top"/>
      <protection locked="0"/>
    </xf>
    <xf numFmtId="0" fontId="42" fillId="0" borderId="123">
      <alignment horizontal="right" vertical="top"/>
      <protection locked="0"/>
    </xf>
    <xf numFmtId="0" fontId="42" fillId="0" borderId="123">
      <alignment horizontal="right" vertical="top"/>
      <protection locked="0"/>
    </xf>
    <xf numFmtId="49" fontId="42" fillId="49" borderId="123">
      <alignment horizontal="right" vertical="top"/>
      <protection locked="0"/>
    </xf>
    <xf numFmtId="49" fontId="42" fillId="49" borderId="123">
      <alignment horizontal="right" vertical="top"/>
      <protection locked="0"/>
    </xf>
    <xf numFmtId="0" fontId="42" fillId="49" borderId="123">
      <alignment horizontal="right" vertical="top"/>
      <protection locked="0"/>
    </xf>
    <xf numFmtId="0" fontId="42" fillId="49" borderId="123">
      <alignment horizontal="right" vertical="top"/>
      <protection locked="0"/>
    </xf>
    <xf numFmtId="0" fontId="47" fillId="0" borderId="126">
      <alignment horizontal="center" vertical="top" wrapText="1"/>
    </xf>
    <xf numFmtId="0" fontId="51" fillId="50" borderId="125" applyNumberFormat="0" applyAlignment="0" applyProtection="0"/>
    <xf numFmtId="0" fontId="64" fillId="13" borderId="125" applyNumberFormat="0" applyAlignment="0" applyProtection="0"/>
    <xf numFmtId="0" fontId="33" fillId="59" borderId="127" applyNumberFormat="0" applyFont="0" applyAlignment="0" applyProtection="0"/>
    <xf numFmtId="0" fontId="35" fillId="45" borderId="128" applyNumberFormat="0" applyFont="0" applyAlignment="0" applyProtection="0"/>
    <xf numFmtId="0" fontId="35" fillId="45" borderId="128" applyNumberFormat="0" applyFont="0" applyAlignment="0" applyProtection="0"/>
    <xf numFmtId="0" fontId="35" fillId="45" borderId="128" applyNumberFormat="0" applyFont="0" applyAlignment="0" applyProtection="0"/>
    <xf numFmtId="0" fontId="69" fillId="50" borderId="129" applyNumberFormat="0" applyAlignment="0" applyProtection="0"/>
    <xf numFmtId="4" fontId="50" fillId="60" borderId="129" applyNumberFormat="0" applyProtection="0">
      <alignment vertical="center"/>
    </xf>
    <xf numFmtId="4" fontId="71" fillId="57" borderId="128" applyNumberFormat="0" applyProtection="0">
      <alignment vertical="center"/>
    </xf>
    <xf numFmtId="4" fontId="71" fillId="57" borderId="128" applyNumberFormat="0" applyProtection="0">
      <alignment vertical="center"/>
    </xf>
    <xf numFmtId="4" fontId="71" fillId="57" borderId="128" applyNumberFormat="0" applyProtection="0">
      <alignment vertical="center"/>
    </xf>
    <xf numFmtId="4" fontId="71" fillId="57" borderId="128" applyNumberFormat="0" applyProtection="0">
      <alignment vertical="center"/>
    </xf>
    <xf numFmtId="4" fontId="71" fillId="57" borderId="128" applyNumberFormat="0" applyProtection="0">
      <alignment vertical="center"/>
    </xf>
    <xf numFmtId="4" fontId="72" fillId="60" borderId="129" applyNumberFormat="0" applyProtection="0">
      <alignment vertical="center"/>
    </xf>
    <xf numFmtId="4" fontId="42" fillId="60" borderId="128" applyNumberFormat="0" applyProtection="0">
      <alignment vertical="center"/>
    </xf>
    <xf numFmtId="4" fontId="42" fillId="60" borderId="128" applyNumberFormat="0" applyProtection="0">
      <alignment vertical="center"/>
    </xf>
    <xf numFmtId="4" fontId="42" fillId="60" borderId="128" applyNumberFormat="0" applyProtection="0">
      <alignment vertical="center"/>
    </xf>
    <xf numFmtId="4" fontId="42" fillId="60" borderId="128" applyNumberFormat="0" applyProtection="0">
      <alignment vertical="center"/>
    </xf>
    <xf numFmtId="4" fontId="42" fillId="60" borderId="128" applyNumberFormat="0" applyProtection="0">
      <alignment vertical="center"/>
    </xf>
    <xf numFmtId="4" fontId="50" fillId="60" borderId="129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50" fillId="60" borderId="129" applyNumberFormat="0" applyProtection="0">
      <alignment horizontal="left" vertical="center" indent="1"/>
    </xf>
    <xf numFmtId="0" fontId="42" fillId="57" borderId="130" applyNumberFormat="0" applyProtection="0">
      <alignment horizontal="left" vertical="top" indent="1"/>
    </xf>
    <xf numFmtId="0" fontId="42" fillId="57" borderId="130" applyNumberFormat="0" applyProtection="0">
      <alignment horizontal="left" vertical="top" indent="1"/>
    </xf>
    <xf numFmtId="0" fontId="42" fillId="57" borderId="130" applyNumberFormat="0" applyProtection="0">
      <alignment horizontal="left" vertical="top" indent="1"/>
    </xf>
    <xf numFmtId="0" fontId="42" fillId="57" borderId="130" applyNumberFormat="0" applyProtection="0">
      <alignment horizontal="left" vertical="top" indent="1"/>
    </xf>
    <xf numFmtId="0" fontId="42" fillId="57" borderId="130" applyNumberFormat="0" applyProtection="0">
      <alignment horizontal="left" vertical="top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50" fillId="61" borderId="129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50" fillId="62" borderId="129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50" fillId="64" borderId="129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50" fillId="65" borderId="129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50" fillId="66" borderId="129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50" fillId="67" borderId="129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50" fillId="68" borderId="129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50" fillId="69" borderId="129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50" fillId="71" borderId="129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4" fillId="72" borderId="129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71" fillId="77" borderId="128" applyNumberFormat="0" applyProtection="0">
      <alignment horizontal="right" vertical="center"/>
    </xf>
    <xf numFmtId="4" fontId="71" fillId="77" borderId="128" applyNumberFormat="0" applyProtection="0">
      <alignment horizontal="right" vertical="center"/>
    </xf>
    <xf numFmtId="4" fontId="71" fillId="77" borderId="128" applyNumberFormat="0" applyProtection="0">
      <alignment horizontal="right" vertical="center"/>
    </xf>
    <xf numFmtId="4" fontId="71" fillId="77" borderId="128" applyNumberFormat="0" applyProtection="0">
      <alignment horizontal="right" vertical="center"/>
    </xf>
    <xf numFmtId="4" fontId="71" fillId="77" borderId="128" applyNumberFormat="0" applyProtection="0">
      <alignment horizontal="right" vertical="center"/>
    </xf>
    <xf numFmtId="4" fontId="71" fillId="78" borderId="126" applyNumberFormat="0" applyProtection="0">
      <alignment horizontal="left" vertical="center" indent="1"/>
    </xf>
    <xf numFmtId="4" fontId="71" fillId="78" borderId="126" applyNumberFormat="0" applyProtection="0">
      <alignment horizontal="left" vertical="center" indent="1"/>
    </xf>
    <xf numFmtId="4" fontId="71" fillId="78" borderId="126" applyNumberFormat="0" applyProtection="0">
      <alignment horizontal="left" vertical="center" indent="1"/>
    </xf>
    <xf numFmtId="4" fontId="71" fillId="78" borderId="126" applyNumberFormat="0" applyProtection="0">
      <alignment horizontal="left" vertical="center" indent="1"/>
    </xf>
    <xf numFmtId="4" fontId="71" fillId="78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71" fillId="14" borderId="128" applyNumberFormat="0" applyProtection="0">
      <alignment horizontal="left" vertical="center" indent="1"/>
    </xf>
    <xf numFmtId="0" fontId="71" fillId="14" borderId="128" applyNumberFormat="0" applyProtection="0">
      <alignment horizontal="left" vertical="center" indent="1"/>
    </xf>
    <xf numFmtId="0" fontId="71" fillId="14" borderId="128" applyNumberFormat="0" applyProtection="0">
      <alignment horizontal="left" vertical="center" indent="1"/>
    </xf>
    <xf numFmtId="0" fontId="71" fillId="14" borderId="128" applyNumberFormat="0" applyProtection="0">
      <alignment horizontal="left" vertical="center" indent="1"/>
    </xf>
    <xf numFmtId="0" fontId="71" fillId="14" borderId="128" applyNumberFormat="0" applyProtection="0">
      <alignment horizontal="left" vertical="center" indent="1"/>
    </xf>
    <xf numFmtId="0" fontId="34" fillId="85" borderId="129" applyNumberFormat="0" applyProtection="0">
      <alignment horizontal="left" vertical="center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71" fillId="78" borderId="128" applyNumberFormat="0" applyProtection="0">
      <alignment horizontal="left" vertical="center" indent="1"/>
    </xf>
    <xf numFmtId="0" fontId="71" fillId="78" borderId="128" applyNumberFormat="0" applyProtection="0">
      <alignment horizontal="left" vertical="center" indent="1"/>
    </xf>
    <xf numFmtId="0" fontId="71" fillId="78" borderId="128" applyNumberFormat="0" applyProtection="0">
      <alignment horizontal="left" vertical="center" indent="1"/>
    </xf>
    <xf numFmtId="0" fontId="71" fillId="78" borderId="128" applyNumberFormat="0" applyProtection="0">
      <alignment horizontal="left" vertical="center" indent="1"/>
    </xf>
    <xf numFmtId="0" fontId="71" fillId="78" borderId="128" applyNumberFormat="0" applyProtection="0">
      <alignment horizontal="left" vertical="center" indent="1"/>
    </xf>
    <xf numFmtId="0" fontId="34" fillId="6" borderId="129" applyNumberFormat="0" applyProtection="0">
      <alignment horizontal="left" vertical="center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78" fillId="75" borderId="131" applyBorder="0"/>
    <xf numFmtId="4" fontId="50" fillId="87" borderId="129" applyNumberFormat="0" applyProtection="0">
      <alignment vertical="center"/>
    </xf>
    <xf numFmtId="4" fontId="79" fillId="59" borderId="130" applyNumberFormat="0" applyProtection="0">
      <alignment vertical="center"/>
    </xf>
    <xf numFmtId="4" fontId="79" fillId="59" borderId="130" applyNumberFormat="0" applyProtection="0">
      <alignment vertical="center"/>
    </xf>
    <xf numFmtId="4" fontId="79" fillId="59" borderId="130" applyNumberFormat="0" applyProtection="0">
      <alignment vertical="center"/>
    </xf>
    <xf numFmtId="4" fontId="79" fillId="59" borderId="130" applyNumberFormat="0" applyProtection="0">
      <alignment vertical="center"/>
    </xf>
    <xf numFmtId="4" fontId="79" fillId="59" borderId="130" applyNumberFormat="0" applyProtection="0">
      <alignment vertical="center"/>
    </xf>
    <xf numFmtId="4" fontId="72" fillId="87" borderId="129" applyNumberFormat="0" applyProtection="0">
      <alignment vertical="center"/>
    </xf>
    <xf numFmtId="4" fontId="50" fillId="87" borderId="129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50" fillId="87" borderId="129" applyNumberFormat="0" applyProtection="0">
      <alignment horizontal="left" vertical="center" indent="1"/>
    </xf>
    <xf numFmtId="0" fontId="79" fillId="59" borderId="130" applyNumberFormat="0" applyProtection="0">
      <alignment horizontal="left" vertical="top" indent="1"/>
    </xf>
    <xf numFmtId="0" fontId="79" fillId="59" borderId="130" applyNumberFormat="0" applyProtection="0">
      <alignment horizontal="left" vertical="top" indent="1"/>
    </xf>
    <xf numFmtId="0" fontId="79" fillId="59" borderId="130" applyNumberFormat="0" applyProtection="0">
      <alignment horizontal="left" vertical="top" indent="1"/>
    </xf>
    <xf numFmtId="0" fontId="79" fillId="59" borderId="130" applyNumberFormat="0" applyProtection="0">
      <alignment horizontal="left" vertical="top" indent="1"/>
    </xf>
    <xf numFmtId="0" fontId="79" fillId="59" borderId="130" applyNumberFormat="0" applyProtection="0">
      <alignment horizontal="left" vertical="top" indent="1"/>
    </xf>
    <xf numFmtId="4" fontId="50" fillId="74" borderId="129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2" fillId="74" borderId="129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0" fontId="79" fillId="77" borderId="130" applyNumberFormat="0" applyProtection="0">
      <alignment horizontal="left" vertical="top" indent="1"/>
    </xf>
    <xf numFmtId="0" fontId="79" fillId="77" borderId="130" applyNumberFormat="0" applyProtection="0">
      <alignment horizontal="left" vertical="top" indent="1"/>
    </xf>
    <xf numFmtId="0" fontId="79" fillId="77" borderId="130" applyNumberFormat="0" applyProtection="0">
      <alignment horizontal="left" vertical="top" indent="1"/>
    </xf>
    <xf numFmtId="0" fontId="79" fillId="77" borderId="130" applyNumberFormat="0" applyProtection="0">
      <alignment horizontal="left" vertical="top" indent="1"/>
    </xf>
    <xf numFmtId="0" fontId="79" fillId="77" borderId="130" applyNumberFormat="0" applyProtection="0">
      <alignment horizontal="left" vertical="top" indent="1"/>
    </xf>
    <xf numFmtId="4" fontId="42" fillId="89" borderId="126" applyNumberFormat="0" applyProtection="0">
      <alignment horizontal="left" vertical="center" indent="1"/>
    </xf>
    <xf numFmtId="4" fontId="42" fillId="89" borderId="126" applyNumberFormat="0" applyProtection="0">
      <alignment horizontal="left" vertical="center" indent="1"/>
    </xf>
    <xf numFmtId="4" fontId="42" fillId="89" borderId="126" applyNumberFormat="0" applyProtection="0">
      <alignment horizontal="left" vertical="center" indent="1"/>
    </xf>
    <xf numFmtId="4" fontId="42" fillId="89" borderId="126" applyNumberFormat="0" applyProtection="0">
      <alignment horizontal="left" vertical="center" indent="1"/>
    </xf>
    <xf numFmtId="4" fontId="42" fillId="89" borderId="126" applyNumberFormat="0" applyProtection="0">
      <alignment horizontal="left" vertical="center" indent="1"/>
    </xf>
    <xf numFmtId="4" fontId="70" fillId="74" borderId="129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2" fontId="81" fillId="91" borderId="124" applyProtection="0"/>
    <xf numFmtId="2" fontId="81" fillId="91" borderId="124" applyProtection="0"/>
    <xf numFmtId="2" fontId="41" fillId="92" borderId="124" applyProtection="0"/>
    <xf numFmtId="2" fontId="41" fillId="93" borderId="124" applyProtection="0"/>
    <xf numFmtId="2" fontId="41" fillId="94" borderId="124" applyProtection="0"/>
    <xf numFmtId="2" fontId="41" fillId="94" borderId="124" applyProtection="0">
      <alignment horizontal="center"/>
    </xf>
    <xf numFmtId="2" fontId="41" fillId="93" borderId="124" applyProtection="0">
      <alignment horizontal="center"/>
    </xf>
    <xf numFmtId="0" fontId="42" fillId="0" borderId="126">
      <alignment horizontal="left" vertical="top" wrapText="1"/>
    </xf>
    <xf numFmtId="0" fontId="84" fillId="0" borderId="132" applyNumberFormat="0" applyFill="0" applyAlignment="0" applyProtection="0"/>
    <xf numFmtId="0" fontId="90" fillId="0" borderId="133"/>
    <xf numFmtId="0" fontId="41" fillId="6" borderId="136" applyNumberFormat="0">
      <alignment readingOrder="1"/>
      <protection locked="0"/>
    </xf>
    <xf numFmtId="0" fontId="47" fillId="0" borderId="137">
      <alignment horizontal="left" vertical="top" wrapText="1"/>
    </xf>
    <xf numFmtId="49" fontId="33" fillId="0" borderId="134">
      <alignment horizontal="center" vertical="top" wrapText="1"/>
      <protection locked="0"/>
    </xf>
    <xf numFmtId="49" fontId="33" fillId="0" borderId="134">
      <alignment horizontal="center" vertical="top" wrapText="1"/>
      <protection locked="0"/>
    </xf>
    <xf numFmtId="49" fontId="42" fillId="10" borderId="134">
      <alignment horizontal="right" vertical="top"/>
      <protection locked="0"/>
    </xf>
    <xf numFmtId="49" fontId="42" fillId="10" borderId="134">
      <alignment horizontal="right" vertical="top"/>
      <protection locked="0"/>
    </xf>
    <xf numFmtId="0" fontId="42" fillId="10" borderId="134">
      <alignment horizontal="right" vertical="top"/>
      <protection locked="0"/>
    </xf>
    <xf numFmtId="0" fontId="42" fillId="10" borderId="134">
      <alignment horizontal="right" vertical="top"/>
      <protection locked="0"/>
    </xf>
    <xf numFmtId="49" fontId="42" fillId="0" borderId="134">
      <alignment horizontal="right" vertical="top"/>
      <protection locked="0"/>
    </xf>
    <xf numFmtId="49" fontId="42" fillId="0" borderId="134">
      <alignment horizontal="right" vertical="top"/>
      <protection locked="0"/>
    </xf>
    <xf numFmtId="0" fontId="42" fillId="0" borderId="134">
      <alignment horizontal="right" vertical="top"/>
      <protection locked="0"/>
    </xf>
    <xf numFmtId="0" fontId="42" fillId="0" borderId="134">
      <alignment horizontal="right" vertical="top"/>
      <protection locked="0"/>
    </xf>
    <xf numFmtId="49" fontId="42" fillId="49" borderId="134">
      <alignment horizontal="right" vertical="top"/>
      <protection locked="0"/>
    </xf>
    <xf numFmtId="49" fontId="42" fillId="49" borderId="134">
      <alignment horizontal="right" vertical="top"/>
      <protection locked="0"/>
    </xf>
    <xf numFmtId="0" fontId="42" fillId="49" borderId="134">
      <alignment horizontal="right" vertical="top"/>
      <protection locked="0"/>
    </xf>
    <xf numFmtId="0" fontId="42" fillId="49" borderId="134">
      <alignment horizontal="right" vertical="top"/>
      <protection locked="0"/>
    </xf>
    <xf numFmtId="0" fontId="47" fillId="0" borderId="137">
      <alignment horizontal="center" vertical="top" wrapText="1"/>
    </xf>
    <xf numFmtId="0" fontId="51" fillId="50" borderId="136" applyNumberFormat="0" applyAlignment="0" applyProtection="0"/>
    <xf numFmtId="0" fontId="64" fillId="13" borderId="136" applyNumberFormat="0" applyAlignment="0" applyProtection="0"/>
    <xf numFmtId="0" fontId="33" fillId="59" borderId="138" applyNumberFormat="0" applyFont="0" applyAlignment="0" applyProtection="0"/>
    <xf numFmtId="0" fontId="35" fillId="45" borderId="139" applyNumberFormat="0" applyFont="0" applyAlignment="0" applyProtection="0"/>
    <xf numFmtId="0" fontId="35" fillId="45" borderId="139" applyNumberFormat="0" applyFont="0" applyAlignment="0" applyProtection="0"/>
    <xf numFmtId="0" fontId="35" fillId="45" borderId="139" applyNumberFormat="0" applyFont="0" applyAlignment="0" applyProtection="0"/>
    <xf numFmtId="0" fontId="69" fillId="50" borderId="140" applyNumberFormat="0" applyAlignment="0" applyProtection="0"/>
    <xf numFmtId="4" fontId="50" fillId="60" borderId="140" applyNumberFormat="0" applyProtection="0">
      <alignment vertical="center"/>
    </xf>
    <xf numFmtId="4" fontId="71" fillId="57" borderId="139" applyNumberFormat="0" applyProtection="0">
      <alignment vertical="center"/>
    </xf>
    <xf numFmtId="4" fontId="71" fillId="57" borderId="139" applyNumberFormat="0" applyProtection="0">
      <alignment vertical="center"/>
    </xf>
    <xf numFmtId="4" fontId="71" fillId="57" borderId="139" applyNumberFormat="0" applyProtection="0">
      <alignment vertical="center"/>
    </xf>
    <xf numFmtId="4" fontId="71" fillId="57" borderId="139" applyNumberFormat="0" applyProtection="0">
      <alignment vertical="center"/>
    </xf>
    <xf numFmtId="4" fontId="71" fillId="57" borderId="139" applyNumberFormat="0" applyProtection="0">
      <alignment vertical="center"/>
    </xf>
    <xf numFmtId="4" fontId="72" fillId="60" borderId="140" applyNumberFormat="0" applyProtection="0">
      <alignment vertical="center"/>
    </xf>
    <xf numFmtId="4" fontId="42" fillId="60" borderId="139" applyNumberFormat="0" applyProtection="0">
      <alignment vertical="center"/>
    </xf>
    <xf numFmtId="4" fontId="42" fillId="60" borderId="139" applyNumberFormat="0" applyProtection="0">
      <alignment vertical="center"/>
    </xf>
    <xf numFmtId="4" fontId="42" fillId="60" borderId="139" applyNumberFormat="0" applyProtection="0">
      <alignment vertical="center"/>
    </xf>
    <xf numFmtId="4" fontId="42" fillId="60" borderId="139" applyNumberFormat="0" applyProtection="0">
      <alignment vertical="center"/>
    </xf>
    <xf numFmtId="4" fontId="42" fillId="60" borderId="139" applyNumberFormat="0" applyProtection="0">
      <alignment vertical="center"/>
    </xf>
    <xf numFmtId="4" fontId="50" fillId="60" borderId="140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50" fillId="60" borderId="140" applyNumberFormat="0" applyProtection="0">
      <alignment horizontal="left" vertical="center" indent="1"/>
    </xf>
    <xf numFmtId="0" fontId="42" fillId="57" borderId="141" applyNumberFormat="0" applyProtection="0">
      <alignment horizontal="left" vertical="top" indent="1"/>
    </xf>
    <xf numFmtId="0" fontId="42" fillId="57" borderId="141" applyNumberFormat="0" applyProtection="0">
      <alignment horizontal="left" vertical="top" indent="1"/>
    </xf>
    <xf numFmtId="0" fontId="42" fillId="57" borderId="141" applyNumberFormat="0" applyProtection="0">
      <alignment horizontal="left" vertical="top" indent="1"/>
    </xf>
    <xf numFmtId="0" fontId="42" fillId="57" borderId="141" applyNumberFormat="0" applyProtection="0">
      <alignment horizontal="left" vertical="top" indent="1"/>
    </xf>
    <xf numFmtId="0" fontId="42" fillId="57" borderId="141" applyNumberFormat="0" applyProtection="0">
      <alignment horizontal="left" vertical="top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50" fillId="61" borderId="140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50" fillId="62" borderId="140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50" fillId="64" borderId="140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50" fillId="65" borderId="140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50" fillId="66" borderId="140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50" fillId="67" borderId="140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50" fillId="68" borderId="140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50" fillId="69" borderId="140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50" fillId="71" borderId="140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4" fillId="72" borderId="140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71" fillId="77" borderId="139" applyNumberFormat="0" applyProtection="0">
      <alignment horizontal="right" vertical="center"/>
    </xf>
    <xf numFmtId="4" fontId="71" fillId="77" borderId="139" applyNumberFormat="0" applyProtection="0">
      <alignment horizontal="right" vertical="center"/>
    </xf>
    <xf numFmtId="4" fontId="71" fillId="77" borderId="139" applyNumberFormat="0" applyProtection="0">
      <alignment horizontal="right" vertical="center"/>
    </xf>
    <xf numFmtId="4" fontId="71" fillId="77" borderId="139" applyNumberFormat="0" applyProtection="0">
      <alignment horizontal="right" vertical="center"/>
    </xf>
    <xf numFmtId="4" fontId="71" fillId="77" borderId="139" applyNumberFormat="0" applyProtection="0">
      <alignment horizontal="right" vertical="center"/>
    </xf>
    <xf numFmtId="4" fontId="71" fillId="78" borderId="137" applyNumberFormat="0" applyProtection="0">
      <alignment horizontal="left" vertical="center" indent="1"/>
    </xf>
    <xf numFmtId="4" fontId="71" fillId="78" borderId="137" applyNumberFormat="0" applyProtection="0">
      <alignment horizontal="left" vertical="center" indent="1"/>
    </xf>
    <xf numFmtId="4" fontId="71" fillId="78" borderId="137" applyNumberFormat="0" applyProtection="0">
      <alignment horizontal="left" vertical="center" indent="1"/>
    </xf>
    <xf numFmtId="4" fontId="71" fillId="78" borderId="137" applyNumberFormat="0" applyProtection="0">
      <alignment horizontal="left" vertical="center" indent="1"/>
    </xf>
    <xf numFmtId="4" fontId="71" fillId="78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71" fillId="14" borderId="139" applyNumberFormat="0" applyProtection="0">
      <alignment horizontal="left" vertical="center" indent="1"/>
    </xf>
    <xf numFmtId="0" fontId="71" fillId="14" borderId="139" applyNumberFormat="0" applyProtection="0">
      <alignment horizontal="left" vertical="center" indent="1"/>
    </xf>
    <xf numFmtId="0" fontId="71" fillId="14" borderId="139" applyNumberFormat="0" applyProtection="0">
      <alignment horizontal="left" vertical="center" indent="1"/>
    </xf>
    <xf numFmtId="0" fontId="71" fillId="14" borderId="139" applyNumberFormat="0" applyProtection="0">
      <alignment horizontal="left" vertical="center" indent="1"/>
    </xf>
    <xf numFmtId="0" fontId="71" fillId="14" borderId="139" applyNumberFormat="0" applyProtection="0">
      <alignment horizontal="left" vertical="center" indent="1"/>
    </xf>
    <xf numFmtId="0" fontId="34" fillId="85" borderId="140" applyNumberFormat="0" applyProtection="0">
      <alignment horizontal="left" vertical="center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71" fillId="78" borderId="139" applyNumberFormat="0" applyProtection="0">
      <alignment horizontal="left" vertical="center" indent="1"/>
    </xf>
    <xf numFmtId="0" fontId="71" fillId="78" borderId="139" applyNumberFormat="0" applyProtection="0">
      <alignment horizontal="left" vertical="center" indent="1"/>
    </xf>
    <xf numFmtId="0" fontId="71" fillId="78" borderId="139" applyNumberFormat="0" applyProtection="0">
      <alignment horizontal="left" vertical="center" indent="1"/>
    </xf>
    <xf numFmtId="0" fontId="71" fillId="78" borderId="139" applyNumberFormat="0" applyProtection="0">
      <alignment horizontal="left" vertical="center" indent="1"/>
    </xf>
    <xf numFmtId="0" fontId="71" fillId="78" borderId="139" applyNumberFormat="0" applyProtection="0">
      <alignment horizontal="left" vertical="center" indent="1"/>
    </xf>
    <xf numFmtId="0" fontId="34" fillId="6" borderId="140" applyNumberFormat="0" applyProtection="0">
      <alignment horizontal="left" vertical="center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78" fillId="75" borderId="142" applyBorder="0"/>
    <xf numFmtId="4" fontId="50" fillId="87" borderId="140" applyNumberFormat="0" applyProtection="0">
      <alignment vertical="center"/>
    </xf>
    <xf numFmtId="4" fontId="79" fillId="59" borderId="141" applyNumberFormat="0" applyProtection="0">
      <alignment vertical="center"/>
    </xf>
    <xf numFmtId="4" fontId="79" fillId="59" borderId="141" applyNumberFormat="0" applyProtection="0">
      <alignment vertical="center"/>
    </xf>
    <xf numFmtId="4" fontId="79" fillId="59" borderId="141" applyNumberFormat="0" applyProtection="0">
      <alignment vertical="center"/>
    </xf>
    <xf numFmtId="4" fontId="79" fillId="59" borderId="141" applyNumberFormat="0" applyProtection="0">
      <alignment vertical="center"/>
    </xf>
    <xf numFmtId="4" fontId="79" fillId="59" borderId="141" applyNumberFormat="0" applyProtection="0">
      <alignment vertical="center"/>
    </xf>
    <xf numFmtId="4" fontId="72" fillId="87" borderId="140" applyNumberFormat="0" applyProtection="0">
      <alignment vertical="center"/>
    </xf>
    <xf numFmtId="4" fontId="50" fillId="87" borderId="140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50" fillId="87" borderId="140" applyNumberFormat="0" applyProtection="0">
      <alignment horizontal="left" vertical="center" indent="1"/>
    </xf>
    <xf numFmtId="0" fontId="79" fillId="59" borderId="141" applyNumberFormat="0" applyProtection="0">
      <alignment horizontal="left" vertical="top" indent="1"/>
    </xf>
    <xf numFmtId="0" fontId="79" fillId="59" borderId="141" applyNumberFormat="0" applyProtection="0">
      <alignment horizontal="left" vertical="top" indent="1"/>
    </xf>
    <xf numFmtId="0" fontId="79" fillId="59" borderId="141" applyNumberFormat="0" applyProtection="0">
      <alignment horizontal="left" vertical="top" indent="1"/>
    </xf>
    <xf numFmtId="0" fontId="79" fillId="59" borderId="141" applyNumberFormat="0" applyProtection="0">
      <alignment horizontal="left" vertical="top" indent="1"/>
    </xf>
    <xf numFmtId="0" fontId="79" fillId="59" borderId="141" applyNumberFormat="0" applyProtection="0">
      <alignment horizontal="left" vertical="top" indent="1"/>
    </xf>
    <xf numFmtId="4" fontId="50" fillId="74" borderId="140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2" fillId="74" borderId="140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0" fontId="79" fillId="77" borderId="141" applyNumberFormat="0" applyProtection="0">
      <alignment horizontal="left" vertical="top" indent="1"/>
    </xf>
    <xf numFmtId="0" fontId="79" fillId="77" borderId="141" applyNumberFormat="0" applyProtection="0">
      <alignment horizontal="left" vertical="top" indent="1"/>
    </xf>
    <xf numFmtId="0" fontId="79" fillId="77" borderId="141" applyNumberFormat="0" applyProtection="0">
      <alignment horizontal="left" vertical="top" indent="1"/>
    </xf>
    <xf numFmtId="0" fontId="79" fillId="77" borderId="141" applyNumberFormat="0" applyProtection="0">
      <alignment horizontal="left" vertical="top" indent="1"/>
    </xf>
    <xf numFmtId="0" fontId="79" fillId="77" borderId="141" applyNumberFormat="0" applyProtection="0">
      <alignment horizontal="left" vertical="top" indent="1"/>
    </xf>
    <xf numFmtId="4" fontId="42" fillId="89" borderId="137" applyNumberFormat="0" applyProtection="0">
      <alignment horizontal="left" vertical="center" indent="1"/>
    </xf>
    <xf numFmtId="4" fontId="42" fillId="89" borderId="137" applyNumberFormat="0" applyProtection="0">
      <alignment horizontal="left" vertical="center" indent="1"/>
    </xf>
    <xf numFmtId="4" fontId="42" fillId="89" borderId="137" applyNumberFormat="0" applyProtection="0">
      <alignment horizontal="left" vertical="center" indent="1"/>
    </xf>
    <xf numFmtId="4" fontId="42" fillId="89" borderId="137" applyNumberFormat="0" applyProtection="0">
      <alignment horizontal="left" vertical="center" indent="1"/>
    </xf>
    <xf numFmtId="4" fontId="42" fillId="89" borderId="137" applyNumberFormat="0" applyProtection="0">
      <alignment horizontal="left" vertical="center" indent="1"/>
    </xf>
    <xf numFmtId="4" fontId="70" fillId="74" borderId="140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2" fontId="81" fillId="91" borderId="135" applyProtection="0"/>
    <xf numFmtId="2" fontId="81" fillId="91" borderId="135" applyProtection="0"/>
    <xf numFmtId="2" fontId="41" fillId="92" borderId="135" applyProtection="0"/>
    <xf numFmtId="2" fontId="41" fillId="93" borderId="135" applyProtection="0"/>
    <xf numFmtId="2" fontId="41" fillId="94" borderId="135" applyProtection="0"/>
    <xf numFmtId="2" fontId="41" fillId="94" borderId="135" applyProtection="0">
      <alignment horizontal="center"/>
    </xf>
    <xf numFmtId="2" fontId="41" fillId="93" borderId="135" applyProtection="0">
      <alignment horizontal="center"/>
    </xf>
    <xf numFmtId="0" fontId="42" fillId="0" borderId="137">
      <alignment horizontal="left" vertical="top" wrapText="1"/>
    </xf>
    <xf numFmtId="0" fontId="84" fillId="0" borderId="143" applyNumberFormat="0" applyFill="0" applyAlignment="0" applyProtection="0"/>
    <xf numFmtId="0" fontId="90" fillId="0" borderId="144"/>
    <xf numFmtId="0" fontId="41" fillId="6" borderId="147" applyNumberFormat="0">
      <alignment readingOrder="1"/>
      <protection locked="0"/>
    </xf>
    <xf numFmtId="0" fontId="47" fillId="0" borderId="148">
      <alignment horizontal="left" vertical="top" wrapText="1"/>
    </xf>
    <xf numFmtId="49" fontId="33" fillId="0" borderId="145">
      <alignment horizontal="center" vertical="top" wrapText="1"/>
      <protection locked="0"/>
    </xf>
    <xf numFmtId="49" fontId="33" fillId="0" borderId="145">
      <alignment horizontal="center" vertical="top" wrapText="1"/>
      <protection locked="0"/>
    </xf>
    <xf numFmtId="49" fontId="42" fillId="10" borderId="145">
      <alignment horizontal="right" vertical="top"/>
      <protection locked="0"/>
    </xf>
    <xf numFmtId="49" fontId="42" fillId="10" borderId="145">
      <alignment horizontal="right" vertical="top"/>
      <protection locked="0"/>
    </xf>
    <xf numFmtId="0" fontId="42" fillId="10" borderId="145">
      <alignment horizontal="right" vertical="top"/>
      <protection locked="0"/>
    </xf>
    <xf numFmtId="0" fontId="42" fillId="10" borderId="145">
      <alignment horizontal="right" vertical="top"/>
      <protection locked="0"/>
    </xf>
    <xf numFmtId="49" fontId="42" fillId="0" borderId="145">
      <alignment horizontal="right" vertical="top"/>
      <protection locked="0"/>
    </xf>
    <xf numFmtId="49" fontId="42" fillId="0" borderId="145">
      <alignment horizontal="right" vertical="top"/>
      <protection locked="0"/>
    </xf>
    <xf numFmtId="0" fontId="42" fillId="0" borderId="145">
      <alignment horizontal="right" vertical="top"/>
      <protection locked="0"/>
    </xf>
    <xf numFmtId="0" fontId="42" fillId="0" borderId="145">
      <alignment horizontal="right" vertical="top"/>
      <protection locked="0"/>
    </xf>
    <xf numFmtId="49" fontId="42" fillId="49" borderId="145">
      <alignment horizontal="right" vertical="top"/>
      <protection locked="0"/>
    </xf>
    <xf numFmtId="49" fontId="42" fillId="49" borderId="145">
      <alignment horizontal="right" vertical="top"/>
      <protection locked="0"/>
    </xf>
    <xf numFmtId="0" fontId="42" fillId="49" borderId="145">
      <alignment horizontal="right" vertical="top"/>
      <protection locked="0"/>
    </xf>
    <xf numFmtId="0" fontId="42" fillId="49" borderId="145">
      <alignment horizontal="right" vertical="top"/>
      <protection locked="0"/>
    </xf>
    <xf numFmtId="0" fontId="47" fillId="0" borderId="148">
      <alignment horizontal="center" vertical="top" wrapText="1"/>
    </xf>
    <xf numFmtId="0" fontId="51" fillId="50" borderId="147" applyNumberFormat="0" applyAlignment="0" applyProtection="0"/>
    <xf numFmtId="0" fontId="64" fillId="13" borderId="147" applyNumberFormat="0" applyAlignment="0" applyProtection="0"/>
    <xf numFmtId="0" fontId="33" fillId="59" borderId="149" applyNumberFormat="0" applyFont="0" applyAlignment="0" applyProtection="0"/>
    <xf numFmtId="0" fontId="35" fillId="45" borderId="150" applyNumberFormat="0" applyFont="0" applyAlignment="0" applyProtection="0"/>
    <xf numFmtId="0" fontId="35" fillId="45" borderId="150" applyNumberFormat="0" applyFont="0" applyAlignment="0" applyProtection="0"/>
    <xf numFmtId="0" fontId="35" fillId="45" borderId="150" applyNumberFormat="0" applyFont="0" applyAlignment="0" applyProtection="0"/>
    <xf numFmtId="0" fontId="69" fillId="50" borderId="151" applyNumberFormat="0" applyAlignment="0" applyProtection="0"/>
    <xf numFmtId="4" fontId="50" fillId="60" borderId="151" applyNumberFormat="0" applyProtection="0">
      <alignment vertical="center"/>
    </xf>
    <xf numFmtId="4" fontId="71" fillId="57" borderId="150" applyNumberFormat="0" applyProtection="0">
      <alignment vertical="center"/>
    </xf>
    <xf numFmtId="4" fontId="71" fillId="57" borderId="150" applyNumberFormat="0" applyProtection="0">
      <alignment vertical="center"/>
    </xf>
    <xf numFmtId="4" fontId="71" fillId="57" borderId="150" applyNumberFormat="0" applyProtection="0">
      <alignment vertical="center"/>
    </xf>
    <xf numFmtId="4" fontId="71" fillId="57" borderId="150" applyNumberFormat="0" applyProtection="0">
      <alignment vertical="center"/>
    </xf>
    <xf numFmtId="4" fontId="71" fillId="57" borderId="150" applyNumberFormat="0" applyProtection="0">
      <alignment vertical="center"/>
    </xf>
    <xf numFmtId="4" fontId="72" fillId="60" borderId="151" applyNumberFormat="0" applyProtection="0">
      <alignment vertical="center"/>
    </xf>
    <xf numFmtId="4" fontId="42" fillId="60" borderId="150" applyNumberFormat="0" applyProtection="0">
      <alignment vertical="center"/>
    </xf>
    <xf numFmtId="4" fontId="42" fillId="60" borderId="150" applyNumberFormat="0" applyProtection="0">
      <alignment vertical="center"/>
    </xf>
    <xf numFmtId="4" fontId="42" fillId="60" borderId="150" applyNumberFormat="0" applyProtection="0">
      <alignment vertical="center"/>
    </xf>
    <xf numFmtId="4" fontId="42" fillId="60" borderId="150" applyNumberFormat="0" applyProtection="0">
      <alignment vertical="center"/>
    </xf>
    <xf numFmtId="4" fontId="42" fillId="60" borderId="150" applyNumberFormat="0" applyProtection="0">
      <alignment vertical="center"/>
    </xf>
    <xf numFmtId="4" fontId="50" fillId="60" borderId="151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50" fillId="60" borderId="151" applyNumberFormat="0" applyProtection="0">
      <alignment horizontal="left" vertical="center" indent="1"/>
    </xf>
    <xf numFmtId="0" fontId="42" fillId="57" borderId="152" applyNumberFormat="0" applyProtection="0">
      <alignment horizontal="left" vertical="top" indent="1"/>
    </xf>
    <xf numFmtId="0" fontId="42" fillId="57" borderId="152" applyNumberFormat="0" applyProtection="0">
      <alignment horizontal="left" vertical="top" indent="1"/>
    </xf>
    <xf numFmtId="0" fontId="42" fillId="57" borderId="152" applyNumberFormat="0" applyProtection="0">
      <alignment horizontal="left" vertical="top" indent="1"/>
    </xf>
    <xf numFmtId="0" fontId="42" fillId="57" borderId="152" applyNumberFormat="0" applyProtection="0">
      <alignment horizontal="left" vertical="top" indent="1"/>
    </xf>
    <xf numFmtId="0" fontId="42" fillId="57" borderId="152" applyNumberFormat="0" applyProtection="0">
      <alignment horizontal="left" vertical="top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50" fillId="61" borderId="151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50" fillId="62" borderId="151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50" fillId="64" borderId="151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50" fillId="65" borderId="151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50" fillId="66" borderId="151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50" fillId="67" borderId="151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50" fillId="68" borderId="151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50" fillId="69" borderId="151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50" fillId="71" borderId="151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4" fillId="72" borderId="151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71" fillId="77" borderId="150" applyNumberFormat="0" applyProtection="0">
      <alignment horizontal="right" vertical="center"/>
    </xf>
    <xf numFmtId="4" fontId="71" fillId="77" borderId="150" applyNumberFormat="0" applyProtection="0">
      <alignment horizontal="right" vertical="center"/>
    </xf>
    <xf numFmtId="4" fontId="71" fillId="77" borderId="150" applyNumberFormat="0" applyProtection="0">
      <alignment horizontal="right" vertical="center"/>
    </xf>
    <xf numFmtId="4" fontId="71" fillId="77" borderId="150" applyNumberFormat="0" applyProtection="0">
      <alignment horizontal="right" vertical="center"/>
    </xf>
    <xf numFmtId="4" fontId="71" fillId="77" borderId="150" applyNumberFormat="0" applyProtection="0">
      <alignment horizontal="right" vertical="center"/>
    </xf>
    <xf numFmtId="4" fontId="71" fillId="78" borderId="148" applyNumberFormat="0" applyProtection="0">
      <alignment horizontal="left" vertical="center" indent="1"/>
    </xf>
    <xf numFmtId="4" fontId="71" fillId="78" borderId="148" applyNumberFormat="0" applyProtection="0">
      <alignment horizontal="left" vertical="center" indent="1"/>
    </xf>
    <xf numFmtId="4" fontId="71" fillId="78" borderId="148" applyNumberFormat="0" applyProtection="0">
      <alignment horizontal="left" vertical="center" indent="1"/>
    </xf>
    <xf numFmtId="4" fontId="71" fillId="78" borderId="148" applyNumberFormat="0" applyProtection="0">
      <alignment horizontal="left" vertical="center" indent="1"/>
    </xf>
    <xf numFmtId="4" fontId="71" fillId="78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71" fillId="14" borderId="150" applyNumberFormat="0" applyProtection="0">
      <alignment horizontal="left" vertical="center" indent="1"/>
    </xf>
    <xf numFmtId="0" fontId="71" fillId="14" borderId="150" applyNumberFormat="0" applyProtection="0">
      <alignment horizontal="left" vertical="center" indent="1"/>
    </xf>
    <xf numFmtId="0" fontId="71" fillId="14" borderId="150" applyNumberFormat="0" applyProtection="0">
      <alignment horizontal="left" vertical="center" indent="1"/>
    </xf>
    <xf numFmtId="0" fontId="71" fillId="14" borderId="150" applyNumberFormat="0" applyProtection="0">
      <alignment horizontal="left" vertical="center" indent="1"/>
    </xf>
    <xf numFmtId="0" fontId="71" fillId="14" borderId="150" applyNumberFormat="0" applyProtection="0">
      <alignment horizontal="left" vertical="center" indent="1"/>
    </xf>
    <xf numFmtId="0" fontId="34" fillId="85" borderId="151" applyNumberFormat="0" applyProtection="0">
      <alignment horizontal="left" vertical="center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71" fillId="78" borderId="150" applyNumberFormat="0" applyProtection="0">
      <alignment horizontal="left" vertical="center" indent="1"/>
    </xf>
    <xf numFmtId="0" fontId="71" fillId="78" borderId="150" applyNumberFormat="0" applyProtection="0">
      <alignment horizontal="left" vertical="center" indent="1"/>
    </xf>
    <xf numFmtId="0" fontId="71" fillId="78" borderId="150" applyNumberFormat="0" applyProtection="0">
      <alignment horizontal="left" vertical="center" indent="1"/>
    </xf>
    <xf numFmtId="0" fontId="71" fillId="78" borderId="150" applyNumberFormat="0" applyProtection="0">
      <alignment horizontal="left" vertical="center" indent="1"/>
    </xf>
    <xf numFmtId="0" fontId="71" fillId="78" borderId="150" applyNumberFormat="0" applyProtection="0">
      <alignment horizontal="left" vertical="center" indent="1"/>
    </xf>
    <xf numFmtId="0" fontId="34" fillId="6" borderId="151" applyNumberFormat="0" applyProtection="0">
      <alignment horizontal="left" vertical="center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78" fillId="75" borderId="153" applyBorder="0"/>
    <xf numFmtId="4" fontId="50" fillId="87" borderId="151" applyNumberFormat="0" applyProtection="0">
      <alignment vertical="center"/>
    </xf>
    <xf numFmtId="4" fontId="79" fillId="59" borderId="152" applyNumberFormat="0" applyProtection="0">
      <alignment vertical="center"/>
    </xf>
    <xf numFmtId="4" fontId="79" fillId="59" borderId="152" applyNumberFormat="0" applyProtection="0">
      <alignment vertical="center"/>
    </xf>
    <xf numFmtId="4" fontId="79" fillId="59" borderId="152" applyNumberFormat="0" applyProtection="0">
      <alignment vertical="center"/>
    </xf>
    <xf numFmtId="4" fontId="79" fillId="59" borderId="152" applyNumberFormat="0" applyProtection="0">
      <alignment vertical="center"/>
    </xf>
    <xf numFmtId="4" fontId="79" fillId="59" borderId="152" applyNumberFormat="0" applyProtection="0">
      <alignment vertical="center"/>
    </xf>
    <xf numFmtId="4" fontId="72" fillId="87" borderId="151" applyNumberFormat="0" applyProtection="0">
      <alignment vertical="center"/>
    </xf>
    <xf numFmtId="4" fontId="50" fillId="87" borderId="151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50" fillId="87" borderId="151" applyNumberFormat="0" applyProtection="0">
      <alignment horizontal="left" vertical="center" indent="1"/>
    </xf>
    <xf numFmtId="0" fontId="79" fillId="59" borderId="152" applyNumberFormat="0" applyProtection="0">
      <alignment horizontal="left" vertical="top" indent="1"/>
    </xf>
    <xf numFmtId="0" fontId="79" fillId="59" borderId="152" applyNumberFormat="0" applyProtection="0">
      <alignment horizontal="left" vertical="top" indent="1"/>
    </xf>
    <xf numFmtId="0" fontId="79" fillId="59" borderId="152" applyNumberFormat="0" applyProtection="0">
      <alignment horizontal="left" vertical="top" indent="1"/>
    </xf>
    <xf numFmtId="0" fontId="79" fillId="59" borderId="152" applyNumberFormat="0" applyProtection="0">
      <alignment horizontal="left" vertical="top" indent="1"/>
    </xf>
    <xf numFmtId="0" fontId="79" fillId="59" borderId="152" applyNumberFormat="0" applyProtection="0">
      <alignment horizontal="left" vertical="top" indent="1"/>
    </xf>
    <xf numFmtId="4" fontId="50" fillId="74" borderId="151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2" fillId="74" borderId="151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0" fontId="79" fillId="77" borderId="152" applyNumberFormat="0" applyProtection="0">
      <alignment horizontal="left" vertical="top" indent="1"/>
    </xf>
    <xf numFmtId="0" fontId="79" fillId="77" borderId="152" applyNumberFormat="0" applyProtection="0">
      <alignment horizontal="left" vertical="top" indent="1"/>
    </xf>
    <xf numFmtId="0" fontId="79" fillId="77" borderId="152" applyNumberFormat="0" applyProtection="0">
      <alignment horizontal="left" vertical="top" indent="1"/>
    </xf>
    <xf numFmtId="0" fontId="79" fillId="77" borderId="152" applyNumberFormat="0" applyProtection="0">
      <alignment horizontal="left" vertical="top" indent="1"/>
    </xf>
    <xf numFmtId="0" fontId="79" fillId="77" borderId="152" applyNumberFormat="0" applyProtection="0">
      <alignment horizontal="left" vertical="top" indent="1"/>
    </xf>
    <xf numFmtId="4" fontId="42" fillId="89" borderId="148" applyNumberFormat="0" applyProtection="0">
      <alignment horizontal="left" vertical="center" indent="1"/>
    </xf>
    <xf numFmtId="4" fontId="42" fillId="89" borderId="148" applyNumberFormat="0" applyProtection="0">
      <alignment horizontal="left" vertical="center" indent="1"/>
    </xf>
    <xf numFmtId="4" fontId="42" fillId="89" borderId="148" applyNumberFormat="0" applyProtection="0">
      <alignment horizontal="left" vertical="center" indent="1"/>
    </xf>
    <xf numFmtId="4" fontId="42" fillId="89" borderId="148" applyNumberFormat="0" applyProtection="0">
      <alignment horizontal="left" vertical="center" indent="1"/>
    </xf>
    <xf numFmtId="4" fontId="42" fillId="89" borderId="148" applyNumberFormat="0" applyProtection="0">
      <alignment horizontal="left" vertical="center" indent="1"/>
    </xf>
    <xf numFmtId="4" fontId="70" fillId="74" borderId="151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2" fontId="81" fillId="91" borderId="146" applyProtection="0"/>
    <xf numFmtId="2" fontId="81" fillId="91" borderId="146" applyProtection="0"/>
    <xf numFmtId="2" fontId="41" fillId="92" borderId="146" applyProtection="0"/>
    <xf numFmtId="2" fontId="41" fillId="93" borderId="146" applyProtection="0"/>
    <xf numFmtId="2" fontId="41" fillId="94" borderId="146" applyProtection="0"/>
    <xf numFmtId="2" fontId="41" fillId="94" borderId="146" applyProtection="0">
      <alignment horizontal="center"/>
    </xf>
    <xf numFmtId="2" fontId="41" fillId="93" borderId="146" applyProtection="0">
      <alignment horizontal="center"/>
    </xf>
    <xf numFmtId="0" fontId="42" fillId="0" borderId="148">
      <alignment horizontal="left" vertical="top" wrapText="1"/>
    </xf>
    <xf numFmtId="0" fontId="84" fillId="0" borderId="154" applyNumberFormat="0" applyFill="0" applyAlignment="0" applyProtection="0"/>
    <xf numFmtId="0" fontId="90" fillId="0" borderId="155"/>
    <xf numFmtId="0" fontId="41" fillId="6" borderId="158" applyNumberFormat="0">
      <alignment readingOrder="1"/>
      <protection locked="0"/>
    </xf>
    <xf numFmtId="0" fontId="47" fillId="0" borderId="159">
      <alignment horizontal="left" vertical="top" wrapText="1"/>
    </xf>
    <xf numFmtId="49" fontId="33" fillId="0" borderId="156">
      <alignment horizontal="center" vertical="top" wrapText="1"/>
      <protection locked="0"/>
    </xf>
    <xf numFmtId="49" fontId="33" fillId="0" borderId="156">
      <alignment horizontal="center" vertical="top" wrapText="1"/>
      <protection locked="0"/>
    </xf>
    <xf numFmtId="49" fontId="42" fillId="10" borderId="156">
      <alignment horizontal="right" vertical="top"/>
      <protection locked="0"/>
    </xf>
    <xf numFmtId="49" fontId="42" fillId="10" borderId="156">
      <alignment horizontal="right" vertical="top"/>
      <protection locked="0"/>
    </xf>
    <xf numFmtId="0" fontId="42" fillId="10" borderId="156">
      <alignment horizontal="right" vertical="top"/>
      <protection locked="0"/>
    </xf>
    <xf numFmtId="0" fontId="42" fillId="10" borderId="156">
      <alignment horizontal="right" vertical="top"/>
      <protection locked="0"/>
    </xf>
    <xf numFmtId="49" fontId="42" fillId="0" borderId="156">
      <alignment horizontal="right" vertical="top"/>
      <protection locked="0"/>
    </xf>
    <xf numFmtId="49" fontId="42" fillId="0" borderId="156">
      <alignment horizontal="right" vertical="top"/>
      <protection locked="0"/>
    </xf>
    <xf numFmtId="0" fontId="42" fillId="0" borderId="156">
      <alignment horizontal="right" vertical="top"/>
      <protection locked="0"/>
    </xf>
    <xf numFmtId="0" fontId="42" fillId="0" borderId="156">
      <alignment horizontal="right" vertical="top"/>
      <protection locked="0"/>
    </xf>
    <xf numFmtId="49" fontId="42" fillId="49" borderId="156">
      <alignment horizontal="right" vertical="top"/>
      <protection locked="0"/>
    </xf>
    <xf numFmtId="49" fontId="42" fillId="49" borderId="156">
      <alignment horizontal="right" vertical="top"/>
      <protection locked="0"/>
    </xf>
    <xf numFmtId="0" fontId="42" fillId="49" borderId="156">
      <alignment horizontal="right" vertical="top"/>
      <protection locked="0"/>
    </xf>
    <xf numFmtId="0" fontId="42" fillId="49" borderId="156">
      <alignment horizontal="right" vertical="top"/>
      <protection locked="0"/>
    </xf>
    <xf numFmtId="0" fontId="47" fillId="0" borderId="159">
      <alignment horizontal="center" vertical="top" wrapText="1"/>
    </xf>
    <xf numFmtId="0" fontId="51" fillId="50" borderId="158" applyNumberFormat="0" applyAlignment="0" applyProtection="0"/>
    <xf numFmtId="0" fontId="64" fillId="13" borderId="158" applyNumberFormat="0" applyAlignment="0" applyProtection="0"/>
    <xf numFmtId="0" fontId="33" fillId="59" borderId="160" applyNumberFormat="0" applyFont="0" applyAlignment="0" applyProtection="0"/>
    <xf numFmtId="0" fontId="35" fillId="45" borderId="161" applyNumberFormat="0" applyFont="0" applyAlignment="0" applyProtection="0"/>
    <xf numFmtId="0" fontId="35" fillId="45" borderId="161" applyNumberFormat="0" applyFont="0" applyAlignment="0" applyProtection="0"/>
    <xf numFmtId="0" fontId="35" fillId="45" borderId="161" applyNumberFormat="0" applyFont="0" applyAlignment="0" applyProtection="0"/>
    <xf numFmtId="0" fontId="69" fillId="50" borderId="162" applyNumberFormat="0" applyAlignment="0" applyProtection="0"/>
    <xf numFmtId="4" fontId="50" fillId="60" borderId="162" applyNumberFormat="0" applyProtection="0">
      <alignment vertical="center"/>
    </xf>
    <xf numFmtId="4" fontId="71" fillId="57" borderId="161" applyNumberFormat="0" applyProtection="0">
      <alignment vertical="center"/>
    </xf>
    <xf numFmtId="4" fontId="71" fillId="57" borderId="161" applyNumberFormat="0" applyProtection="0">
      <alignment vertical="center"/>
    </xf>
    <xf numFmtId="4" fontId="71" fillId="57" borderId="161" applyNumberFormat="0" applyProtection="0">
      <alignment vertical="center"/>
    </xf>
    <xf numFmtId="4" fontId="71" fillId="57" borderId="161" applyNumberFormat="0" applyProtection="0">
      <alignment vertical="center"/>
    </xf>
    <xf numFmtId="4" fontId="71" fillId="57" borderId="161" applyNumberFormat="0" applyProtection="0">
      <alignment vertical="center"/>
    </xf>
    <xf numFmtId="4" fontId="72" fillId="60" borderId="162" applyNumberFormat="0" applyProtection="0">
      <alignment vertical="center"/>
    </xf>
    <xf numFmtId="4" fontId="42" fillId="60" borderId="161" applyNumberFormat="0" applyProtection="0">
      <alignment vertical="center"/>
    </xf>
    <xf numFmtId="4" fontId="42" fillId="60" borderId="161" applyNumberFormat="0" applyProtection="0">
      <alignment vertical="center"/>
    </xf>
    <xf numFmtId="4" fontId="42" fillId="60" borderId="161" applyNumberFormat="0" applyProtection="0">
      <alignment vertical="center"/>
    </xf>
    <xf numFmtId="4" fontId="42" fillId="60" borderId="161" applyNumberFormat="0" applyProtection="0">
      <alignment vertical="center"/>
    </xf>
    <xf numFmtId="4" fontId="42" fillId="60" borderId="161" applyNumberFormat="0" applyProtection="0">
      <alignment vertical="center"/>
    </xf>
    <xf numFmtId="4" fontId="50" fillId="60" borderId="162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50" fillId="60" borderId="162" applyNumberFormat="0" applyProtection="0">
      <alignment horizontal="left" vertical="center" indent="1"/>
    </xf>
    <xf numFmtId="0" fontId="42" fillId="57" borderId="163" applyNumberFormat="0" applyProtection="0">
      <alignment horizontal="left" vertical="top" indent="1"/>
    </xf>
    <xf numFmtId="0" fontId="42" fillId="57" borderId="163" applyNumberFormat="0" applyProtection="0">
      <alignment horizontal="left" vertical="top" indent="1"/>
    </xf>
    <xf numFmtId="0" fontId="42" fillId="57" borderId="163" applyNumberFormat="0" applyProtection="0">
      <alignment horizontal="left" vertical="top" indent="1"/>
    </xf>
    <xf numFmtId="0" fontId="42" fillId="57" borderId="163" applyNumberFormat="0" applyProtection="0">
      <alignment horizontal="left" vertical="top" indent="1"/>
    </xf>
    <xf numFmtId="0" fontId="42" fillId="57" borderId="163" applyNumberFormat="0" applyProtection="0">
      <alignment horizontal="left" vertical="top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50" fillId="61" borderId="162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50" fillId="62" borderId="162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50" fillId="64" borderId="162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50" fillId="65" borderId="162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50" fillId="66" borderId="162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50" fillId="67" borderId="162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50" fillId="68" borderId="162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50" fillId="69" borderId="162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50" fillId="71" borderId="162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4" fillId="72" borderId="162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71" fillId="77" borderId="161" applyNumberFormat="0" applyProtection="0">
      <alignment horizontal="right" vertical="center"/>
    </xf>
    <xf numFmtId="4" fontId="71" fillId="77" borderId="161" applyNumberFormat="0" applyProtection="0">
      <alignment horizontal="right" vertical="center"/>
    </xf>
    <xf numFmtId="4" fontId="71" fillId="77" borderId="161" applyNumberFormat="0" applyProtection="0">
      <alignment horizontal="right" vertical="center"/>
    </xf>
    <xf numFmtId="4" fontId="71" fillId="77" borderId="161" applyNumberFormat="0" applyProtection="0">
      <alignment horizontal="right" vertical="center"/>
    </xf>
    <xf numFmtId="4" fontId="71" fillId="77" borderId="161" applyNumberFormat="0" applyProtection="0">
      <alignment horizontal="right" vertical="center"/>
    </xf>
    <xf numFmtId="4" fontId="71" fillId="78" borderId="159" applyNumberFormat="0" applyProtection="0">
      <alignment horizontal="left" vertical="center" indent="1"/>
    </xf>
    <xf numFmtId="4" fontId="71" fillId="78" borderId="159" applyNumberFormat="0" applyProtection="0">
      <alignment horizontal="left" vertical="center" indent="1"/>
    </xf>
    <xf numFmtId="4" fontId="71" fillId="78" borderId="159" applyNumberFormat="0" applyProtection="0">
      <alignment horizontal="left" vertical="center" indent="1"/>
    </xf>
    <xf numFmtId="4" fontId="71" fillId="78" borderId="159" applyNumberFormat="0" applyProtection="0">
      <alignment horizontal="left" vertical="center" indent="1"/>
    </xf>
    <xf numFmtId="4" fontId="71" fillId="78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71" fillId="14" borderId="161" applyNumberFormat="0" applyProtection="0">
      <alignment horizontal="left" vertical="center" indent="1"/>
    </xf>
    <xf numFmtId="0" fontId="71" fillId="14" borderId="161" applyNumberFormat="0" applyProtection="0">
      <alignment horizontal="left" vertical="center" indent="1"/>
    </xf>
    <xf numFmtId="0" fontId="71" fillId="14" borderId="161" applyNumberFormat="0" applyProtection="0">
      <alignment horizontal="left" vertical="center" indent="1"/>
    </xf>
    <xf numFmtId="0" fontId="71" fillId="14" borderId="161" applyNumberFormat="0" applyProtection="0">
      <alignment horizontal="left" vertical="center" indent="1"/>
    </xf>
    <xf numFmtId="0" fontId="71" fillId="14" borderId="161" applyNumberFormat="0" applyProtection="0">
      <alignment horizontal="left" vertical="center" indent="1"/>
    </xf>
    <xf numFmtId="0" fontId="34" fillId="85" borderId="162" applyNumberFormat="0" applyProtection="0">
      <alignment horizontal="left" vertical="center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71" fillId="78" borderId="161" applyNumberFormat="0" applyProtection="0">
      <alignment horizontal="left" vertical="center" indent="1"/>
    </xf>
    <xf numFmtId="0" fontId="71" fillId="78" borderId="161" applyNumberFormat="0" applyProtection="0">
      <alignment horizontal="left" vertical="center" indent="1"/>
    </xf>
    <xf numFmtId="0" fontId="71" fillId="78" borderId="161" applyNumberFormat="0" applyProtection="0">
      <alignment horizontal="left" vertical="center" indent="1"/>
    </xf>
    <xf numFmtId="0" fontId="71" fillId="78" borderId="161" applyNumberFormat="0" applyProtection="0">
      <alignment horizontal="left" vertical="center" indent="1"/>
    </xf>
    <xf numFmtId="0" fontId="71" fillId="78" borderId="161" applyNumberFormat="0" applyProtection="0">
      <alignment horizontal="left" vertical="center" indent="1"/>
    </xf>
    <xf numFmtId="0" fontId="34" fillId="6" borderId="162" applyNumberFormat="0" applyProtection="0">
      <alignment horizontal="left" vertical="center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78" fillId="75" borderId="164" applyBorder="0"/>
    <xf numFmtId="4" fontId="50" fillId="87" borderId="162" applyNumberFormat="0" applyProtection="0">
      <alignment vertical="center"/>
    </xf>
    <xf numFmtId="4" fontId="79" fillId="59" borderId="163" applyNumberFormat="0" applyProtection="0">
      <alignment vertical="center"/>
    </xf>
    <xf numFmtId="4" fontId="79" fillId="59" borderId="163" applyNumberFormat="0" applyProtection="0">
      <alignment vertical="center"/>
    </xf>
    <xf numFmtId="4" fontId="79" fillId="59" borderId="163" applyNumberFormat="0" applyProtection="0">
      <alignment vertical="center"/>
    </xf>
    <xf numFmtId="4" fontId="79" fillId="59" borderId="163" applyNumberFormat="0" applyProtection="0">
      <alignment vertical="center"/>
    </xf>
    <xf numFmtId="4" fontId="79" fillId="59" borderId="163" applyNumberFormat="0" applyProtection="0">
      <alignment vertical="center"/>
    </xf>
    <xf numFmtId="4" fontId="72" fillId="87" borderId="162" applyNumberFormat="0" applyProtection="0">
      <alignment vertical="center"/>
    </xf>
    <xf numFmtId="4" fontId="50" fillId="87" borderId="162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50" fillId="87" borderId="162" applyNumberFormat="0" applyProtection="0">
      <alignment horizontal="left" vertical="center" indent="1"/>
    </xf>
    <xf numFmtId="0" fontId="79" fillId="59" borderId="163" applyNumberFormat="0" applyProtection="0">
      <alignment horizontal="left" vertical="top" indent="1"/>
    </xf>
    <xf numFmtId="0" fontId="79" fillId="59" borderId="163" applyNumberFormat="0" applyProtection="0">
      <alignment horizontal="left" vertical="top" indent="1"/>
    </xf>
    <xf numFmtId="0" fontId="79" fillId="59" borderId="163" applyNumberFormat="0" applyProtection="0">
      <alignment horizontal="left" vertical="top" indent="1"/>
    </xf>
    <xf numFmtId="0" fontId="79" fillId="59" borderId="163" applyNumberFormat="0" applyProtection="0">
      <alignment horizontal="left" vertical="top" indent="1"/>
    </xf>
    <xf numFmtId="0" fontId="79" fillId="59" borderId="163" applyNumberFormat="0" applyProtection="0">
      <alignment horizontal="left" vertical="top" indent="1"/>
    </xf>
    <xf numFmtId="4" fontId="50" fillId="74" borderId="162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2" fillId="74" borderId="162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0" fontId="79" fillId="77" borderId="163" applyNumberFormat="0" applyProtection="0">
      <alignment horizontal="left" vertical="top" indent="1"/>
    </xf>
    <xf numFmtId="0" fontId="79" fillId="77" borderId="163" applyNumberFormat="0" applyProtection="0">
      <alignment horizontal="left" vertical="top" indent="1"/>
    </xf>
    <xf numFmtId="0" fontId="79" fillId="77" borderId="163" applyNumberFormat="0" applyProtection="0">
      <alignment horizontal="left" vertical="top" indent="1"/>
    </xf>
    <xf numFmtId="0" fontId="79" fillId="77" borderId="163" applyNumberFormat="0" applyProtection="0">
      <alignment horizontal="left" vertical="top" indent="1"/>
    </xf>
    <xf numFmtId="0" fontId="79" fillId="77" borderId="163" applyNumberFormat="0" applyProtection="0">
      <alignment horizontal="left" vertical="top" indent="1"/>
    </xf>
    <xf numFmtId="4" fontId="42" fillId="89" borderId="159" applyNumberFormat="0" applyProtection="0">
      <alignment horizontal="left" vertical="center" indent="1"/>
    </xf>
    <xf numFmtId="4" fontId="42" fillId="89" borderId="159" applyNumberFormat="0" applyProtection="0">
      <alignment horizontal="left" vertical="center" indent="1"/>
    </xf>
    <xf numFmtId="4" fontId="42" fillId="89" borderId="159" applyNumberFormat="0" applyProtection="0">
      <alignment horizontal="left" vertical="center" indent="1"/>
    </xf>
    <xf numFmtId="4" fontId="42" fillId="89" borderId="159" applyNumberFormat="0" applyProtection="0">
      <alignment horizontal="left" vertical="center" indent="1"/>
    </xf>
    <xf numFmtId="4" fontId="42" fillId="89" borderId="159" applyNumberFormat="0" applyProtection="0">
      <alignment horizontal="left" vertical="center" indent="1"/>
    </xf>
    <xf numFmtId="4" fontId="70" fillId="74" borderId="162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2" fontId="81" fillId="91" borderId="157" applyProtection="0"/>
    <xf numFmtId="2" fontId="81" fillId="91" borderId="157" applyProtection="0"/>
    <xf numFmtId="2" fontId="41" fillId="92" borderId="157" applyProtection="0"/>
    <xf numFmtId="2" fontId="41" fillId="93" borderId="157" applyProtection="0"/>
    <xf numFmtId="2" fontId="41" fillId="94" borderId="157" applyProtection="0"/>
    <xf numFmtId="2" fontId="41" fillId="94" borderId="157" applyProtection="0">
      <alignment horizontal="center"/>
    </xf>
    <xf numFmtId="2" fontId="41" fillId="93" borderId="157" applyProtection="0">
      <alignment horizontal="center"/>
    </xf>
    <xf numFmtId="0" fontId="42" fillId="0" borderId="159">
      <alignment horizontal="left" vertical="top" wrapText="1"/>
    </xf>
    <xf numFmtId="0" fontId="84" fillId="0" borderId="165" applyNumberFormat="0" applyFill="0" applyAlignment="0" applyProtection="0"/>
    <xf numFmtId="0" fontId="90" fillId="0" borderId="166"/>
  </cellStyleXfs>
  <cellXfs count="40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2" fillId="0" borderId="1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8" fillId="0" borderId="0" xfId="0" applyFont="1"/>
    <xf numFmtId="0" fontId="7" fillId="0" borderId="0" xfId="0" applyFont="1"/>
    <xf numFmtId="10" fontId="7" fillId="0" borderId="0" xfId="0" applyNumberFormat="1" applyFont="1"/>
    <xf numFmtId="4" fontId="7" fillId="0" borderId="0" xfId="0" applyNumberFormat="1" applyFont="1"/>
    <xf numFmtId="4" fontId="4" fillId="0" borderId="0" xfId="0" applyNumberFormat="1" applyFont="1"/>
    <xf numFmtId="0" fontId="9" fillId="0" borderId="0" xfId="0" applyFont="1"/>
    <xf numFmtId="0" fontId="4" fillId="0" borderId="0" xfId="0" applyFont="1" applyAlignment="1">
      <alignment vertical="top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right" vertical="center" wrapText="1"/>
    </xf>
    <xf numFmtId="0" fontId="13" fillId="0" borderId="0" xfId="0" applyFont="1"/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left" vertical="center" wrapText="1"/>
    </xf>
    <xf numFmtId="4" fontId="15" fillId="2" borderId="1" xfId="0" applyNumberFormat="1" applyFon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4" fontId="7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6" fillId="5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justify" vertical="center" wrapText="1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10" fontId="17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2" fillId="0" borderId="1" xfId="0" applyNumberFormat="1" applyFont="1" applyBorder="1" applyAlignment="1">
      <alignment horizontal="right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19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9" fillId="0" borderId="0" xfId="0" applyFont="1"/>
    <xf numFmtId="0" fontId="9" fillId="0" borderId="0" xfId="0" applyFont="1" applyAlignment="1">
      <alignment horizontal="right"/>
    </xf>
    <xf numFmtId="10" fontId="20" fillId="0" borderId="1" xfId="0" applyNumberFormat="1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17" fillId="0" borderId="1" xfId="0" applyNumberFormat="1" applyFont="1" applyBorder="1" applyAlignment="1">
      <alignment vertical="top"/>
    </xf>
    <xf numFmtId="4" fontId="2" fillId="0" borderId="1" xfId="0" applyNumberFormat="1" applyFont="1" applyBorder="1" applyAlignment="1">
      <alignment horizontal="right" vertical="top" wrapText="1"/>
    </xf>
    <xf numFmtId="4" fontId="21" fillId="0" borderId="1" xfId="0" applyNumberFormat="1" applyFont="1" applyBorder="1" applyAlignment="1">
      <alignment vertical="top"/>
    </xf>
    <xf numFmtId="166" fontId="2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0" fontId="2" fillId="0" borderId="3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0" fontId="5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0" fontId="17" fillId="0" borderId="0" xfId="0" applyNumberFormat="1" applyFont="1"/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vertical="top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22" fillId="0" borderId="0" xfId="0" applyFont="1"/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 wrapText="1"/>
    </xf>
    <xf numFmtId="4" fontId="22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wrapText="1"/>
    </xf>
    <xf numFmtId="0" fontId="17" fillId="0" borderId="2" xfId="0" applyFont="1" applyBorder="1" applyAlignment="1">
      <alignment horizontal="justify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0" fontId="21" fillId="0" borderId="0" xfId="0" applyFont="1"/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right" vertical="top" wrapText="1"/>
    </xf>
    <xf numFmtId="169" fontId="17" fillId="0" borderId="0" xfId="0" applyNumberFormat="1" applyFont="1"/>
    <xf numFmtId="164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10" fontId="17" fillId="0" borderId="0" xfId="0" applyNumberFormat="1" applyFont="1"/>
    <xf numFmtId="1" fontId="2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64" fontId="0" fillId="0" borderId="0" xfId="0" applyNumberFormat="1"/>
    <xf numFmtId="10" fontId="2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0" fontId="5" fillId="0" borderId="0" xfId="0" applyFont="1"/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0" fontId="0" fillId="0" borderId="0" xfId="0"/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70" fontId="17" fillId="0" borderId="1" xfId="0" applyNumberFormat="1" applyFont="1" applyBorder="1" applyAlignment="1">
      <alignment horizontal="center" vertical="center"/>
    </xf>
    <xf numFmtId="171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16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21" fillId="0" borderId="1" xfId="0" applyFont="1" applyBorder="1" applyAlignment="1">
      <alignment vertical="center" wrapText="1"/>
    </xf>
    <xf numFmtId="4" fontId="2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7" fillId="0" borderId="1" xfId="0" applyFont="1" applyBorder="1" applyAlignment="1">
      <alignment horizontal="center" vertical="center" wrapText="1"/>
    </xf>
    <xf numFmtId="4" fontId="17" fillId="0" borderId="0" xfId="0" applyNumberFormat="1" applyFont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4" fontId="32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171" fontId="2" fillId="0" borderId="1" xfId="0" applyNumberFormat="1" applyFont="1" applyBorder="1" applyAlignment="1">
      <alignment horizontal="center" vertical="center" wrapText="1"/>
    </xf>
    <xf numFmtId="168" fontId="2" fillId="0" borderId="4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top" wrapText="1"/>
    </xf>
    <xf numFmtId="187" fontId="2" fillId="0" borderId="1" xfId="0" applyNumberFormat="1" applyFont="1" applyBorder="1" applyAlignment="1">
      <alignment horizontal="center" vertical="top" wrapText="1"/>
    </xf>
    <xf numFmtId="187" fontId="3" fillId="0" borderId="1" xfId="0" applyNumberFormat="1" applyFont="1" applyBorder="1" applyAlignment="1">
      <alignment vertical="center" wrapText="1"/>
    </xf>
    <xf numFmtId="187" fontId="21" fillId="0" borderId="1" xfId="0" applyNumberFormat="1" applyFont="1" applyBorder="1" applyAlignment="1">
      <alignment vertical="top"/>
    </xf>
    <xf numFmtId="0" fontId="94" fillId="0" borderId="1" xfId="0" applyFont="1" applyBorder="1" applyAlignment="1">
      <alignment horizontal="left" vertical="center" wrapText="1"/>
    </xf>
    <xf numFmtId="0" fontId="19" fillId="0" borderId="4" xfId="0" applyFont="1" applyBorder="1" applyAlignment="1">
      <alignment vertical="center" wrapText="1"/>
    </xf>
    <xf numFmtId="0" fontId="16" fillId="0" borderId="10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8" fillId="0" borderId="0" xfId="0" applyFont="1" applyAlignment="1">
      <alignment horizontal="center" vertical="center" wrapText="1"/>
    </xf>
    <xf numFmtId="0" fontId="21" fillId="0" borderId="4" xfId="0" applyFont="1" applyBorder="1" applyAlignment="1">
      <alignment horizontal="right" vertical="center" wrapText="1"/>
    </xf>
    <xf numFmtId="0" fontId="2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6" fillId="0" borderId="167" xfId="0" applyFont="1" applyBorder="1" applyAlignment="1">
      <alignment horizontal="center" vertical="center" wrapText="1"/>
    </xf>
    <xf numFmtId="0" fontId="16" fillId="0" borderId="16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right" vertical="center" wrapText="1"/>
    </xf>
    <xf numFmtId="10" fontId="2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17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4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top" wrapText="1"/>
    </xf>
    <xf numFmtId="0" fontId="16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3799">
    <cellStyle name=" 1" xfId="6"/>
    <cellStyle name="_2008г. и 4кв" xfId="7"/>
    <cellStyle name="_4_macro 2009" xfId="8"/>
    <cellStyle name="_Condition-long(2012-2030)нах" xfId="9"/>
    <cellStyle name="_CPI foodimp" xfId="10"/>
    <cellStyle name="_macro 2012 var 1" xfId="11"/>
    <cellStyle name="_SeriesAttributes" xfId="12"/>
    <cellStyle name="_SeriesAttributes 2" xfId="686"/>
    <cellStyle name="_SeriesAttributes 2 2" xfId="958"/>
    <cellStyle name="_SeriesAttributes 2 2 2" xfId="1474"/>
    <cellStyle name="_SeriesAttributes 2 2 2 2" xfId="3025"/>
    <cellStyle name="_SeriesAttributes 2 2 3" xfId="1993"/>
    <cellStyle name="_SeriesAttributes 2 2 3 2" xfId="3541"/>
    <cellStyle name="_SeriesAttributes 2 2 4" xfId="2509"/>
    <cellStyle name="_SeriesAttributes 2 3" xfId="1216"/>
    <cellStyle name="_SeriesAttributes 2 3 2" xfId="2767"/>
    <cellStyle name="_SeriesAttributes 2 4" xfId="1735"/>
    <cellStyle name="_SeriesAttributes 2 4 2" xfId="3283"/>
    <cellStyle name="_SeriesAttributes 2 5" xfId="2251"/>
    <cellStyle name="_v2008-2012-15.12.09вар(2)-11.2030" xfId="13"/>
    <cellStyle name="_v-2013-2030- 2b17.01.11Нах-cpiнов. курс inn 1-2-Е1xls" xfId="14"/>
    <cellStyle name="_Газ-расчет-16 0508Клдо 2023" xfId="15"/>
    <cellStyle name="_Газ-расчет-net-back 21,12.09 до 2030 в2" xfId="16"/>
    <cellStyle name="_ИПЦЖКХ2105 08-до 2023вар1" xfId="17"/>
    <cellStyle name="_Книга1" xfId="18"/>
    <cellStyle name="_Книга3" xfId="19"/>
    <cellStyle name="_Копия Condition-все вар13.12.08" xfId="20"/>
    <cellStyle name="_курсовые разницы 01,06,08" xfId="21"/>
    <cellStyle name="_Макро_2030 год" xfId="22"/>
    <cellStyle name="_Модель - 2(23)" xfId="23"/>
    <cellStyle name="_Правила заполнения" xfId="24"/>
    <cellStyle name="_Сб-macro 2020" xfId="25"/>
    <cellStyle name="_Сб-macro 2020_v2008-2012-15.12.09вар(2)-11.2030" xfId="26"/>
    <cellStyle name="_Сб-macro 2020_v2008-2012-23.09.09вар2а-11" xfId="27"/>
    <cellStyle name="_ЦФ  реализация акций 2008-2010" xfId="28"/>
    <cellStyle name="_ЦФ  реализация акций 2008-2010_акции по годам 2009-2012" xfId="29"/>
    <cellStyle name="_ЦФ  реализация акций 2008-2010_Копия Прогноз ПТРдо 2030г  (3)" xfId="30"/>
    <cellStyle name="_ЦФ  реализация акций 2008-2010_Прогноз ПТРдо 2030г." xfId="31"/>
    <cellStyle name="1Normal" xfId="32"/>
    <cellStyle name="20% - Accent1" xfId="33"/>
    <cellStyle name="20% - Accent2" xfId="34"/>
    <cellStyle name="20% - Accent3" xfId="35"/>
    <cellStyle name="20% - Accent4" xfId="36"/>
    <cellStyle name="20% - Accent5" xfId="37"/>
    <cellStyle name="20% - Accent6" xfId="38"/>
    <cellStyle name="20% - Акцент6 2" xfId="39"/>
    <cellStyle name="40% - Accent1" xfId="40"/>
    <cellStyle name="40% - Accent2" xfId="41"/>
    <cellStyle name="40% - Accent3" xfId="42"/>
    <cellStyle name="40% - Accent4" xfId="43"/>
    <cellStyle name="40% - Accent5" xfId="44"/>
    <cellStyle name="40% - Accent6" xfId="45"/>
    <cellStyle name="60% - Accent1" xfId="46"/>
    <cellStyle name="60% - Accent2" xfId="47"/>
    <cellStyle name="60% - Accent3" xfId="48"/>
    <cellStyle name="60% - Accent4" xfId="49"/>
    <cellStyle name="60% - Accent5" xfId="50"/>
    <cellStyle name="60% - Accent6" xfId="51"/>
    <cellStyle name="Accent1" xfId="52"/>
    <cellStyle name="Accent1 - 20%" xfId="53"/>
    <cellStyle name="Accent1 - 20% 2" xfId="54"/>
    <cellStyle name="Accent1 - 20% 3" xfId="55"/>
    <cellStyle name="Accent1 - 20% 4" xfId="56"/>
    <cellStyle name="Accent1 - 20% 5" xfId="57"/>
    <cellStyle name="Accent1 - 20% 6" xfId="58"/>
    <cellStyle name="Accent1 - 40%" xfId="59"/>
    <cellStyle name="Accent1 - 40% 2" xfId="60"/>
    <cellStyle name="Accent1 - 40% 3" xfId="61"/>
    <cellStyle name="Accent1 - 40% 4" xfId="62"/>
    <cellStyle name="Accent1 - 40% 5" xfId="63"/>
    <cellStyle name="Accent1 - 40% 6" xfId="64"/>
    <cellStyle name="Accent1 - 60%" xfId="65"/>
    <cellStyle name="Accent1 - 60% 2" xfId="66"/>
    <cellStyle name="Accent1 - 60% 3" xfId="67"/>
    <cellStyle name="Accent1 - 60% 4" xfId="68"/>
    <cellStyle name="Accent1 - 60% 5" xfId="69"/>
    <cellStyle name="Accent1 - 60% 6" xfId="70"/>
    <cellStyle name="Accent1_акции по годам 2009-2012" xfId="71"/>
    <cellStyle name="Accent2" xfId="72"/>
    <cellStyle name="Accent2 - 20%" xfId="73"/>
    <cellStyle name="Accent2 - 20% 2" xfId="74"/>
    <cellStyle name="Accent2 - 20% 3" xfId="75"/>
    <cellStyle name="Accent2 - 20% 4" xfId="76"/>
    <cellStyle name="Accent2 - 20% 5" xfId="77"/>
    <cellStyle name="Accent2 - 20% 6" xfId="78"/>
    <cellStyle name="Accent2 - 40%" xfId="79"/>
    <cellStyle name="Accent2 - 40% 2" xfId="80"/>
    <cellStyle name="Accent2 - 40% 3" xfId="81"/>
    <cellStyle name="Accent2 - 40% 4" xfId="82"/>
    <cellStyle name="Accent2 - 40% 5" xfId="83"/>
    <cellStyle name="Accent2 - 40% 6" xfId="84"/>
    <cellStyle name="Accent2 - 60%" xfId="85"/>
    <cellStyle name="Accent2 - 60% 2" xfId="86"/>
    <cellStyle name="Accent2 - 60% 3" xfId="87"/>
    <cellStyle name="Accent2 - 60% 4" xfId="88"/>
    <cellStyle name="Accent2 - 60% 5" xfId="89"/>
    <cellStyle name="Accent2 - 60% 6" xfId="90"/>
    <cellStyle name="Accent2_акции по годам 2009-2012" xfId="91"/>
    <cellStyle name="Accent3" xfId="92"/>
    <cellStyle name="Accent3 - 20%" xfId="93"/>
    <cellStyle name="Accent3 - 20% 2" xfId="94"/>
    <cellStyle name="Accent3 - 20% 3" xfId="95"/>
    <cellStyle name="Accent3 - 20% 4" xfId="96"/>
    <cellStyle name="Accent3 - 20% 5" xfId="97"/>
    <cellStyle name="Accent3 - 20% 6" xfId="98"/>
    <cellStyle name="Accent3 - 40%" xfId="99"/>
    <cellStyle name="Accent3 - 40% 2" xfId="100"/>
    <cellStyle name="Accent3 - 40% 3" xfId="101"/>
    <cellStyle name="Accent3 - 40% 4" xfId="102"/>
    <cellStyle name="Accent3 - 40% 5" xfId="103"/>
    <cellStyle name="Accent3 - 40% 6" xfId="104"/>
    <cellStyle name="Accent3 - 60%" xfId="105"/>
    <cellStyle name="Accent3 - 60% 2" xfId="106"/>
    <cellStyle name="Accent3 - 60% 3" xfId="107"/>
    <cellStyle name="Accent3 - 60% 4" xfId="108"/>
    <cellStyle name="Accent3 - 60% 5" xfId="109"/>
    <cellStyle name="Accent3 - 60% 6" xfId="110"/>
    <cellStyle name="Accent3_7-р" xfId="111"/>
    <cellStyle name="Accent4" xfId="112"/>
    <cellStyle name="Accent4 - 20%" xfId="113"/>
    <cellStyle name="Accent4 - 20% 2" xfId="114"/>
    <cellStyle name="Accent4 - 20% 3" xfId="115"/>
    <cellStyle name="Accent4 - 20% 4" xfId="116"/>
    <cellStyle name="Accent4 - 20% 5" xfId="117"/>
    <cellStyle name="Accent4 - 20% 6" xfId="118"/>
    <cellStyle name="Accent4 - 40%" xfId="119"/>
    <cellStyle name="Accent4 - 40% 2" xfId="120"/>
    <cellStyle name="Accent4 - 40% 3" xfId="121"/>
    <cellStyle name="Accent4 - 40% 4" xfId="122"/>
    <cellStyle name="Accent4 - 40% 5" xfId="123"/>
    <cellStyle name="Accent4 - 40% 6" xfId="124"/>
    <cellStyle name="Accent4 - 60%" xfId="125"/>
    <cellStyle name="Accent4 - 60% 2" xfId="126"/>
    <cellStyle name="Accent4 - 60% 3" xfId="127"/>
    <cellStyle name="Accent4 - 60% 4" xfId="128"/>
    <cellStyle name="Accent4 - 60% 5" xfId="129"/>
    <cellStyle name="Accent4 - 60% 6" xfId="130"/>
    <cellStyle name="Accent4_7-р" xfId="131"/>
    <cellStyle name="Accent5" xfId="132"/>
    <cellStyle name="Accent5 - 20%" xfId="133"/>
    <cellStyle name="Accent5 - 20% 2" xfId="134"/>
    <cellStyle name="Accent5 - 20% 3" xfId="135"/>
    <cellStyle name="Accent5 - 20% 4" xfId="136"/>
    <cellStyle name="Accent5 - 20% 5" xfId="137"/>
    <cellStyle name="Accent5 - 20% 6" xfId="138"/>
    <cellStyle name="Accent5 - 40%" xfId="139"/>
    <cellStyle name="Accent5 - 60%" xfId="140"/>
    <cellStyle name="Accent5 - 60% 2" xfId="141"/>
    <cellStyle name="Accent5 - 60% 3" xfId="142"/>
    <cellStyle name="Accent5 - 60% 4" xfId="143"/>
    <cellStyle name="Accent5 - 60% 5" xfId="144"/>
    <cellStyle name="Accent5 - 60% 6" xfId="145"/>
    <cellStyle name="Accent5_7-р" xfId="146"/>
    <cellStyle name="Accent6" xfId="147"/>
    <cellStyle name="Accent6 - 20%" xfId="148"/>
    <cellStyle name="Accent6 - 40%" xfId="149"/>
    <cellStyle name="Accent6 - 40% 2" xfId="150"/>
    <cellStyle name="Accent6 - 40% 3" xfId="151"/>
    <cellStyle name="Accent6 - 40% 4" xfId="152"/>
    <cellStyle name="Accent6 - 40% 5" xfId="153"/>
    <cellStyle name="Accent6 - 40% 6" xfId="154"/>
    <cellStyle name="Accent6 - 60%" xfId="155"/>
    <cellStyle name="Accent6 - 60% 2" xfId="156"/>
    <cellStyle name="Accent6 - 60% 3" xfId="157"/>
    <cellStyle name="Accent6 - 60% 4" xfId="158"/>
    <cellStyle name="Accent6 - 60% 5" xfId="159"/>
    <cellStyle name="Accent6 - 60% 6" xfId="160"/>
    <cellStyle name="Accent6_7-р" xfId="161"/>
    <cellStyle name="Annotations Cell - PerformancePoint" xfId="162"/>
    <cellStyle name="Arial007000001514155735" xfId="163"/>
    <cellStyle name="Arial007000001514155735 2" xfId="164"/>
    <cellStyle name="Arial0070000015536870911" xfId="165"/>
    <cellStyle name="Arial0070000015536870911 2" xfId="166"/>
    <cellStyle name="Arial007000001565535" xfId="167"/>
    <cellStyle name="Arial007000001565535 2" xfId="168"/>
    <cellStyle name="Arial0110010000536870911" xfId="169"/>
    <cellStyle name="Arial01101000015536870911" xfId="170"/>
    <cellStyle name="Arial01101000015536870911 2" xfId="687"/>
    <cellStyle name="Arial01101000015536870911 2 2" xfId="959"/>
    <cellStyle name="Arial01101000015536870911 2 2 2" xfId="1475"/>
    <cellStyle name="Arial01101000015536870911 2 2 2 2" xfId="3026"/>
    <cellStyle name="Arial01101000015536870911 2 2 3" xfId="1994"/>
    <cellStyle name="Arial01101000015536870911 2 2 3 2" xfId="3542"/>
    <cellStyle name="Arial01101000015536870911 2 2 4" xfId="2510"/>
    <cellStyle name="Arial01101000015536870911 2 3" xfId="1217"/>
    <cellStyle name="Arial01101000015536870911 2 3 2" xfId="2768"/>
    <cellStyle name="Arial01101000015536870911 2 4" xfId="1736"/>
    <cellStyle name="Arial01101000015536870911 2 4 2" xfId="3284"/>
    <cellStyle name="Arial01101000015536870911 2 5" xfId="2252"/>
    <cellStyle name="Arial017010000536870911" xfId="171"/>
    <cellStyle name="Arial018000000536870911" xfId="172"/>
    <cellStyle name="Arial10170100015536870911" xfId="173"/>
    <cellStyle name="Arial10170100015536870911 2" xfId="174"/>
    <cellStyle name="Arial10170100015536870911 2 2" xfId="689"/>
    <cellStyle name="Arial10170100015536870911 2 2 2" xfId="961"/>
    <cellStyle name="Arial10170100015536870911 2 2 2 2" xfId="1477"/>
    <cellStyle name="Arial10170100015536870911 2 2 2 2 2" xfId="3028"/>
    <cellStyle name="Arial10170100015536870911 2 2 2 3" xfId="1996"/>
    <cellStyle name="Arial10170100015536870911 2 2 2 3 2" xfId="3544"/>
    <cellStyle name="Arial10170100015536870911 2 2 2 4" xfId="2512"/>
    <cellStyle name="Arial10170100015536870911 2 2 3" xfId="1219"/>
    <cellStyle name="Arial10170100015536870911 2 2 3 2" xfId="2770"/>
    <cellStyle name="Arial10170100015536870911 2 2 4" xfId="1738"/>
    <cellStyle name="Arial10170100015536870911 2 2 4 2" xfId="3286"/>
    <cellStyle name="Arial10170100015536870911 2 2 5" xfId="2254"/>
    <cellStyle name="Arial10170100015536870911 2 3" xfId="945"/>
    <cellStyle name="Arial10170100015536870911 3" xfId="688"/>
    <cellStyle name="Arial10170100015536870911 3 2" xfId="960"/>
    <cellStyle name="Arial10170100015536870911 3 2 2" xfId="1476"/>
    <cellStyle name="Arial10170100015536870911 3 2 2 2" xfId="3027"/>
    <cellStyle name="Arial10170100015536870911 3 2 3" xfId="1995"/>
    <cellStyle name="Arial10170100015536870911 3 2 3 2" xfId="3543"/>
    <cellStyle name="Arial10170100015536870911 3 2 4" xfId="2511"/>
    <cellStyle name="Arial10170100015536870911 3 3" xfId="1218"/>
    <cellStyle name="Arial10170100015536870911 3 3 2" xfId="2769"/>
    <cellStyle name="Arial10170100015536870911 3 4" xfId="1737"/>
    <cellStyle name="Arial10170100015536870911 3 4 2" xfId="3285"/>
    <cellStyle name="Arial10170100015536870911 3 5" xfId="2253"/>
    <cellStyle name="Arial10170100015536870911 4" xfId="944"/>
    <cellStyle name="Arial107000000536870911" xfId="175"/>
    <cellStyle name="Arial107000001514155735" xfId="176"/>
    <cellStyle name="Arial107000001514155735 2" xfId="177"/>
    <cellStyle name="Arial107000001514155735 2 2" xfId="691"/>
    <cellStyle name="Arial107000001514155735 2 2 2" xfId="963"/>
    <cellStyle name="Arial107000001514155735 2 2 2 2" xfId="1479"/>
    <cellStyle name="Arial107000001514155735 2 2 2 2 2" xfId="3030"/>
    <cellStyle name="Arial107000001514155735 2 2 2 3" xfId="1998"/>
    <cellStyle name="Arial107000001514155735 2 2 2 3 2" xfId="3546"/>
    <cellStyle name="Arial107000001514155735 2 2 2 4" xfId="2514"/>
    <cellStyle name="Arial107000001514155735 2 2 3" xfId="1221"/>
    <cellStyle name="Arial107000001514155735 2 2 3 2" xfId="2772"/>
    <cellStyle name="Arial107000001514155735 2 2 4" xfId="1740"/>
    <cellStyle name="Arial107000001514155735 2 2 4 2" xfId="3288"/>
    <cellStyle name="Arial107000001514155735 2 2 5" xfId="2256"/>
    <cellStyle name="Arial107000001514155735 2 3" xfId="947"/>
    <cellStyle name="Arial107000001514155735 3" xfId="690"/>
    <cellStyle name="Arial107000001514155735 3 2" xfId="962"/>
    <cellStyle name="Arial107000001514155735 3 2 2" xfId="1478"/>
    <cellStyle name="Arial107000001514155735 3 2 2 2" xfId="3029"/>
    <cellStyle name="Arial107000001514155735 3 2 3" xfId="1997"/>
    <cellStyle name="Arial107000001514155735 3 2 3 2" xfId="3545"/>
    <cellStyle name="Arial107000001514155735 3 2 4" xfId="2513"/>
    <cellStyle name="Arial107000001514155735 3 3" xfId="1220"/>
    <cellStyle name="Arial107000001514155735 3 3 2" xfId="2771"/>
    <cellStyle name="Arial107000001514155735 3 4" xfId="1739"/>
    <cellStyle name="Arial107000001514155735 3 4 2" xfId="3287"/>
    <cellStyle name="Arial107000001514155735 3 5" xfId="2255"/>
    <cellStyle name="Arial107000001514155735 4" xfId="946"/>
    <cellStyle name="Arial107000001514155735FMT" xfId="178"/>
    <cellStyle name="Arial107000001514155735FMT 2" xfId="179"/>
    <cellStyle name="Arial107000001514155735FMT 2 2" xfId="693"/>
    <cellStyle name="Arial107000001514155735FMT 2 2 2" xfId="965"/>
    <cellStyle name="Arial107000001514155735FMT 2 2 2 2" xfId="1481"/>
    <cellStyle name="Arial107000001514155735FMT 2 2 2 2 2" xfId="3032"/>
    <cellStyle name="Arial107000001514155735FMT 2 2 2 3" xfId="2000"/>
    <cellStyle name="Arial107000001514155735FMT 2 2 2 3 2" xfId="3548"/>
    <cellStyle name="Arial107000001514155735FMT 2 2 2 4" xfId="2516"/>
    <cellStyle name="Arial107000001514155735FMT 2 2 3" xfId="1223"/>
    <cellStyle name="Arial107000001514155735FMT 2 2 3 2" xfId="2774"/>
    <cellStyle name="Arial107000001514155735FMT 2 2 4" xfId="1742"/>
    <cellStyle name="Arial107000001514155735FMT 2 2 4 2" xfId="3290"/>
    <cellStyle name="Arial107000001514155735FMT 2 2 5" xfId="2258"/>
    <cellStyle name="Arial107000001514155735FMT 2 3" xfId="949"/>
    <cellStyle name="Arial107000001514155735FMT 3" xfId="692"/>
    <cellStyle name="Arial107000001514155735FMT 3 2" xfId="964"/>
    <cellStyle name="Arial107000001514155735FMT 3 2 2" xfId="1480"/>
    <cellStyle name="Arial107000001514155735FMT 3 2 2 2" xfId="3031"/>
    <cellStyle name="Arial107000001514155735FMT 3 2 3" xfId="1999"/>
    <cellStyle name="Arial107000001514155735FMT 3 2 3 2" xfId="3547"/>
    <cellStyle name="Arial107000001514155735FMT 3 2 4" xfId="2515"/>
    <cellStyle name="Arial107000001514155735FMT 3 3" xfId="1222"/>
    <cellStyle name="Arial107000001514155735FMT 3 3 2" xfId="2773"/>
    <cellStyle name="Arial107000001514155735FMT 3 4" xfId="1741"/>
    <cellStyle name="Arial107000001514155735FMT 3 4 2" xfId="3289"/>
    <cellStyle name="Arial107000001514155735FMT 3 5" xfId="2257"/>
    <cellStyle name="Arial107000001514155735FMT 4" xfId="948"/>
    <cellStyle name="Arial1070000015536870911" xfId="180"/>
    <cellStyle name="Arial1070000015536870911 2" xfId="181"/>
    <cellStyle name="Arial1070000015536870911 2 2" xfId="695"/>
    <cellStyle name="Arial1070000015536870911 2 2 2" xfId="967"/>
    <cellStyle name="Arial1070000015536870911 2 2 2 2" xfId="1483"/>
    <cellStyle name="Arial1070000015536870911 2 2 2 2 2" xfId="3034"/>
    <cellStyle name="Arial1070000015536870911 2 2 2 3" xfId="2002"/>
    <cellStyle name="Arial1070000015536870911 2 2 2 3 2" xfId="3550"/>
    <cellStyle name="Arial1070000015536870911 2 2 2 4" xfId="2518"/>
    <cellStyle name="Arial1070000015536870911 2 2 3" xfId="1225"/>
    <cellStyle name="Arial1070000015536870911 2 2 3 2" xfId="2776"/>
    <cellStyle name="Arial1070000015536870911 2 2 4" xfId="1744"/>
    <cellStyle name="Arial1070000015536870911 2 2 4 2" xfId="3292"/>
    <cellStyle name="Arial1070000015536870911 2 2 5" xfId="2260"/>
    <cellStyle name="Arial1070000015536870911 2 3" xfId="951"/>
    <cellStyle name="Arial1070000015536870911 3" xfId="694"/>
    <cellStyle name="Arial1070000015536870911 3 2" xfId="966"/>
    <cellStyle name="Arial1070000015536870911 3 2 2" xfId="1482"/>
    <cellStyle name="Arial1070000015536870911 3 2 2 2" xfId="3033"/>
    <cellStyle name="Arial1070000015536870911 3 2 3" xfId="2001"/>
    <cellStyle name="Arial1070000015536870911 3 2 3 2" xfId="3549"/>
    <cellStyle name="Arial1070000015536870911 3 2 4" xfId="2517"/>
    <cellStyle name="Arial1070000015536870911 3 3" xfId="1224"/>
    <cellStyle name="Arial1070000015536870911 3 3 2" xfId="2775"/>
    <cellStyle name="Arial1070000015536870911 3 4" xfId="1743"/>
    <cellStyle name="Arial1070000015536870911 3 4 2" xfId="3291"/>
    <cellStyle name="Arial1070000015536870911 3 5" xfId="2259"/>
    <cellStyle name="Arial1070000015536870911 4" xfId="950"/>
    <cellStyle name="Arial1070000015536870911FMT" xfId="182"/>
    <cellStyle name="Arial1070000015536870911FMT 2" xfId="183"/>
    <cellStyle name="Arial1070000015536870911FMT 2 2" xfId="697"/>
    <cellStyle name="Arial1070000015536870911FMT 2 2 2" xfId="969"/>
    <cellStyle name="Arial1070000015536870911FMT 2 2 2 2" xfId="1485"/>
    <cellStyle name="Arial1070000015536870911FMT 2 2 2 2 2" xfId="3036"/>
    <cellStyle name="Arial1070000015536870911FMT 2 2 2 3" xfId="2004"/>
    <cellStyle name="Arial1070000015536870911FMT 2 2 2 3 2" xfId="3552"/>
    <cellStyle name="Arial1070000015536870911FMT 2 2 2 4" xfId="2520"/>
    <cellStyle name="Arial1070000015536870911FMT 2 2 3" xfId="1227"/>
    <cellStyle name="Arial1070000015536870911FMT 2 2 3 2" xfId="2778"/>
    <cellStyle name="Arial1070000015536870911FMT 2 2 4" xfId="1746"/>
    <cellStyle name="Arial1070000015536870911FMT 2 2 4 2" xfId="3294"/>
    <cellStyle name="Arial1070000015536870911FMT 2 2 5" xfId="2262"/>
    <cellStyle name="Arial1070000015536870911FMT 2 3" xfId="953"/>
    <cellStyle name="Arial1070000015536870911FMT 3" xfId="696"/>
    <cellStyle name="Arial1070000015536870911FMT 3 2" xfId="968"/>
    <cellStyle name="Arial1070000015536870911FMT 3 2 2" xfId="1484"/>
    <cellStyle name="Arial1070000015536870911FMT 3 2 2 2" xfId="3035"/>
    <cellStyle name="Arial1070000015536870911FMT 3 2 3" xfId="2003"/>
    <cellStyle name="Arial1070000015536870911FMT 3 2 3 2" xfId="3551"/>
    <cellStyle name="Arial1070000015536870911FMT 3 2 4" xfId="2519"/>
    <cellStyle name="Arial1070000015536870911FMT 3 3" xfId="1226"/>
    <cellStyle name="Arial1070000015536870911FMT 3 3 2" xfId="2777"/>
    <cellStyle name="Arial1070000015536870911FMT 3 4" xfId="1745"/>
    <cellStyle name="Arial1070000015536870911FMT 3 4 2" xfId="3293"/>
    <cellStyle name="Arial1070000015536870911FMT 3 5" xfId="2261"/>
    <cellStyle name="Arial1070000015536870911FMT 4" xfId="952"/>
    <cellStyle name="Arial107000001565535" xfId="184"/>
    <cellStyle name="Arial107000001565535 2" xfId="185"/>
    <cellStyle name="Arial107000001565535 2 2" xfId="699"/>
    <cellStyle name="Arial107000001565535 2 2 2" xfId="971"/>
    <cellStyle name="Arial107000001565535 2 2 2 2" xfId="1487"/>
    <cellStyle name="Arial107000001565535 2 2 2 2 2" xfId="3038"/>
    <cellStyle name="Arial107000001565535 2 2 2 3" xfId="2006"/>
    <cellStyle name="Arial107000001565535 2 2 2 3 2" xfId="3554"/>
    <cellStyle name="Arial107000001565535 2 2 2 4" xfId="2522"/>
    <cellStyle name="Arial107000001565535 2 2 3" xfId="1229"/>
    <cellStyle name="Arial107000001565535 2 2 3 2" xfId="2780"/>
    <cellStyle name="Arial107000001565535 2 2 4" xfId="1748"/>
    <cellStyle name="Arial107000001565535 2 2 4 2" xfId="3296"/>
    <cellStyle name="Arial107000001565535 2 2 5" xfId="2264"/>
    <cellStyle name="Arial107000001565535 2 3" xfId="955"/>
    <cellStyle name="Arial107000001565535 3" xfId="698"/>
    <cellStyle name="Arial107000001565535 3 2" xfId="970"/>
    <cellStyle name="Arial107000001565535 3 2 2" xfId="1486"/>
    <cellStyle name="Arial107000001565535 3 2 2 2" xfId="3037"/>
    <cellStyle name="Arial107000001565535 3 2 3" xfId="2005"/>
    <cellStyle name="Arial107000001565535 3 2 3 2" xfId="3553"/>
    <cellStyle name="Arial107000001565535 3 2 4" xfId="2521"/>
    <cellStyle name="Arial107000001565535 3 3" xfId="1228"/>
    <cellStyle name="Arial107000001565535 3 3 2" xfId="2779"/>
    <cellStyle name="Arial107000001565535 3 4" xfId="1747"/>
    <cellStyle name="Arial107000001565535 3 4 2" xfId="3295"/>
    <cellStyle name="Arial107000001565535 3 5" xfId="2263"/>
    <cellStyle name="Arial107000001565535 4" xfId="954"/>
    <cellStyle name="Arial107000001565535FMT" xfId="186"/>
    <cellStyle name="Arial107000001565535FMT 2" xfId="187"/>
    <cellStyle name="Arial107000001565535FMT 2 2" xfId="701"/>
    <cellStyle name="Arial107000001565535FMT 2 2 2" xfId="973"/>
    <cellStyle name="Arial107000001565535FMT 2 2 2 2" xfId="1489"/>
    <cellStyle name="Arial107000001565535FMT 2 2 2 2 2" xfId="3040"/>
    <cellStyle name="Arial107000001565535FMT 2 2 2 3" xfId="2008"/>
    <cellStyle name="Arial107000001565535FMT 2 2 2 3 2" xfId="3556"/>
    <cellStyle name="Arial107000001565535FMT 2 2 2 4" xfId="2524"/>
    <cellStyle name="Arial107000001565535FMT 2 2 3" xfId="1231"/>
    <cellStyle name="Arial107000001565535FMT 2 2 3 2" xfId="2782"/>
    <cellStyle name="Arial107000001565535FMT 2 2 4" xfId="1750"/>
    <cellStyle name="Arial107000001565535FMT 2 2 4 2" xfId="3298"/>
    <cellStyle name="Arial107000001565535FMT 2 2 5" xfId="2266"/>
    <cellStyle name="Arial107000001565535FMT 2 3" xfId="957"/>
    <cellStyle name="Arial107000001565535FMT 3" xfId="700"/>
    <cellStyle name="Arial107000001565535FMT 3 2" xfId="972"/>
    <cellStyle name="Arial107000001565535FMT 3 2 2" xfId="1488"/>
    <cellStyle name="Arial107000001565535FMT 3 2 2 2" xfId="3039"/>
    <cellStyle name="Arial107000001565535FMT 3 2 3" xfId="2007"/>
    <cellStyle name="Arial107000001565535FMT 3 2 3 2" xfId="3555"/>
    <cellStyle name="Arial107000001565535FMT 3 2 4" xfId="2523"/>
    <cellStyle name="Arial107000001565535FMT 3 3" xfId="1230"/>
    <cellStyle name="Arial107000001565535FMT 3 3 2" xfId="2781"/>
    <cellStyle name="Arial107000001565535FMT 3 4" xfId="1749"/>
    <cellStyle name="Arial107000001565535FMT 3 4 2" xfId="3297"/>
    <cellStyle name="Arial107000001565535FMT 3 5" xfId="2265"/>
    <cellStyle name="Arial107000001565535FMT 4" xfId="956"/>
    <cellStyle name="Arial117100000536870911" xfId="188"/>
    <cellStyle name="Arial118000000536870911" xfId="189"/>
    <cellStyle name="Arial2110100000536870911" xfId="190"/>
    <cellStyle name="Arial21101000015536870911" xfId="191"/>
    <cellStyle name="Arial21101000015536870911 2" xfId="702"/>
    <cellStyle name="Arial21101000015536870911 2 2" xfId="974"/>
    <cellStyle name="Arial21101000015536870911 2 2 2" xfId="1490"/>
    <cellStyle name="Arial21101000015536870911 2 2 2 2" xfId="3041"/>
    <cellStyle name="Arial21101000015536870911 2 2 3" xfId="2009"/>
    <cellStyle name="Arial21101000015536870911 2 2 3 2" xfId="3557"/>
    <cellStyle name="Arial21101000015536870911 2 2 4" xfId="2525"/>
    <cellStyle name="Arial21101000015536870911 2 3" xfId="1232"/>
    <cellStyle name="Arial21101000015536870911 2 3 2" xfId="2783"/>
    <cellStyle name="Arial21101000015536870911 2 4" xfId="1751"/>
    <cellStyle name="Arial21101000015536870911 2 4 2" xfId="3299"/>
    <cellStyle name="Arial21101000015536870911 2 5" xfId="2267"/>
    <cellStyle name="Arial2170000015536870911" xfId="192"/>
    <cellStyle name="Arial2170000015536870911 2" xfId="193"/>
    <cellStyle name="Arial2170000015536870911FMT" xfId="194"/>
    <cellStyle name="Arial2170000015536870911FMT 2" xfId="195"/>
    <cellStyle name="Bad" xfId="196"/>
    <cellStyle name="Calc Currency (0)" xfId="197"/>
    <cellStyle name="Calc Currency (2)" xfId="198"/>
    <cellStyle name="Calc Percent (0)" xfId="199"/>
    <cellStyle name="Calc Percent (1)" xfId="200"/>
    <cellStyle name="Calc Percent (2)" xfId="201"/>
    <cellStyle name="Calc Units (0)" xfId="202"/>
    <cellStyle name="Calc Units (1)" xfId="203"/>
    <cellStyle name="Calc Units (2)" xfId="204"/>
    <cellStyle name="Calculation" xfId="205"/>
    <cellStyle name="Calculation 2" xfId="703"/>
    <cellStyle name="Calculation 2 2" xfId="975"/>
    <cellStyle name="Calculation 2 2 2" xfId="1491"/>
    <cellStyle name="Calculation 2 2 2 2" xfId="3042"/>
    <cellStyle name="Calculation 2 2 3" xfId="2010"/>
    <cellStyle name="Calculation 2 2 3 2" xfId="3558"/>
    <cellStyle name="Calculation 2 2 4" xfId="2526"/>
    <cellStyle name="Calculation 2 3" xfId="1233"/>
    <cellStyle name="Calculation 2 3 2" xfId="2784"/>
    <cellStyle name="Calculation 2 4" xfId="1752"/>
    <cellStyle name="Calculation 2 4 2" xfId="3300"/>
    <cellStyle name="Calculation 2 5" xfId="2268"/>
    <cellStyle name="Check Cell" xfId="206"/>
    <cellStyle name="Comma [00]" xfId="207"/>
    <cellStyle name="Comma 2" xfId="208"/>
    <cellStyle name="Comma 3" xfId="209"/>
    <cellStyle name="Currency [00]" xfId="210"/>
    <cellStyle name="Data Cell - PerformancePoint" xfId="211"/>
    <cellStyle name="Data Entry Cell - PerformancePoint" xfId="212"/>
    <cellStyle name="Date Short" xfId="213"/>
    <cellStyle name="Default" xfId="214"/>
    <cellStyle name="Dezimal [0]_PERSONAL" xfId="215"/>
    <cellStyle name="Dezimal_PERSONAL" xfId="216"/>
    <cellStyle name="Emphasis 1" xfId="217"/>
    <cellStyle name="Emphasis 1 2" xfId="218"/>
    <cellStyle name="Emphasis 1 3" xfId="219"/>
    <cellStyle name="Emphasis 1 4" xfId="220"/>
    <cellStyle name="Emphasis 1 5" xfId="221"/>
    <cellStyle name="Emphasis 1 6" xfId="222"/>
    <cellStyle name="Emphasis 2" xfId="223"/>
    <cellStyle name="Emphasis 2 2" xfId="224"/>
    <cellStyle name="Emphasis 2 3" xfId="225"/>
    <cellStyle name="Emphasis 2 4" xfId="226"/>
    <cellStyle name="Emphasis 2 5" xfId="227"/>
    <cellStyle name="Emphasis 2 6" xfId="228"/>
    <cellStyle name="Emphasis 3" xfId="229"/>
    <cellStyle name="Enter Currency (0)" xfId="230"/>
    <cellStyle name="Enter Currency (2)" xfId="231"/>
    <cellStyle name="Enter Units (0)" xfId="232"/>
    <cellStyle name="Enter Units (1)" xfId="233"/>
    <cellStyle name="Enter Units (2)" xfId="234"/>
    <cellStyle name="Euro" xfId="235"/>
    <cellStyle name="Explanatory Text" xfId="236"/>
    <cellStyle name="Good" xfId="237"/>
    <cellStyle name="Good 2" xfId="238"/>
    <cellStyle name="Good 3" xfId="239"/>
    <cellStyle name="Good 4" xfId="240"/>
    <cellStyle name="Good_7-р_Из_Системы" xfId="241"/>
    <cellStyle name="Header1" xfId="242"/>
    <cellStyle name="Header2" xfId="243"/>
    <cellStyle name="Heading 1" xfId="244"/>
    <cellStyle name="Heading 2" xfId="245"/>
    <cellStyle name="Heading 3" xfId="246"/>
    <cellStyle name="Heading 4" xfId="247"/>
    <cellStyle name="Input" xfId="248"/>
    <cellStyle name="Input 2" xfId="704"/>
    <cellStyle name="Input 2 2" xfId="976"/>
    <cellStyle name="Input 2 2 2" xfId="1492"/>
    <cellStyle name="Input 2 2 2 2" xfId="3043"/>
    <cellStyle name="Input 2 2 3" xfId="2011"/>
    <cellStyle name="Input 2 2 3 2" xfId="3559"/>
    <cellStyle name="Input 2 2 4" xfId="2527"/>
    <cellStyle name="Input 2 3" xfId="1234"/>
    <cellStyle name="Input 2 3 2" xfId="2785"/>
    <cellStyle name="Input 2 4" xfId="1753"/>
    <cellStyle name="Input 2 4 2" xfId="3301"/>
    <cellStyle name="Input 2 5" xfId="2269"/>
    <cellStyle name="Link Currency (0)" xfId="249"/>
    <cellStyle name="Link Currency (2)" xfId="250"/>
    <cellStyle name="Link Units (0)" xfId="251"/>
    <cellStyle name="Link Units (1)" xfId="252"/>
    <cellStyle name="Link Units (2)" xfId="253"/>
    <cellStyle name="Linked Cell" xfId="254"/>
    <cellStyle name="Locked Cell - PerformancePoint" xfId="255"/>
    <cellStyle name="Neutral" xfId="256"/>
    <cellStyle name="Neutral 2" xfId="257"/>
    <cellStyle name="Neutral 3" xfId="258"/>
    <cellStyle name="Neutral 4" xfId="259"/>
    <cellStyle name="Neutral_7-р_Из_Системы" xfId="260"/>
    <cellStyle name="Norma11l" xfId="261"/>
    <cellStyle name="Normal 2" xfId="262"/>
    <cellStyle name="Normal 3" xfId="263"/>
    <cellStyle name="Normal 4" xfId="264"/>
    <cellStyle name="Normal 5" xfId="265"/>
    <cellStyle name="Normal_macro 2012 var 1" xfId="266"/>
    <cellStyle name="Note" xfId="267"/>
    <cellStyle name="Note 2" xfId="268"/>
    <cellStyle name="Note 2 2" xfId="706"/>
    <cellStyle name="Note 2 2 2" xfId="978"/>
    <cellStyle name="Note 2 2 2 2" xfId="1494"/>
    <cellStyle name="Note 2 2 2 2 2" xfId="3045"/>
    <cellStyle name="Note 2 2 2 3" xfId="2013"/>
    <cellStyle name="Note 2 2 2 3 2" xfId="3561"/>
    <cellStyle name="Note 2 2 2 4" xfId="2529"/>
    <cellStyle name="Note 2 2 3" xfId="1236"/>
    <cellStyle name="Note 2 2 3 2" xfId="2787"/>
    <cellStyle name="Note 2 2 4" xfId="1755"/>
    <cellStyle name="Note 2 2 4 2" xfId="3303"/>
    <cellStyle name="Note 2 2 5" xfId="2271"/>
    <cellStyle name="Note 3" xfId="269"/>
    <cellStyle name="Note 3 2" xfId="707"/>
    <cellStyle name="Note 3 2 2" xfId="979"/>
    <cellStyle name="Note 3 2 2 2" xfId="1495"/>
    <cellStyle name="Note 3 2 2 2 2" xfId="3046"/>
    <cellStyle name="Note 3 2 2 3" xfId="2014"/>
    <cellStyle name="Note 3 2 2 3 2" xfId="3562"/>
    <cellStyle name="Note 3 2 2 4" xfId="2530"/>
    <cellStyle name="Note 3 2 3" xfId="1237"/>
    <cellStyle name="Note 3 2 3 2" xfId="2788"/>
    <cellStyle name="Note 3 2 4" xfId="1756"/>
    <cellStyle name="Note 3 2 4 2" xfId="3304"/>
    <cellStyle name="Note 3 2 5" xfId="2272"/>
    <cellStyle name="Note 4" xfId="270"/>
    <cellStyle name="Note 4 2" xfId="708"/>
    <cellStyle name="Note 4 2 2" xfId="980"/>
    <cellStyle name="Note 4 2 2 2" xfId="1496"/>
    <cellStyle name="Note 4 2 2 2 2" xfId="3047"/>
    <cellStyle name="Note 4 2 2 3" xfId="2015"/>
    <cellStyle name="Note 4 2 2 3 2" xfId="3563"/>
    <cellStyle name="Note 4 2 2 4" xfId="2531"/>
    <cellStyle name="Note 4 2 3" xfId="1238"/>
    <cellStyle name="Note 4 2 3 2" xfId="2789"/>
    <cellStyle name="Note 4 2 4" xfId="1757"/>
    <cellStyle name="Note 4 2 4 2" xfId="3305"/>
    <cellStyle name="Note 4 2 5" xfId="2273"/>
    <cellStyle name="Note 5" xfId="705"/>
    <cellStyle name="Note 5 2" xfId="977"/>
    <cellStyle name="Note 5 2 2" xfId="1493"/>
    <cellStyle name="Note 5 2 2 2" xfId="3044"/>
    <cellStyle name="Note 5 2 3" xfId="2012"/>
    <cellStyle name="Note 5 2 3 2" xfId="3560"/>
    <cellStyle name="Note 5 2 4" xfId="2528"/>
    <cellStyle name="Note 5 3" xfId="1235"/>
    <cellStyle name="Note 5 3 2" xfId="2786"/>
    <cellStyle name="Note 5 4" xfId="1754"/>
    <cellStyle name="Note 5 4 2" xfId="3302"/>
    <cellStyle name="Note 5 5" xfId="2270"/>
    <cellStyle name="Note_7-р_Из_Системы" xfId="271"/>
    <cellStyle name="Output" xfId="272"/>
    <cellStyle name="Output 2" xfId="709"/>
    <cellStyle name="Output 2 2" xfId="981"/>
    <cellStyle name="Output 2 2 2" xfId="1497"/>
    <cellStyle name="Output 2 2 2 2" xfId="3048"/>
    <cellStyle name="Output 2 2 3" xfId="2016"/>
    <cellStyle name="Output 2 2 3 2" xfId="3564"/>
    <cellStyle name="Output 2 2 4" xfId="2532"/>
    <cellStyle name="Output 2 3" xfId="1239"/>
    <cellStyle name="Output 2 3 2" xfId="2790"/>
    <cellStyle name="Output 2 4" xfId="1758"/>
    <cellStyle name="Output 2 4 2" xfId="3306"/>
    <cellStyle name="Output 2 5" xfId="2274"/>
    <cellStyle name="Percent [0]" xfId="273"/>
    <cellStyle name="Percent [00]" xfId="274"/>
    <cellStyle name="Percent 2" xfId="275"/>
    <cellStyle name="Percent 3" xfId="276"/>
    <cellStyle name="PrePop Currency (0)" xfId="277"/>
    <cellStyle name="PrePop Currency (2)" xfId="278"/>
    <cellStyle name="PrePop Units (0)" xfId="279"/>
    <cellStyle name="PrePop Units (1)" xfId="280"/>
    <cellStyle name="PrePop Units (2)" xfId="281"/>
    <cellStyle name="SAPBEXaggData" xfId="282"/>
    <cellStyle name="SAPBEXaggData 2" xfId="283"/>
    <cellStyle name="SAPBEXaggData 2 2" xfId="711"/>
    <cellStyle name="SAPBEXaggData 2 2 2" xfId="983"/>
    <cellStyle name="SAPBEXaggData 2 2 2 2" xfId="1499"/>
    <cellStyle name="SAPBEXaggData 2 2 2 2 2" xfId="3050"/>
    <cellStyle name="SAPBEXaggData 2 2 2 3" xfId="2018"/>
    <cellStyle name="SAPBEXaggData 2 2 2 3 2" xfId="3566"/>
    <cellStyle name="SAPBEXaggData 2 2 2 4" xfId="2534"/>
    <cellStyle name="SAPBEXaggData 2 2 3" xfId="1241"/>
    <cellStyle name="SAPBEXaggData 2 2 3 2" xfId="2792"/>
    <cellStyle name="SAPBEXaggData 2 2 4" xfId="1760"/>
    <cellStyle name="SAPBEXaggData 2 2 4 2" xfId="3308"/>
    <cellStyle name="SAPBEXaggData 2 2 5" xfId="2276"/>
    <cellStyle name="SAPBEXaggData 3" xfId="284"/>
    <cellStyle name="SAPBEXaggData 3 2" xfId="712"/>
    <cellStyle name="SAPBEXaggData 3 2 2" xfId="984"/>
    <cellStyle name="SAPBEXaggData 3 2 2 2" xfId="1500"/>
    <cellStyle name="SAPBEXaggData 3 2 2 2 2" xfId="3051"/>
    <cellStyle name="SAPBEXaggData 3 2 2 3" xfId="2019"/>
    <cellStyle name="SAPBEXaggData 3 2 2 3 2" xfId="3567"/>
    <cellStyle name="SAPBEXaggData 3 2 2 4" xfId="2535"/>
    <cellStyle name="SAPBEXaggData 3 2 3" xfId="1242"/>
    <cellStyle name="SAPBEXaggData 3 2 3 2" xfId="2793"/>
    <cellStyle name="SAPBEXaggData 3 2 4" xfId="1761"/>
    <cellStyle name="SAPBEXaggData 3 2 4 2" xfId="3309"/>
    <cellStyle name="SAPBEXaggData 3 2 5" xfId="2277"/>
    <cellStyle name="SAPBEXaggData 4" xfId="285"/>
    <cellStyle name="SAPBEXaggData 4 2" xfId="713"/>
    <cellStyle name="SAPBEXaggData 4 2 2" xfId="985"/>
    <cellStyle name="SAPBEXaggData 4 2 2 2" xfId="1501"/>
    <cellStyle name="SAPBEXaggData 4 2 2 2 2" xfId="3052"/>
    <cellStyle name="SAPBEXaggData 4 2 2 3" xfId="2020"/>
    <cellStyle name="SAPBEXaggData 4 2 2 3 2" xfId="3568"/>
    <cellStyle name="SAPBEXaggData 4 2 2 4" xfId="2536"/>
    <cellStyle name="SAPBEXaggData 4 2 3" xfId="1243"/>
    <cellStyle name="SAPBEXaggData 4 2 3 2" xfId="2794"/>
    <cellStyle name="SAPBEXaggData 4 2 4" xfId="1762"/>
    <cellStyle name="SAPBEXaggData 4 2 4 2" xfId="3310"/>
    <cellStyle name="SAPBEXaggData 4 2 5" xfId="2278"/>
    <cellStyle name="SAPBEXaggData 5" xfId="286"/>
    <cellStyle name="SAPBEXaggData 5 2" xfId="714"/>
    <cellStyle name="SAPBEXaggData 5 2 2" xfId="986"/>
    <cellStyle name="SAPBEXaggData 5 2 2 2" xfId="1502"/>
    <cellStyle name="SAPBEXaggData 5 2 2 2 2" xfId="3053"/>
    <cellStyle name="SAPBEXaggData 5 2 2 3" xfId="2021"/>
    <cellStyle name="SAPBEXaggData 5 2 2 3 2" xfId="3569"/>
    <cellStyle name="SAPBEXaggData 5 2 2 4" xfId="2537"/>
    <cellStyle name="SAPBEXaggData 5 2 3" xfId="1244"/>
    <cellStyle name="SAPBEXaggData 5 2 3 2" xfId="2795"/>
    <cellStyle name="SAPBEXaggData 5 2 4" xfId="1763"/>
    <cellStyle name="SAPBEXaggData 5 2 4 2" xfId="3311"/>
    <cellStyle name="SAPBEXaggData 5 2 5" xfId="2279"/>
    <cellStyle name="SAPBEXaggData 6" xfId="287"/>
    <cellStyle name="SAPBEXaggData 6 2" xfId="715"/>
    <cellStyle name="SAPBEXaggData 6 2 2" xfId="987"/>
    <cellStyle name="SAPBEXaggData 6 2 2 2" xfId="1503"/>
    <cellStyle name="SAPBEXaggData 6 2 2 2 2" xfId="3054"/>
    <cellStyle name="SAPBEXaggData 6 2 2 3" xfId="2022"/>
    <cellStyle name="SAPBEXaggData 6 2 2 3 2" xfId="3570"/>
    <cellStyle name="SAPBEXaggData 6 2 2 4" xfId="2538"/>
    <cellStyle name="SAPBEXaggData 6 2 3" xfId="1245"/>
    <cellStyle name="SAPBEXaggData 6 2 3 2" xfId="2796"/>
    <cellStyle name="SAPBEXaggData 6 2 4" xfId="1764"/>
    <cellStyle name="SAPBEXaggData 6 2 4 2" xfId="3312"/>
    <cellStyle name="SAPBEXaggData 6 2 5" xfId="2280"/>
    <cellStyle name="SAPBEXaggData 7" xfId="710"/>
    <cellStyle name="SAPBEXaggData 7 2" xfId="982"/>
    <cellStyle name="SAPBEXaggData 7 2 2" xfId="1498"/>
    <cellStyle name="SAPBEXaggData 7 2 2 2" xfId="3049"/>
    <cellStyle name="SAPBEXaggData 7 2 3" xfId="2017"/>
    <cellStyle name="SAPBEXaggData 7 2 3 2" xfId="3565"/>
    <cellStyle name="SAPBEXaggData 7 2 4" xfId="2533"/>
    <cellStyle name="SAPBEXaggData 7 3" xfId="1240"/>
    <cellStyle name="SAPBEXaggData 7 3 2" xfId="2791"/>
    <cellStyle name="SAPBEXaggData 7 4" xfId="1759"/>
    <cellStyle name="SAPBEXaggData 7 4 2" xfId="3307"/>
    <cellStyle name="SAPBEXaggData 7 5" xfId="2275"/>
    <cellStyle name="SAPBEXaggDataEmph" xfId="288"/>
    <cellStyle name="SAPBEXaggDataEmph 2" xfId="289"/>
    <cellStyle name="SAPBEXaggDataEmph 2 2" xfId="717"/>
    <cellStyle name="SAPBEXaggDataEmph 2 2 2" xfId="989"/>
    <cellStyle name="SAPBEXaggDataEmph 2 2 2 2" xfId="1505"/>
    <cellStyle name="SAPBEXaggDataEmph 2 2 2 2 2" xfId="3056"/>
    <cellStyle name="SAPBEXaggDataEmph 2 2 2 3" xfId="2024"/>
    <cellStyle name="SAPBEXaggDataEmph 2 2 2 3 2" xfId="3572"/>
    <cellStyle name="SAPBEXaggDataEmph 2 2 2 4" xfId="2540"/>
    <cellStyle name="SAPBEXaggDataEmph 2 2 3" xfId="1247"/>
    <cellStyle name="SAPBEXaggDataEmph 2 2 3 2" xfId="2798"/>
    <cellStyle name="SAPBEXaggDataEmph 2 2 4" xfId="1766"/>
    <cellStyle name="SAPBEXaggDataEmph 2 2 4 2" xfId="3314"/>
    <cellStyle name="SAPBEXaggDataEmph 2 2 5" xfId="2282"/>
    <cellStyle name="SAPBEXaggDataEmph 3" xfId="290"/>
    <cellStyle name="SAPBEXaggDataEmph 3 2" xfId="718"/>
    <cellStyle name="SAPBEXaggDataEmph 3 2 2" xfId="990"/>
    <cellStyle name="SAPBEXaggDataEmph 3 2 2 2" xfId="1506"/>
    <cellStyle name="SAPBEXaggDataEmph 3 2 2 2 2" xfId="3057"/>
    <cellStyle name="SAPBEXaggDataEmph 3 2 2 3" xfId="2025"/>
    <cellStyle name="SAPBEXaggDataEmph 3 2 2 3 2" xfId="3573"/>
    <cellStyle name="SAPBEXaggDataEmph 3 2 2 4" xfId="2541"/>
    <cellStyle name="SAPBEXaggDataEmph 3 2 3" xfId="1248"/>
    <cellStyle name="SAPBEXaggDataEmph 3 2 3 2" xfId="2799"/>
    <cellStyle name="SAPBEXaggDataEmph 3 2 4" xfId="1767"/>
    <cellStyle name="SAPBEXaggDataEmph 3 2 4 2" xfId="3315"/>
    <cellStyle name="SAPBEXaggDataEmph 3 2 5" xfId="2283"/>
    <cellStyle name="SAPBEXaggDataEmph 4" xfId="291"/>
    <cellStyle name="SAPBEXaggDataEmph 4 2" xfId="719"/>
    <cellStyle name="SAPBEXaggDataEmph 4 2 2" xfId="991"/>
    <cellStyle name="SAPBEXaggDataEmph 4 2 2 2" xfId="1507"/>
    <cellStyle name="SAPBEXaggDataEmph 4 2 2 2 2" xfId="3058"/>
    <cellStyle name="SAPBEXaggDataEmph 4 2 2 3" xfId="2026"/>
    <cellStyle name="SAPBEXaggDataEmph 4 2 2 3 2" xfId="3574"/>
    <cellStyle name="SAPBEXaggDataEmph 4 2 2 4" xfId="2542"/>
    <cellStyle name="SAPBEXaggDataEmph 4 2 3" xfId="1249"/>
    <cellStyle name="SAPBEXaggDataEmph 4 2 3 2" xfId="2800"/>
    <cellStyle name="SAPBEXaggDataEmph 4 2 4" xfId="1768"/>
    <cellStyle name="SAPBEXaggDataEmph 4 2 4 2" xfId="3316"/>
    <cellStyle name="SAPBEXaggDataEmph 4 2 5" xfId="2284"/>
    <cellStyle name="SAPBEXaggDataEmph 5" xfId="292"/>
    <cellStyle name="SAPBEXaggDataEmph 5 2" xfId="720"/>
    <cellStyle name="SAPBEXaggDataEmph 5 2 2" xfId="992"/>
    <cellStyle name="SAPBEXaggDataEmph 5 2 2 2" xfId="1508"/>
    <cellStyle name="SAPBEXaggDataEmph 5 2 2 2 2" xfId="3059"/>
    <cellStyle name="SAPBEXaggDataEmph 5 2 2 3" xfId="2027"/>
    <cellStyle name="SAPBEXaggDataEmph 5 2 2 3 2" xfId="3575"/>
    <cellStyle name="SAPBEXaggDataEmph 5 2 2 4" xfId="2543"/>
    <cellStyle name="SAPBEXaggDataEmph 5 2 3" xfId="1250"/>
    <cellStyle name="SAPBEXaggDataEmph 5 2 3 2" xfId="2801"/>
    <cellStyle name="SAPBEXaggDataEmph 5 2 4" xfId="1769"/>
    <cellStyle name="SAPBEXaggDataEmph 5 2 4 2" xfId="3317"/>
    <cellStyle name="SAPBEXaggDataEmph 5 2 5" xfId="2285"/>
    <cellStyle name="SAPBEXaggDataEmph 6" xfId="293"/>
    <cellStyle name="SAPBEXaggDataEmph 6 2" xfId="721"/>
    <cellStyle name="SAPBEXaggDataEmph 6 2 2" xfId="993"/>
    <cellStyle name="SAPBEXaggDataEmph 6 2 2 2" xfId="1509"/>
    <cellStyle name="SAPBEXaggDataEmph 6 2 2 2 2" xfId="3060"/>
    <cellStyle name="SAPBEXaggDataEmph 6 2 2 3" xfId="2028"/>
    <cellStyle name="SAPBEXaggDataEmph 6 2 2 3 2" xfId="3576"/>
    <cellStyle name="SAPBEXaggDataEmph 6 2 2 4" xfId="2544"/>
    <cellStyle name="SAPBEXaggDataEmph 6 2 3" xfId="1251"/>
    <cellStyle name="SAPBEXaggDataEmph 6 2 3 2" xfId="2802"/>
    <cellStyle name="SAPBEXaggDataEmph 6 2 4" xfId="1770"/>
    <cellStyle name="SAPBEXaggDataEmph 6 2 4 2" xfId="3318"/>
    <cellStyle name="SAPBEXaggDataEmph 6 2 5" xfId="2286"/>
    <cellStyle name="SAPBEXaggDataEmph 7" xfId="716"/>
    <cellStyle name="SAPBEXaggDataEmph 7 2" xfId="988"/>
    <cellStyle name="SAPBEXaggDataEmph 7 2 2" xfId="1504"/>
    <cellStyle name="SAPBEXaggDataEmph 7 2 2 2" xfId="3055"/>
    <cellStyle name="SAPBEXaggDataEmph 7 2 3" xfId="2023"/>
    <cellStyle name="SAPBEXaggDataEmph 7 2 3 2" xfId="3571"/>
    <cellStyle name="SAPBEXaggDataEmph 7 2 4" xfId="2539"/>
    <cellStyle name="SAPBEXaggDataEmph 7 3" xfId="1246"/>
    <cellStyle name="SAPBEXaggDataEmph 7 3 2" xfId="2797"/>
    <cellStyle name="SAPBEXaggDataEmph 7 4" xfId="1765"/>
    <cellStyle name="SAPBEXaggDataEmph 7 4 2" xfId="3313"/>
    <cellStyle name="SAPBEXaggDataEmph 7 5" xfId="2281"/>
    <cellStyle name="SAPBEXaggItem" xfId="294"/>
    <cellStyle name="SAPBEXaggItem 2" xfId="295"/>
    <cellStyle name="SAPBEXaggItem 2 2" xfId="723"/>
    <cellStyle name="SAPBEXaggItem 2 2 2" xfId="995"/>
    <cellStyle name="SAPBEXaggItem 2 2 2 2" xfId="1511"/>
    <cellStyle name="SAPBEXaggItem 2 2 2 2 2" xfId="3062"/>
    <cellStyle name="SAPBEXaggItem 2 2 2 3" xfId="2030"/>
    <cellStyle name="SAPBEXaggItem 2 2 2 3 2" xfId="3578"/>
    <cellStyle name="SAPBEXaggItem 2 2 2 4" xfId="2546"/>
    <cellStyle name="SAPBEXaggItem 2 2 3" xfId="1253"/>
    <cellStyle name="SAPBEXaggItem 2 2 3 2" xfId="2804"/>
    <cellStyle name="SAPBEXaggItem 2 2 4" xfId="1772"/>
    <cellStyle name="SAPBEXaggItem 2 2 4 2" xfId="3320"/>
    <cellStyle name="SAPBEXaggItem 2 2 5" xfId="2288"/>
    <cellStyle name="SAPBEXaggItem 3" xfId="296"/>
    <cellStyle name="SAPBEXaggItem 3 2" xfId="724"/>
    <cellStyle name="SAPBEXaggItem 3 2 2" xfId="996"/>
    <cellStyle name="SAPBEXaggItem 3 2 2 2" xfId="1512"/>
    <cellStyle name="SAPBEXaggItem 3 2 2 2 2" xfId="3063"/>
    <cellStyle name="SAPBEXaggItem 3 2 2 3" xfId="2031"/>
    <cellStyle name="SAPBEXaggItem 3 2 2 3 2" xfId="3579"/>
    <cellStyle name="SAPBEXaggItem 3 2 2 4" xfId="2547"/>
    <cellStyle name="SAPBEXaggItem 3 2 3" xfId="1254"/>
    <cellStyle name="SAPBEXaggItem 3 2 3 2" xfId="2805"/>
    <cellStyle name="SAPBEXaggItem 3 2 4" xfId="1773"/>
    <cellStyle name="SAPBEXaggItem 3 2 4 2" xfId="3321"/>
    <cellStyle name="SAPBEXaggItem 3 2 5" xfId="2289"/>
    <cellStyle name="SAPBEXaggItem 4" xfId="297"/>
    <cellStyle name="SAPBEXaggItem 4 2" xfId="725"/>
    <cellStyle name="SAPBEXaggItem 4 2 2" xfId="997"/>
    <cellStyle name="SAPBEXaggItem 4 2 2 2" xfId="1513"/>
    <cellStyle name="SAPBEXaggItem 4 2 2 2 2" xfId="3064"/>
    <cellStyle name="SAPBEXaggItem 4 2 2 3" xfId="2032"/>
    <cellStyle name="SAPBEXaggItem 4 2 2 3 2" xfId="3580"/>
    <cellStyle name="SAPBEXaggItem 4 2 2 4" xfId="2548"/>
    <cellStyle name="SAPBEXaggItem 4 2 3" xfId="1255"/>
    <cellStyle name="SAPBEXaggItem 4 2 3 2" xfId="2806"/>
    <cellStyle name="SAPBEXaggItem 4 2 4" xfId="1774"/>
    <cellStyle name="SAPBEXaggItem 4 2 4 2" xfId="3322"/>
    <cellStyle name="SAPBEXaggItem 4 2 5" xfId="2290"/>
    <cellStyle name="SAPBEXaggItem 5" xfId="298"/>
    <cellStyle name="SAPBEXaggItem 5 2" xfId="726"/>
    <cellStyle name="SAPBEXaggItem 5 2 2" xfId="998"/>
    <cellStyle name="SAPBEXaggItem 5 2 2 2" xfId="1514"/>
    <cellStyle name="SAPBEXaggItem 5 2 2 2 2" xfId="3065"/>
    <cellStyle name="SAPBEXaggItem 5 2 2 3" xfId="2033"/>
    <cellStyle name="SAPBEXaggItem 5 2 2 3 2" xfId="3581"/>
    <cellStyle name="SAPBEXaggItem 5 2 2 4" xfId="2549"/>
    <cellStyle name="SAPBEXaggItem 5 2 3" xfId="1256"/>
    <cellStyle name="SAPBEXaggItem 5 2 3 2" xfId="2807"/>
    <cellStyle name="SAPBEXaggItem 5 2 4" xfId="1775"/>
    <cellStyle name="SAPBEXaggItem 5 2 4 2" xfId="3323"/>
    <cellStyle name="SAPBEXaggItem 5 2 5" xfId="2291"/>
    <cellStyle name="SAPBEXaggItem 6" xfId="299"/>
    <cellStyle name="SAPBEXaggItem 6 2" xfId="727"/>
    <cellStyle name="SAPBEXaggItem 6 2 2" xfId="999"/>
    <cellStyle name="SAPBEXaggItem 6 2 2 2" xfId="1515"/>
    <cellStyle name="SAPBEXaggItem 6 2 2 2 2" xfId="3066"/>
    <cellStyle name="SAPBEXaggItem 6 2 2 3" xfId="2034"/>
    <cellStyle name="SAPBEXaggItem 6 2 2 3 2" xfId="3582"/>
    <cellStyle name="SAPBEXaggItem 6 2 2 4" xfId="2550"/>
    <cellStyle name="SAPBEXaggItem 6 2 3" xfId="1257"/>
    <cellStyle name="SAPBEXaggItem 6 2 3 2" xfId="2808"/>
    <cellStyle name="SAPBEXaggItem 6 2 4" xfId="1776"/>
    <cellStyle name="SAPBEXaggItem 6 2 4 2" xfId="3324"/>
    <cellStyle name="SAPBEXaggItem 6 2 5" xfId="2292"/>
    <cellStyle name="SAPBEXaggItem 7" xfId="722"/>
    <cellStyle name="SAPBEXaggItem 7 2" xfId="994"/>
    <cellStyle name="SAPBEXaggItem 7 2 2" xfId="1510"/>
    <cellStyle name="SAPBEXaggItem 7 2 2 2" xfId="3061"/>
    <cellStyle name="SAPBEXaggItem 7 2 3" xfId="2029"/>
    <cellStyle name="SAPBEXaggItem 7 2 3 2" xfId="3577"/>
    <cellStyle name="SAPBEXaggItem 7 2 4" xfId="2545"/>
    <cellStyle name="SAPBEXaggItem 7 3" xfId="1252"/>
    <cellStyle name="SAPBEXaggItem 7 3 2" xfId="2803"/>
    <cellStyle name="SAPBEXaggItem 7 4" xfId="1771"/>
    <cellStyle name="SAPBEXaggItem 7 4 2" xfId="3319"/>
    <cellStyle name="SAPBEXaggItem 7 5" xfId="2287"/>
    <cellStyle name="SAPBEXaggItemX" xfId="300"/>
    <cellStyle name="SAPBEXaggItemX 2" xfId="301"/>
    <cellStyle name="SAPBEXaggItemX 2 2" xfId="729"/>
    <cellStyle name="SAPBEXaggItemX 2 2 2" xfId="1001"/>
    <cellStyle name="SAPBEXaggItemX 2 2 2 2" xfId="1517"/>
    <cellStyle name="SAPBEXaggItemX 2 2 2 2 2" xfId="3068"/>
    <cellStyle name="SAPBEXaggItemX 2 2 2 3" xfId="2036"/>
    <cellStyle name="SAPBEXaggItemX 2 2 2 3 2" xfId="3584"/>
    <cellStyle name="SAPBEXaggItemX 2 2 2 4" xfId="2552"/>
    <cellStyle name="SAPBEXaggItemX 2 2 3" xfId="1259"/>
    <cellStyle name="SAPBEXaggItemX 2 2 3 2" xfId="2810"/>
    <cellStyle name="SAPBEXaggItemX 2 2 4" xfId="1778"/>
    <cellStyle name="SAPBEXaggItemX 2 2 4 2" xfId="3326"/>
    <cellStyle name="SAPBEXaggItemX 2 2 5" xfId="2294"/>
    <cellStyle name="SAPBEXaggItemX 3" xfId="302"/>
    <cellStyle name="SAPBEXaggItemX 3 2" xfId="730"/>
    <cellStyle name="SAPBEXaggItemX 3 2 2" xfId="1002"/>
    <cellStyle name="SAPBEXaggItemX 3 2 2 2" xfId="1518"/>
    <cellStyle name="SAPBEXaggItemX 3 2 2 2 2" xfId="3069"/>
    <cellStyle name="SAPBEXaggItemX 3 2 2 3" xfId="2037"/>
    <cellStyle name="SAPBEXaggItemX 3 2 2 3 2" xfId="3585"/>
    <cellStyle name="SAPBEXaggItemX 3 2 2 4" xfId="2553"/>
    <cellStyle name="SAPBEXaggItemX 3 2 3" xfId="1260"/>
    <cellStyle name="SAPBEXaggItemX 3 2 3 2" xfId="2811"/>
    <cellStyle name="SAPBEXaggItemX 3 2 4" xfId="1779"/>
    <cellStyle name="SAPBEXaggItemX 3 2 4 2" xfId="3327"/>
    <cellStyle name="SAPBEXaggItemX 3 2 5" xfId="2295"/>
    <cellStyle name="SAPBEXaggItemX 4" xfId="303"/>
    <cellStyle name="SAPBEXaggItemX 4 2" xfId="731"/>
    <cellStyle name="SAPBEXaggItemX 4 2 2" xfId="1003"/>
    <cellStyle name="SAPBEXaggItemX 4 2 2 2" xfId="1519"/>
    <cellStyle name="SAPBEXaggItemX 4 2 2 2 2" xfId="3070"/>
    <cellStyle name="SAPBEXaggItemX 4 2 2 3" xfId="2038"/>
    <cellStyle name="SAPBEXaggItemX 4 2 2 3 2" xfId="3586"/>
    <cellStyle name="SAPBEXaggItemX 4 2 2 4" xfId="2554"/>
    <cellStyle name="SAPBEXaggItemX 4 2 3" xfId="1261"/>
    <cellStyle name="SAPBEXaggItemX 4 2 3 2" xfId="2812"/>
    <cellStyle name="SAPBEXaggItemX 4 2 4" xfId="1780"/>
    <cellStyle name="SAPBEXaggItemX 4 2 4 2" xfId="3328"/>
    <cellStyle name="SAPBEXaggItemX 4 2 5" xfId="2296"/>
    <cellStyle name="SAPBEXaggItemX 5" xfId="304"/>
    <cellStyle name="SAPBEXaggItemX 5 2" xfId="732"/>
    <cellStyle name="SAPBEXaggItemX 5 2 2" xfId="1004"/>
    <cellStyle name="SAPBEXaggItemX 5 2 2 2" xfId="1520"/>
    <cellStyle name="SAPBEXaggItemX 5 2 2 2 2" xfId="3071"/>
    <cellStyle name="SAPBEXaggItemX 5 2 2 3" xfId="2039"/>
    <cellStyle name="SAPBEXaggItemX 5 2 2 3 2" xfId="3587"/>
    <cellStyle name="SAPBEXaggItemX 5 2 2 4" xfId="2555"/>
    <cellStyle name="SAPBEXaggItemX 5 2 3" xfId="1262"/>
    <cellStyle name="SAPBEXaggItemX 5 2 3 2" xfId="2813"/>
    <cellStyle name="SAPBEXaggItemX 5 2 4" xfId="1781"/>
    <cellStyle name="SAPBEXaggItemX 5 2 4 2" xfId="3329"/>
    <cellStyle name="SAPBEXaggItemX 5 2 5" xfId="2297"/>
    <cellStyle name="SAPBEXaggItemX 6" xfId="305"/>
    <cellStyle name="SAPBEXaggItemX 6 2" xfId="733"/>
    <cellStyle name="SAPBEXaggItemX 6 2 2" xfId="1005"/>
    <cellStyle name="SAPBEXaggItemX 6 2 2 2" xfId="1521"/>
    <cellStyle name="SAPBEXaggItemX 6 2 2 2 2" xfId="3072"/>
    <cellStyle name="SAPBEXaggItemX 6 2 2 3" xfId="2040"/>
    <cellStyle name="SAPBEXaggItemX 6 2 2 3 2" xfId="3588"/>
    <cellStyle name="SAPBEXaggItemX 6 2 2 4" xfId="2556"/>
    <cellStyle name="SAPBEXaggItemX 6 2 3" xfId="1263"/>
    <cellStyle name="SAPBEXaggItemX 6 2 3 2" xfId="2814"/>
    <cellStyle name="SAPBEXaggItemX 6 2 4" xfId="1782"/>
    <cellStyle name="SAPBEXaggItemX 6 2 4 2" xfId="3330"/>
    <cellStyle name="SAPBEXaggItemX 6 2 5" xfId="2298"/>
    <cellStyle name="SAPBEXaggItemX 7" xfId="728"/>
    <cellStyle name="SAPBEXaggItemX 7 2" xfId="1000"/>
    <cellStyle name="SAPBEXaggItemX 7 2 2" xfId="1516"/>
    <cellStyle name="SAPBEXaggItemX 7 2 2 2" xfId="3067"/>
    <cellStyle name="SAPBEXaggItemX 7 2 3" xfId="2035"/>
    <cellStyle name="SAPBEXaggItemX 7 2 3 2" xfId="3583"/>
    <cellStyle name="SAPBEXaggItemX 7 2 4" xfId="2551"/>
    <cellStyle name="SAPBEXaggItemX 7 3" xfId="1258"/>
    <cellStyle name="SAPBEXaggItemX 7 3 2" xfId="2809"/>
    <cellStyle name="SAPBEXaggItemX 7 4" xfId="1777"/>
    <cellStyle name="SAPBEXaggItemX 7 4 2" xfId="3325"/>
    <cellStyle name="SAPBEXaggItemX 7 5" xfId="2293"/>
    <cellStyle name="SAPBEXchaText" xfId="306"/>
    <cellStyle name="SAPBEXchaText 2" xfId="307"/>
    <cellStyle name="SAPBEXchaText 2 2" xfId="734"/>
    <cellStyle name="SAPBEXchaText 2 2 2" xfId="1006"/>
    <cellStyle name="SAPBEXchaText 2 2 2 2" xfId="1522"/>
    <cellStyle name="SAPBEXchaText 2 2 2 2 2" xfId="3073"/>
    <cellStyle name="SAPBEXchaText 2 2 2 3" xfId="2041"/>
    <cellStyle name="SAPBEXchaText 2 2 2 3 2" xfId="3589"/>
    <cellStyle name="SAPBEXchaText 2 2 2 4" xfId="2557"/>
    <cellStyle name="SAPBEXchaText 2 2 3" xfId="1264"/>
    <cellStyle name="SAPBEXchaText 2 2 3 2" xfId="2815"/>
    <cellStyle name="SAPBEXchaText 2 2 4" xfId="1783"/>
    <cellStyle name="SAPBEXchaText 2 2 4 2" xfId="3331"/>
    <cellStyle name="SAPBEXchaText 2 2 5" xfId="2299"/>
    <cellStyle name="SAPBEXchaText 3" xfId="308"/>
    <cellStyle name="SAPBEXchaText 3 2" xfId="735"/>
    <cellStyle name="SAPBEXchaText 3 2 2" xfId="1007"/>
    <cellStyle name="SAPBEXchaText 3 2 2 2" xfId="1523"/>
    <cellStyle name="SAPBEXchaText 3 2 2 2 2" xfId="3074"/>
    <cellStyle name="SAPBEXchaText 3 2 2 3" xfId="2042"/>
    <cellStyle name="SAPBEXchaText 3 2 2 3 2" xfId="3590"/>
    <cellStyle name="SAPBEXchaText 3 2 2 4" xfId="2558"/>
    <cellStyle name="SAPBEXchaText 3 2 3" xfId="1265"/>
    <cellStyle name="SAPBEXchaText 3 2 3 2" xfId="2816"/>
    <cellStyle name="SAPBEXchaText 3 2 4" xfId="1784"/>
    <cellStyle name="SAPBEXchaText 3 2 4 2" xfId="3332"/>
    <cellStyle name="SAPBEXchaText 3 2 5" xfId="2300"/>
    <cellStyle name="SAPBEXchaText 4" xfId="309"/>
    <cellStyle name="SAPBEXchaText 4 2" xfId="736"/>
    <cellStyle name="SAPBEXchaText 4 2 2" xfId="1008"/>
    <cellStyle name="SAPBEXchaText 4 2 2 2" xfId="1524"/>
    <cellStyle name="SAPBEXchaText 4 2 2 2 2" xfId="3075"/>
    <cellStyle name="SAPBEXchaText 4 2 2 3" xfId="2043"/>
    <cellStyle name="SAPBEXchaText 4 2 2 3 2" xfId="3591"/>
    <cellStyle name="SAPBEXchaText 4 2 2 4" xfId="2559"/>
    <cellStyle name="SAPBEXchaText 4 2 3" xfId="1266"/>
    <cellStyle name="SAPBEXchaText 4 2 3 2" xfId="2817"/>
    <cellStyle name="SAPBEXchaText 4 2 4" xfId="1785"/>
    <cellStyle name="SAPBEXchaText 4 2 4 2" xfId="3333"/>
    <cellStyle name="SAPBEXchaText 4 2 5" xfId="2301"/>
    <cellStyle name="SAPBEXchaText 5" xfId="310"/>
    <cellStyle name="SAPBEXchaText 5 2" xfId="737"/>
    <cellStyle name="SAPBEXchaText 5 2 2" xfId="1009"/>
    <cellStyle name="SAPBEXchaText 5 2 2 2" xfId="1525"/>
    <cellStyle name="SAPBEXchaText 5 2 2 2 2" xfId="3076"/>
    <cellStyle name="SAPBEXchaText 5 2 2 3" xfId="2044"/>
    <cellStyle name="SAPBEXchaText 5 2 2 3 2" xfId="3592"/>
    <cellStyle name="SAPBEXchaText 5 2 2 4" xfId="2560"/>
    <cellStyle name="SAPBEXchaText 5 2 3" xfId="1267"/>
    <cellStyle name="SAPBEXchaText 5 2 3 2" xfId="2818"/>
    <cellStyle name="SAPBEXchaText 5 2 4" xfId="1786"/>
    <cellStyle name="SAPBEXchaText 5 2 4 2" xfId="3334"/>
    <cellStyle name="SAPBEXchaText 5 2 5" xfId="2302"/>
    <cellStyle name="SAPBEXchaText 6" xfId="311"/>
    <cellStyle name="SAPBEXchaText 6 2" xfId="738"/>
    <cellStyle name="SAPBEXchaText 6 2 2" xfId="1010"/>
    <cellStyle name="SAPBEXchaText 6 2 2 2" xfId="1526"/>
    <cellStyle name="SAPBEXchaText 6 2 2 2 2" xfId="3077"/>
    <cellStyle name="SAPBEXchaText 6 2 2 3" xfId="2045"/>
    <cellStyle name="SAPBEXchaText 6 2 2 3 2" xfId="3593"/>
    <cellStyle name="SAPBEXchaText 6 2 2 4" xfId="2561"/>
    <cellStyle name="SAPBEXchaText 6 2 3" xfId="1268"/>
    <cellStyle name="SAPBEXchaText 6 2 3 2" xfId="2819"/>
    <cellStyle name="SAPBEXchaText 6 2 4" xfId="1787"/>
    <cellStyle name="SAPBEXchaText 6 2 4 2" xfId="3335"/>
    <cellStyle name="SAPBEXchaText 6 2 5" xfId="2303"/>
    <cellStyle name="SAPBEXchaText_Приложение_1_к_7-у-о_2009_Кв_1_ФСТ" xfId="312"/>
    <cellStyle name="SAPBEXexcBad7" xfId="313"/>
    <cellStyle name="SAPBEXexcBad7 2" xfId="314"/>
    <cellStyle name="SAPBEXexcBad7 2 2" xfId="740"/>
    <cellStyle name="SAPBEXexcBad7 2 2 2" xfId="1012"/>
    <cellStyle name="SAPBEXexcBad7 2 2 2 2" xfId="1528"/>
    <cellStyle name="SAPBEXexcBad7 2 2 2 2 2" xfId="3079"/>
    <cellStyle name="SAPBEXexcBad7 2 2 2 3" xfId="2047"/>
    <cellStyle name="SAPBEXexcBad7 2 2 2 3 2" xfId="3595"/>
    <cellStyle name="SAPBEXexcBad7 2 2 2 4" xfId="2563"/>
    <cellStyle name="SAPBEXexcBad7 2 2 3" xfId="1270"/>
    <cellStyle name="SAPBEXexcBad7 2 2 3 2" xfId="2821"/>
    <cellStyle name="SAPBEXexcBad7 2 2 4" xfId="1789"/>
    <cellStyle name="SAPBEXexcBad7 2 2 4 2" xfId="3337"/>
    <cellStyle name="SAPBEXexcBad7 2 2 5" xfId="2305"/>
    <cellStyle name="SAPBEXexcBad7 3" xfId="315"/>
    <cellStyle name="SAPBEXexcBad7 3 2" xfId="741"/>
    <cellStyle name="SAPBEXexcBad7 3 2 2" xfId="1013"/>
    <cellStyle name="SAPBEXexcBad7 3 2 2 2" xfId="1529"/>
    <cellStyle name="SAPBEXexcBad7 3 2 2 2 2" xfId="3080"/>
    <cellStyle name="SAPBEXexcBad7 3 2 2 3" xfId="2048"/>
    <cellStyle name="SAPBEXexcBad7 3 2 2 3 2" xfId="3596"/>
    <cellStyle name="SAPBEXexcBad7 3 2 2 4" xfId="2564"/>
    <cellStyle name="SAPBEXexcBad7 3 2 3" xfId="1271"/>
    <cellStyle name="SAPBEXexcBad7 3 2 3 2" xfId="2822"/>
    <cellStyle name="SAPBEXexcBad7 3 2 4" xfId="1790"/>
    <cellStyle name="SAPBEXexcBad7 3 2 4 2" xfId="3338"/>
    <cellStyle name="SAPBEXexcBad7 3 2 5" xfId="2306"/>
    <cellStyle name="SAPBEXexcBad7 4" xfId="316"/>
    <cellStyle name="SAPBEXexcBad7 4 2" xfId="742"/>
    <cellStyle name="SAPBEXexcBad7 4 2 2" xfId="1014"/>
    <cellStyle name="SAPBEXexcBad7 4 2 2 2" xfId="1530"/>
    <cellStyle name="SAPBEXexcBad7 4 2 2 2 2" xfId="3081"/>
    <cellStyle name="SAPBEXexcBad7 4 2 2 3" xfId="2049"/>
    <cellStyle name="SAPBEXexcBad7 4 2 2 3 2" xfId="3597"/>
    <cellStyle name="SAPBEXexcBad7 4 2 2 4" xfId="2565"/>
    <cellStyle name="SAPBEXexcBad7 4 2 3" xfId="1272"/>
    <cellStyle name="SAPBEXexcBad7 4 2 3 2" xfId="2823"/>
    <cellStyle name="SAPBEXexcBad7 4 2 4" xfId="1791"/>
    <cellStyle name="SAPBEXexcBad7 4 2 4 2" xfId="3339"/>
    <cellStyle name="SAPBEXexcBad7 4 2 5" xfId="2307"/>
    <cellStyle name="SAPBEXexcBad7 5" xfId="317"/>
    <cellStyle name="SAPBEXexcBad7 5 2" xfId="743"/>
    <cellStyle name="SAPBEXexcBad7 5 2 2" xfId="1015"/>
    <cellStyle name="SAPBEXexcBad7 5 2 2 2" xfId="1531"/>
    <cellStyle name="SAPBEXexcBad7 5 2 2 2 2" xfId="3082"/>
    <cellStyle name="SAPBEXexcBad7 5 2 2 3" xfId="2050"/>
    <cellStyle name="SAPBEXexcBad7 5 2 2 3 2" xfId="3598"/>
    <cellStyle name="SAPBEXexcBad7 5 2 2 4" xfId="2566"/>
    <cellStyle name="SAPBEXexcBad7 5 2 3" xfId="1273"/>
    <cellStyle name="SAPBEXexcBad7 5 2 3 2" xfId="2824"/>
    <cellStyle name="SAPBEXexcBad7 5 2 4" xfId="1792"/>
    <cellStyle name="SAPBEXexcBad7 5 2 4 2" xfId="3340"/>
    <cellStyle name="SAPBEXexcBad7 5 2 5" xfId="2308"/>
    <cellStyle name="SAPBEXexcBad7 6" xfId="318"/>
    <cellStyle name="SAPBEXexcBad7 6 2" xfId="744"/>
    <cellStyle name="SAPBEXexcBad7 6 2 2" xfId="1016"/>
    <cellStyle name="SAPBEXexcBad7 6 2 2 2" xfId="1532"/>
    <cellStyle name="SAPBEXexcBad7 6 2 2 2 2" xfId="3083"/>
    <cellStyle name="SAPBEXexcBad7 6 2 2 3" xfId="2051"/>
    <cellStyle name="SAPBEXexcBad7 6 2 2 3 2" xfId="3599"/>
    <cellStyle name="SAPBEXexcBad7 6 2 2 4" xfId="2567"/>
    <cellStyle name="SAPBEXexcBad7 6 2 3" xfId="1274"/>
    <cellStyle name="SAPBEXexcBad7 6 2 3 2" xfId="2825"/>
    <cellStyle name="SAPBEXexcBad7 6 2 4" xfId="1793"/>
    <cellStyle name="SAPBEXexcBad7 6 2 4 2" xfId="3341"/>
    <cellStyle name="SAPBEXexcBad7 6 2 5" xfId="2309"/>
    <cellStyle name="SAPBEXexcBad7 7" xfId="739"/>
    <cellStyle name="SAPBEXexcBad7 7 2" xfId="1011"/>
    <cellStyle name="SAPBEXexcBad7 7 2 2" xfId="1527"/>
    <cellStyle name="SAPBEXexcBad7 7 2 2 2" xfId="3078"/>
    <cellStyle name="SAPBEXexcBad7 7 2 3" xfId="2046"/>
    <cellStyle name="SAPBEXexcBad7 7 2 3 2" xfId="3594"/>
    <cellStyle name="SAPBEXexcBad7 7 2 4" xfId="2562"/>
    <cellStyle name="SAPBEXexcBad7 7 3" xfId="1269"/>
    <cellStyle name="SAPBEXexcBad7 7 3 2" xfId="2820"/>
    <cellStyle name="SAPBEXexcBad7 7 4" xfId="1788"/>
    <cellStyle name="SAPBEXexcBad7 7 4 2" xfId="3336"/>
    <cellStyle name="SAPBEXexcBad7 7 5" xfId="2304"/>
    <cellStyle name="SAPBEXexcBad8" xfId="319"/>
    <cellStyle name="SAPBEXexcBad8 2" xfId="320"/>
    <cellStyle name="SAPBEXexcBad8 2 2" xfId="746"/>
    <cellStyle name="SAPBEXexcBad8 2 2 2" xfId="1018"/>
    <cellStyle name="SAPBEXexcBad8 2 2 2 2" xfId="1534"/>
    <cellStyle name="SAPBEXexcBad8 2 2 2 2 2" xfId="3085"/>
    <cellStyle name="SAPBEXexcBad8 2 2 2 3" xfId="2053"/>
    <cellStyle name="SAPBEXexcBad8 2 2 2 3 2" xfId="3601"/>
    <cellStyle name="SAPBEXexcBad8 2 2 2 4" xfId="2569"/>
    <cellStyle name="SAPBEXexcBad8 2 2 3" xfId="1276"/>
    <cellStyle name="SAPBEXexcBad8 2 2 3 2" xfId="2827"/>
    <cellStyle name="SAPBEXexcBad8 2 2 4" xfId="1795"/>
    <cellStyle name="SAPBEXexcBad8 2 2 4 2" xfId="3343"/>
    <cellStyle name="SAPBEXexcBad8 2 2 5" xfId="2311"/>
    <cellStyle name="SAPBEXexcBad8 3" xfId="321"/>
    <cellStyle name="SAPBEXexcBad8 3 2" xfId="747"/>
    <cellStyle name="SAPBEXexcBad8 3 2 2" xfId="1019"/>
    <cellStyle name="SAPBEXexcBad8 3 2 2 2" xfId="1535"/>
    <cellStyle name="SAPBEXexcBad8 3 2 2 2 2" xfId="3086"/>
    <cellStyle name="SAPBEXexcBad8 3 2 2 3" xfId="2054"/>
    <cellStyle name="SAPBEXexcBad8 3 2 2 3 2" xfId="3602"/>
    <cellStyle name="SAPBEXexcBad8 3 2 2 4" xfId="2570"/>
    <cellStyle name="SAPBEXexcBad8 3 2 3" xfId="1277"/>
    <cellStyle name="SAPBEXexcBad8 3 2 3 2" xfId="2828"/>
    <cellStyle name="SAPBEXexcBad8 3 2 4" xfId="1796"/>
    <cellStyle name="SAPBEXexcBad8 3 2 4 2" xfId="3344"/>
    <cellStyle name="SAPBEXexcBad8 3 2 5" xfId="2312"/>
    <cellStyle name="SAPBEXexcBad8 4" xfId="322"/>
    <cellStyle name="SAPBEXexcBad8 4 2" xfId="748"/>
    <cellStyle name="SAPBEXexcBad8 4 2 2" xfId="1020"/>
    <cellStyle name="SAPBEXexcBad8 4 2 2 2" xfId="1536"/>
    <cellStyle name="SAPBEXexcBad8 4 2 2 2 2" xfId="3087"/>
    <cellStyle name="SAPBEXexcBad8 4 2 2 3" xfId="2055"/>
    <cellStyle name="SAPBEXexcBad8 4 2 2 3 2" xfId="3603"/>
    <cellStyle name="SAPBEXexcBad8 4 2 2 4" xfId="2571"/>
    <cellStyle name="SAPBEXexcBad8 4 2 3" xfId="1278"/>
    <cellStyle name="SAPBEXexcBad8 4 2 3 2" xfId="2829"/>
    <cellStyle name="SAPBEXexcBad8 4 2 4" xfId="1797"/>
    <cellStyle name="SAPBEXexcBad8 4 2 4 2" xfId="3345"/>
    <cellStyle name="SAPBEXexcBad8 4 2 5" xfId="2313"/>
    <cellStyle name="SAPBEXexcBad8 5" xfId="323"/>
    <cellStyle name="SAPBEXexcBad8 5 2" xfId="749"/>
    <cellStyle name="SAPBEXexcBad8 5 2 2" xfId="1021"/>
    <cellStyle name="SAPBEXexcBad8 5 2 2 2" xfId="1537"/>
    <cellStyle name="SAPBEXexcBad8 5 2 2 2 2" xfId="3088"/>
    <cellStyle name="SAPBEXexcBad8 5 2 2 3" xfId="2056"/>
    <cellStyle name="SAPBEXexcBad8 5 2 2 3 2" xfId="3604"/>
    <cellStyle name="SAPBEXexcBad8 5 2 2 4" xfId="2572"/>
    <cellStyle name="SAPBEXexcBad8 5 2 3" xfId="1279"/>
    <cellStyle name="SAPBEXexcBad8 5 2 3 2" xfId="2830"/>
    <cellStyle name="SAPBEXexcBad8 5 2 4" xfId="1798"/>
    <cellStyle name="SAPBEXexcBad8 5 2 4 2" xfId="3346"/>
    <cellStyle name="SAPBEXexcBad8 5 2 5" xfId="2314"/>
    <cellStyle name="SAPBEXexcBad8 6" xfId="324"/>
    <cellStyle name="SAPBEXexcBad8 6 2" xfId="750"/>
    <cellStyle name="SAPBEXexcBad8 6 2 2" xfId="1022"/>
    <cellStyle name="SAPBEXexcBad8 6 2 2 2" xfId="1538"/>
    <cellStyle name="SAPBEXexcBad8 6 2 2 2 2" xfId="3089"/>
    <cellStyle name="SAPBEXexcBad8 6 2 2 3" xfId="2057"/>
    <cellStyle name="SAPBEXexcBad8 6 2 2 3 2" xfId="3605"/>
    <cellStyle name="SAPBEXexcBad8 6 2 2 4" xfId="2573"/>
    <cellStyle name="SAPBEXexcBad8 6 2 3" xfId="1280"/>
    <cellStyle name="SAPBEXexcBad8 6 2 3 2" xfId="2831"/>
    <cellStyle name="SAPBEXexcBad8 6 2 4" xfId="1799"/>
    <cellStyle name="SAPBEXexcBad8 6 2 4 2" xfId="3347"/>
    <cellStyle name="SAPBEXexcBad8 6 2 5" xfId="2315"/>
    <cellStyle name="SAPBEXexcBad8 7" xfId="745"/>
    <cellStyle name="SAPBEXexcBad8 7 2" xfId="1017"/>
    <cellStyle name="SAPBEXexcBad8 7 2 2" xfId="1533"/>
    <cellStyle name="SAPBEXexcBad8 7 2 2 2" xfId="3084"/>
    <cellStyle name="SAPBEXexcBad8 7 2 3" xfId="2052"/>
    <cellStyle name="SAPBEXexcBad8 7 2 3 2" xfId="3600"/>
    <cellStyle name="SAPBEXexcBad8 7 2 4" xfId="2568"/>
    <cellStyle name="SAPBEXexcBad8 7 3" xfId="1275"/>
    <cellStyle name="SAPBEXexcBad8 7 3 2" xfId="2826"/>
    <cellStyle name="SAPBEXexcBad8 7 4" xfId="1794"/>
    <cellStyle name="SAPBEXexcBad8 7 4 2" xfId="3342"/>
    <cellStyle name="SAPBEXexcBad8 7 5" xfId="2310"/>
    <cellStyle name="SAPBEXexcBad9" xfId="325"/>
    <cellStyle name="SAPBEXexcBad9 2" xfId="326"/>
    <cellStyle name="SAPBEXexcBad9 2 2" xfId="752"/>
    <cellStyle name="SAPBEXexcBad9 2 2 2" xfId="1024"/>
    <cellStyle name="SAPBEXexcBad9 2 2 2 2" xfId="1540"/>
    <cellStyle name="SAPBEXexcBad9 2 2 2 2 2" xfId="3091"/>
    <cellStyle name="SAPBEXexcBad9 2 2 2 3" xfId="2059"/>
    <cellStyle name="SAPBEXexcBad9 2 2 2 3 2" xfId="3607"/>
    <cellStyle name="SAPBEXexcBad9 2 2 2 4" xfId="2575"/>
    <cellStyle name="SAPBEXexcBad9 2 2 3" xfId="1282"/>
    <cellStyle name="SAPBEXexcBad9 2 2 3 2" xfId="2833"/>
    <cellStyle name="SAPBEXexcBad9 2 2 4" xfId="1801"/>
    <cellStyle name="SAPBEXexcBad9 2 2 4 2" xfId="3349"/>
    <cellStyle name="SAPBEXexcBad9 2 2 5" xfId="2317"/>
    <cellStyle name="SAPBEXexcBad9 3" xfId="327"/>
    <cellStyle name="SAPBEXexcBad9 3 2" xfId="753"/>
    <cellStyle name="SAPBEXexcBad9 3 2 2" xfId="1025"/>
    <cellStyle name="SAPBEXexcBad9 3 2 2 2" xfId="1541"/>
    <cellStyle name="SAPBEXexcBad9 3 2 2 2 2" xfId="3092"/>
    <cellStyle name="SAPBEXexcBad9 3 2 2 3" xfId="2060"/>
    <cellStyle name="SAPBEXexcBad9 3 2 2 3 2" xfId="3608"/>
    <cellStyle name="SAPBEXexcBad9 3 2 2 4" xfId="2576"/>
    <cellStyle name="SAPBEXexcBad9 3 2 3" xfId="1283"/>
    <cellStyle name="SAPBEXexcBad9 3 2 3 2" xfId="2834"/>
    <cellStyle name="SAPBEXexcBad9 3 2 4" xfId="1802"/>
    <cellStyle name="SAPBEXexcBad9 3 2 4 2" xfId="3350"/>
    <cellStyle name="SAPBEXexcBad9 3 2 5" xfId="2318"/>
    <cellStyle name="SAPBEXexcBad9 4" xfId="328"/>
    <cellStyle name="SAPBEXexcBad9 4 2" xfId="754"/>
    <cellStyle name="SAPBEXexcBad9 4 2 2" xfId="1026"/>
    <cellStyle name="SAPBEXexcBad9 4 2 2 2" xfId="1542"/>
    <cellStyle name="SAPBEXexcBad9 4 2 2 2 2" xfId="3093"/>
    <cellStyle name="SAPBEXexcBad9 4 2 2 3" xfId="2061"/>
    <cellStyle name="SAPBEXexcBad9 4 2 2 3 2" xfId="3609"/>
    <cellStyle name="SAPBEXexcBad9 4 2 2 4" xfId="2577"/>
    <cellStyle name="SAPBEXexcBad9 4 2 3" xfId="1284"/>
    <cellStyle name="SAPBEXexcBad9 4 2 3 2" xfId="2835"/>
    <cellStyle name="SAPBEXexcBad9 4 2 4" xfId="1803"/>
    <cellStyle name="SAPBEXexcBad9 4 2 4 2" xfId="3351"/>
    <cellStyle name="SAPBEXexcBad9 4 2 5" xfId="2319"/>
    <cellStyle name="SAPBEXexcBad9 5" xfId="329"/>
    <cellStyle name="SAPBEXexcBad9 5 2" xfId="755"/>
    <cellStyle name="SAPBEXexcBad9 5 2 2" xfId="1027"/>
    <cellStyle name="SAPBEXexcBad9 5 2 2 2" xfId="1543"/>
    <cellStyle name="SAPBEXexcBad9 5 2 2 2 2" xfId="3094"/>
    <cellStyle name="SAPBEXexcBad9 5 2 2 3" xfId="2062"/>
    <cellStyle name="SAPBEXexcBad9 5 2 2 3 2" xfId="3610"/>
    <cellStyle name="SAPBEXexcBad9 5 2 2 4" xfId="2578"/>
    <cellStyle name="SAPBEXexcBad9 5 2 3" xfId="1285"/>
    <cellStyle name="SAPBEXexcBad9 5 2 3 2" xfId="2836"/>
    <cellStyle name="SAPBEXexcBad9 5 2 4" xfId="1804"/>
    <cellStyle name="SAPBEXexcBad9 5 2 4 2" xfId="3352"/>
    <cellStyle name="SAPBEXexcBad9 5 2 5" xfId="2320"/>
    <cellStyle name="SAPBEXexcBad9 6" xfId="330"/>
    <cellStyle name="SAPBEXexcBad9 6 2" xfId="756"/>
    <cellStyle name="SAPBEXexcBad9 6 2 2" xfId="1028"/>
    <cellStyle name="SAPBEXexcBad9 6 2 2 2" xfId="1544"/>
    <cellStyle name="SAPBEXexcBad9 6 2 2 2 2" xfId="3095"/>
    <cellStyle name="SAPBEXexcBad9 6 2 2 3" xfId="2063"/>
    <cellStyle name="SAPBEXexcBad9 6 2 2 3 2" xfId="3611"/>
    <cellStyle name="SAPBEXexcBad9 6 2 2 4" xfId="2579"/>
    <cellStyle name="SAPBEXexcBad9 6 2 3" xfId="1286"/>
    <cellStyle name="SAPBEXexcBad9 6 2 3 2" xfId="2837"/>
    <cellStyle name="SAPBEXexcBad9 6 2 4" xfId="1805"/>
    <cellStyle name="SAPBEXexcBad9 6 2 4 2" xfId="3353"/>
    <cellStyle name="SAPBEXexcBad9 6 2 5" xfId="2321"/>
    <cellStyle name="SAPBEXexcBad9 7" xfId="751"/>
    <cellStyle name="SAPBEXexcBad9 7 2" xfId="1023"/>
    <cellStyle name="SAPBEXexcBad9 7 2 2" xfId="1539"/>
    <cellStyle name="SAPBEXexcBad9 7 2 2 2" xfId="3090"/>
    <cellStyle name="SAPBEXexcBad9 7 2 3" xfId="2058"/>
    <cellStyle name="SAPBEXexcBad9 7 2 3 2" xfId="3606"/>
    <cellStyle name="SAPBEXexcBad9 7 2 4" xfId="2574"/>
    <cellStyle name="SAPBEXexcBad9 7 3" xfId="1281"/>
    <cellStyle name="SAPBEXexcBad9 7 3 2" xfId="2832"/>
    <cellStyle name="SAPBEXexcBad9 7 4" xfId="1800"/>
    <cellStyle name="SAPBEXexcBad9 7 4 2" xfId="3348"/>
    <cellStyle name="SAPBEXexcBad9 7 5" xfId="2316"/>
    <cellStyle name="SAPBEXexcCritical4" xfId="331"/>
    <cellStyle name="SAPBEXexcCritical4 2" xfId="332"/>
    <cellStyle name="SAPBEXexcCritical4 2 2" xfId="758"/>
    <cellStyle name="SAPBEXexcCritical4 2 2 2" xfId="1030"/>
    <cellStyle name="SAPBEXexcCritical4 2 2 2 2" xfId="1546"/>
    <cellStyle name="SAPBEXexcCritical4 2 2 2 2 2" xfId="3097"/>
    <cellStyle name="SAPBEXexcCritical4 2 2 2 3" xfId="2065"/>
    <cellStyle name="SAPBEXexcCritical4 2 2 2 3 2" xfId="3613"/>
    <cellStyle name="SAPBEXexcCritical4 2 2 2 4" xfId="2581"/>
    <cellStyle name="SAPBEXexcCritical4 2 2 3" xfId="1288"/>
    <cellStyle name="SAPBEXexcCritical4 2 2 3 2" xfId="2839"/>
    <cellStyle name="SAPBEXexcCritical4 2 2 4" xfId="1807"/>
    <cellStyle name="SAPBEXexcCritical4 2 2 4 2" xfId="3355"/>
    <cellStyle name="SAPBEXexcCritical4 2 2 5" xfId="2323"/>
    <cellStyle name="SAPBEXexcCritical4 3" xfId="333"/>
    <cellStyle name="SAPBEXexcCritical4 3 2" xfId="759"/>
    <cellStyle name="SAPBEXexcCritical4 3 2 2" xfId="1031"/>
    <cellStyle name="SAPBEXexcCritical4 3 2 2 2" xfId="1547"/>
    <cellStyle name="SAPBEXexcCritical4 3 2 2 2 2" xfId="3098"/>
    <cellStyle name="SAPBEXexcCritical4 3 2 2 3" xfId="2066"/>
    <cellStyle name="SAPBEXexcCritical4 3 2 2 3 2" xfId="3614"/>
    <cellStyle name="SAPBEXexcCritical4 3 2 2 4" xfId="2582"/>
    <cellStyle name="SAPBEXexcCritical4 3 2 3" xfId="1289"/>
    <cellStyle name="SAPBEXexcCritical4 3 2 3 2" xfId="2840"/>
    <cellStyle name="SAPBEXexcCritical4 3 2 4" xfId="1808"/>
    <cellStyle name="SAPBEXexcCritical4 3 2 4 2" xfId="3356"/>
    <cellStyle name="SAPBEXexcCritical4 3 2 5" xfId="2324"/>
    <cellStyle name="SAPBEXexcCritical4 4" xfId="334"/>
    <cellStyle name="SAPBEXexcCritical4 4 2" xfId="760"/>
    <cellStyle name="SAPBEXexcCritical4 4 2 2" xfId="1032"/>
    <cellStyle name="SAPBEXexcCritical4 4 2 2 2" xfId="1548"/>
    <cellStyle name="SAPBEXexcCritical4 4 2 2 2 2" xfId="3099"/>
    <cellStyle name="SAPBEXexcCritical4 4 2 2 3" xfId="2067"/>
    <cellStyle name="SAPBEXexcCritical4 4 2 2 3 2" xfId="3615"/>
    <cellStyle name="SAPBEXexcCritical4 4 2 2 4" xfId="2583"/>
    <cellStyle name="SAPBEXexcCritical4 4 2 3" xfId="1290"/>
    <cellStyle name="SAPBEXexcCritical4 4 2 3 2" xfId="2841"/>
    <cellStyle name="SAPBEXexcCritical4 4 2 4" xfId="1809"/>
    <cellStyle name="SAPBEXexcCritical4 4 2 4 2" xfId="3357"/>
    <cellStyle name="SAPBEXexcCritical4 4 2 5" xfId="2325"/>
    <cellStyle name="SAPBEXexcCritical4 5" xfId="335"/>
    <cellStyle name="SAPBEXexcCritical4 5 2" xfId="761"/>
    <cellStyle name="SAPBEXexcCritical4 5 2 2" xfId="1033"/>
    <cellStyle name="SAPBEXexcCritical4 5 2 2 2" xfId="1549"/>
    <cellStyle name="SAPBEXexcCritical4 5 2 2 2 2" xfId="3100"/>
    <cellStyle name="SAPBEXexcCritical4 5 2 2 3" xfId="2068"/>
    <cellStyle name="SAPBEXexcCritical4 5 2 2 3 2" xfId="3616"/>
    <cellStyle name="SAPBEXexcCritical4 5 2 2 4" xfId="2584"/>
    <cellStyle name="SAPBEXexcCritical4 5 2 3" xfId="1291"/>
    <cellStyle name="SAPBEXexcCritical4 5 2 3 2" xfId="2842"/>
    <cellStyle name="SAPBEXexcCritical4 5 2 4" xfId="1810"/>
    <cellStyle name="SAPBEXexcCritical4 5 2 4 2" xfId="3358"/>
    <cellStyle name="SAPBEXexcCritical4 5 2 5" xfId="2326"/>
    <cellStyle name="SAPBEXexcCritical4 6" xfId="336"/>
    <cellStyle name="SAPBEXexcCritical4 6 2" xfId="762"/>
    <cellStyle name="SAPBEXexcCritical4 6 2 2" xfId="1034"/>
    <cellStyle name="SAPBEXexcCritical4 6 2 2 2" xfId="1550"/>
    <cellStyle name="SAPBEXexcCritical4 6 2 2 2 2" xfId="3101"/>
    <cellStyle name="SAPBEXexcCritical4 6 2 2 3" xfId="2069"/>
    <cellStyle name="SAPBEXexcCritical4 6 2 2 3 2" xfId="3617"/>
    <cellStyle name="SAPBEXexcCritical4 6 2 2 4" xfId="2585"/>
    <cellStyle name="SAPBEXexcCritical4 6 2 3" xfId="1292"/>
    <cellStyle name="SAPBEXexcCritical4 6 2 3 2" xfId="2843"/>
    <cellStyle name="SAPBEXexcCritical4 6 2 4" xfId="1811"/>
    <cellStyle name="SAPBEXexcCritical4 6 2 4 2" xfId="3359"/>
    <cellStyle name="SAPBEXexcCritical4 6 2 5" xfId="2327"/>
    <cellStyle name="SAPBEXexcCritical4 7" xfId="757"/>
    <cellStyle name="SAPBEXexcCritical4 7 2" xfId="1029"/>
    <cellStyle name="SAPBEXexcCritical4 7 2 2" xfId="1545"/>
    <cellStyle name="SAPBEXexcCritical4 7 2 2 2" xfId="3096"/>
    <cellStyle name="SAPBEXexcCritical4 7 2 3" xfId="2064"/>
    <cellStyle name="SAPBEXexcCritical4 7 2 3 2" xfId="3612"/>
    <cellStyle name="SAPBEXexcCritical4 7 2 4" xfId="2580"/>
    <cellStyle name="SAPBEXexcCritical4 7 3" xfId="1287"/>
    <cellStyle name="SAPBEXexcCritical4 7 3 2" xfId="2838"/>
    <cellStyle name="SAPBEXexcCritical4 7 4" xfId="1806"/>
    <cellStyle name="SAPBEXexcCritical4 7 4 2" xfId="3354"/>
    <cellStyle name="SAPBEXexcCritical4 7 5" xfId="2322"/>
    <cellStyle name="SAPBEXexcCritical5" xfId="337"/>
    <cellStyle name="SAPBEXexcCritical5 2" xfId="338"/>
    <cellStyle name="SAPBEXexcCritical5 2 2" xfId="764"/>
    <cellStyle name="SAPBEXexcCritical5 2 2 2" xfId="1036"/>
    <cellStyle name="SAPBEXexcCritical5 2 2 2 2" xfId="1552"/>
    <cellStyle name="SAPBEXexcCritical5 2 2 2 2 2" xfId="3103"/>
    <cellStyle name="SAPBEXexcCritical5 2 2 2 3" xfId="2071"/>
    <cellStyle name="SAPBEXexcCritical5 2 2 2 3 2" xfId="3619"/>
    <cellStyle name="SAPBEXexcCritical5 2 2 2 4" xfId="2587"/>
    <cellStyle name="SAPBEXexcCritical5 2 2 3" xfId="1294"/>
    <cellStyle name="SAPBEXexcCritical5 2 2 3 2" xfId="2845"/>
    <cellStyle name="SAPBEXexcCritical5 2 2 4" xfId="1813"/>
    <cellStyle name="SAPBEXexcCritical5 2 2 4 2" xfId="3361"/>
    <cellStyle name="SAPBEXexcCritical5 2 2 5" xfId="2329"/>
    <cellStyle name="SAPBEXexcCritical5 3" xfId="339"/>
    <cellStyle name="SAPBEXexcCritical5 3 2" xfId="765"/>
    <cellStyle name="SAPBEXexcCritical5 3 2 2" xfId="1037"/>
    <cellStyle name="SAPBEXexcCritical5 3 2 2 2" xfId="1553"/>
    <cellStyle name="SAPBEXexcCritical5 3 2 2 2 2" xfId="3104"/>
    <cellStyle name="SAPBEXexcCritical5 3 2 2 3" xfId="2072"/>
    <cellStyle name="SAPBEXexcCritical5 3 2 2 3 2" xfId="3620"/>
    <cellStyle name="SAPBEXexcCritical5 3 2 2 4" xfId="2588"/>
    <cellStyle name="SAPBEXexcCritical5 3 2 3" xfId="1295"/>
    <cellStyle name="SAPBEXexcCritical5 3 2 3 2" xfId="2846"/>
    <cellStyle name="SAPBEXexcCritical5 3 2 4" xfId="1814"/>
    <cellStyle name="SAPBEXexcCritical5 3 2 4 2" xfId="3362"/>
    <cellStyle name="SAPBEXexcCritical5 3 2 5" xfId="2330"/>
    <cellStyle name="SAPBEXexcCritical5 4" xfId="340"/>
    <cellStyle name="SAPBEXexcCritical5 4 2" xfId="766"/>
    <cellStyle name="SAPBEXexcCritical5 4 2 2" xfId="1038"/>
    <cellStyle name="SAPBEXexcCritical5 4 2 2 2" xfId="1554"/>
    <cellStyle name="SAPBEXexcCritical5 4 2 2 2 2" xfId="3105"/>
    <cellStyle name="SAPBEXexcCritical5 4 2 2 3" xfId="2073"/>
    <cellStyle name="SAPBEXexcCritical5 4 2 2 3 2" xfId="3621"/>
    <cellStyle name="SAPBEXexcCritical5 4 2 2 4" xfId="2589"/>
    <cellStyle name="SAPBEXexcCritical5 4 2 3" xfId="1296"/>
    <cellStyle name="SAPBEXexcCritical5 4 2 3 2" xfId="2847"/>
    <cellStyle name="SAPBEXexcCritical5 4 2 4" xfId="1815"/>
    <cellStyle name="SAPBEXexcCritical5 4 2 4 2" xfId="3363"/>
    <cellStyle name="SAPBEXexcCritical5 4 2 5" xfId="2331"/>
    <cellStyle name="SAPBEXexcCritical5 5" xfId="341"/>
    <cellStyle name="SAPBEXexcCritical5 5 2" xfId="767"/>
    <cellStyle name="SAPBEXexcCritical5 5 2 2" xfId="1039"/>
    <cellStyle name="SAPBEXexcCritical5 5 2 2 2" xfId="1555"/>
    <cellStyle name="SAPBEXexcCritical5 5 2 2 2 2" xfId="3106"/>
    <cellStyle name="SAPBEXexcCritical5 5 2 2 3" xfId="2074"/>
    <cellStyle name="SAPBEXexcCritical5 5 2 2 3 2" xfId="3622"/>
    <cellStyle name="SAPBEXexcCritical5 5 2 2 4" xfId="2590"/>
    <cellStyle name="SAPBEXexcCritical5 5 2 3" xfId="1297"/>
    <cellStyle name="SAPBEXexcCritical5 5 2 3 2" xfId="2848"/>
    <cellStyle name="SAPBEXexcCritical5 5 2 4" xfId="1816"/>
    <cellStyle name="SAPBEXexcCritical5 5 2 4 2" xfId="3364"/>
    <cellStyle name="SAPBEXexcCritical5 5 2 5" xfId="2332"/>
    <cellStyle name="SAPBEXexcCritical5 6" xfId="342"/>
    <cellStyle name="SAPBEXexcCritical5 6 2" xfId="768"/>
    <cellStyle name="SAPBEXexcCritical5 6 2 2" xfId="1040"/>
    <cellStyle name="SAPBEXexcCritical5 6 2 2 2" xfId="1556"/>
    <cellStyle name="SAPBEXexcCritical5 6 2 2 2 2" xfId="3107"/>
    <cellStyle name="SAPBEXexcCritical5 6 2 2 3" xfId="2075"/>
    <cellStyle name="SAPBEXexcCritical5 6 2 2 3 2" xfId="3623"/>
    <cellStyle name="SAPBEXexcCritical5 6 2 2 4" xfId="2591"/>
    <cellStyle name="SAPBEXexcCritical5 6 2 3" xfId="1298"/>
    <cellStyle name="SAPBEXexcCritical5 6 2 3 2" xfId="2849"/>
    <cellStyle name="SAPBEXexcCritical5 6 2 4" xfId="1817"/>
    <cellStyle name="SAPBEXexcCritical5 6 2 4 2" xfId="3365"/>
    <cellStyle name="SAPBEXexcCritical5 6 2 5" xfId="2333"/>
    <cellStyle name="SAPBEXexcCritical5 7" xfId="763"/>
    <cellStyle name="SAPBEXexcCritical5 7 2" xfId="1035"/>
    <cellStyle name="SAPBEXexcCritical5 7 2 2" xfId="1551"/>
    <cellStyle name="SAPBEXexcCritical5 7 2 2 2" xfId="3102"/>
    <cellStyle name="SAPBEXexcCritical5 7 2 3" xfId="2070"/>
    <cellStyle name="SAPBEXexcCritical5 7 2 3 2" xfId="3618"/>
    <cellStyle name="SAPBEXexcCritical5 7 2 4" xfId="2586"/>
    <cellStyle name="SAPBEXexcCritical5 7 3" xfId="1293"/>
    <cellStyle name="SAPBEXexcCritical5 7 3 2" xfId="2844"/>
    <cellStyle name="SAPBEXexcCritical5 7 4" xfId="1812"/>
    <cellStyle name="SAPBEXexcCritical5 7 4 2" xfId="3360"/>
    <cellStyle name="SAPBEXexcCritical5 7 5" xfId="2328"/>
    <cellStyle name="SAPBEXexcCritical6" xfId="343"/>
    <cellStyle name="SAPBEXexcCritical6 2" xfId="344"/>
    <cellStyle name="SAPBEXexcCritical6 2 2" xfId="770"/>
    <cellStyle name="SAPBEXexcCritical6 2 2 2" xfId="1042"/>
    <cellStyle name="SAPBEXexcCritical6 2 2 2 2" xfId="1558"/>
    <cellStyle name="SAPBEXexcCritical6 2 2 2 2 2" xfId="3109"/>
    <cellStyle name="SAPBEXexcCritical6 2 2 2 3" xfId="2077"/>
    <cellStyle name="SAPBEXexcCritical6 2 2 2 3 2" xfId="3625"/>
    <cellStyle name="SAPBEXexcCritical6 2 2 2 4" xfId="2593"/>
    <cellStyle name="SAPBEXexcCritical6 2 2 3" xfId="1300"/>
    <cellStyle name="SAPBEXexcCritical6 2 2 3 2" xfId="2851"/>
    <cellStyle name="SAPBEXexcCritical6 2 2 4" xfId="1819"/>
    <cellStyle name="SAPBEXexcCritical6 2 2 4 2" xfId="3367"/>
    <cellStyle name="SAPBEXexcCritical6 2 2 5" xfId="2335"/>
    <cellStyle name="SAPBEXexcCritical6 3" xfId="345"/>
    <cellStyle name="SAPBEXexcCritical6 3 2" xfId="771"/>
    <cellStyle name="SAPBEXexcCritical6 3 2 2" xfId="1043"/>
    <cellStyle name="SAPBEXexcCritical6 3 2 2 2" xfId="1559"/>
    <cellStyle name="SAPBEXexcCritical6 3 2 2 2 2" xfId="3110"/>
    <cellStyle name="SAPBEXexcCritical6 3 2 2 3" xfId="2078"/>
    <cellStyle name="SAPBEXexcCritical6 3 2 2 3 2" xfId="3626"/>
    <cellStyle name="SAPBEXexcCritical6 3 2 2 4" xfId="2594"/>
    <cellStyle name="SAPBEXexcCritical6 3 2 3" xfId="1301"/>
    <cellStyle name="SAPBEXexcCritical6 3 2 3 2" xfId="2852"/>
    <cellStyle name="SAPBEXexcCritical6 3 2 4" xfId="1820"/>
    <cellStyle name="SAPBEXexcCritical6 3 2 4 2" xfId="3368"/>
    <cellStyle name="SAPBEXexcCritical6 3 2 5" xfId="2336"/>
    <cellStyle name="SAPBEXexcCritical6 4" xfId="346"/>
    <cellStyle name="SAPBEXexcCritical6 4 2" xfId="772"/>
    <cellStyle name="SAPBEXexcCritical6 4 2 2" xfId="1044"/>
    <cellStyle name="SAPBEXexcCritical6 4 2 2 2" xfId="1560"/>
    <cellStyle name="SAPBEXexcCritical6 4 2 2 2 2" xfId="3111"/>
    <cellStyle name="SAPBEXexcCritical6 4 2 2 3" xfId="2079"/>
    <cellStyle name="SAPBEXexcCritical6 4 2 2 3 2" xfId="3627"/>
    <cellStyle name="SAPBEXexcCritical6 4 2 2 4" xfId="2595"/>
    <cellStyle name="SAPBEXexcCritical6 4 2 3" xfId="1302"/>
    <cellStyle name="SAPBEXexcCritical6 4 2 3 2" xfId="2853"/>
    <cellStyle name="SAPBEXexcCritical6 4 2 4" xfId="1821"/>
    <cellStyle name="SAPBEXexcCritical6 4 2 4 2" xfId="3369"/>
    <cellStyle name="SAPBEXexcCritical6 4 2 5" xfId="2337"/>
    <cellStyle name="SAPBEXexcCritical6 5" xfId="347"/>
    <cellStyle name="SAPBEXexcCritical6 5 2" xfId="773"/>
    <cellStyle name="SAPBEXexcCritical6 5 2 2" xfId="1045"/>
    <cellStyle name="SAPBEXexcCritical6 5 2 2 2" xfId="1561"/>
    <cellStyle name="SAPBEXexcCritical6 5 2 2 2 2" xfId="3112"/>
    <cellStyle name="SAPBEXexcCritical6 5 2 2 3" xfId="2080"/>
    <cellStyle name="SAPBEXexcCritical6 5 2 2 3 2" xfId="3628"/>
    <cellStyle name="SAPBEXexcCritical6 5 2 2 4" xfId="2596"/>
    <cellStyle name="SAPBEXexcCritical6 5 2 3" xfId="1303"/>
    <cellStyle name="SAPBEXexcCritical6 5 2 3 2" xfId="2854"/>
    <cellStyle name="SAPBEXexcCritical6 5 2 4" xfId="1822"/>
    <cellStyle name="SAPBEXexcCritical6 5 2 4 2" xfId="3370"/>
    <cellStyle name="SAPBEXexcCritical6 5 2 5" xfId="2338"/>
    <cellStyle name="SAPBEXexcCritical6 6" xfId="348"/>
    <cellStyle name="SAPBEXexcCritical6 6 2" xfId="774"/>
    <cellStyle name="SAPBEXexcCritical6 6 2 2" xfId="1046"/>
    <cellStyle name="SAPBEXexcCritical6 6 2 2 2" xfId="1562"/>
    <cellStyle name="SAPBEXexcCritical6 6 2 2 2 2" xfId="3113"/>
    <cellStyle name="SAPBEXexcCritical6 6 2 2 3" xfId="2081"/>
    <cellStyle name="SAPBEXexcCritical6 6 2 2 3 2" xfId="3629"/>
    <cellStyle name="SAPBEXexcCritical6 6 2 2 4" xfId="2597"/>
    <cellStyle name="SAPBEXexcCritical6 6 2 3" xfId="1304"/>
    <cellStyle name="SAPBEXexcCritical6 6 2 3 2" xfId="2855"/>
    <cellStyle name="SAPBEXexcCritical6 6 2 4" xfId="1823"/>
    <cellStyle name="SAPBEXexcCritical6 6 2 4 2" xfId="3371"/>
    <cellStyle name="SAPBEXexcCritical6 6 2 5" xfId="2339"/>
    <cellStyle name="SAPBEXexcCritical6 7" xfId="769"/>
    <cellStyle name="SAPBEXexcCritical6 7 2" xfId="1041"/>
    <cellStyle name="SAPBEXexcCritical6 7 2 2" xfId="1557"/>
    <cellStyle name="SAPBEXexcCritical6 7 2 2 2" xfId="3108"/>
    <cellStyle name="SAPBEXexcCritical6 7 2 3" xfId="2076"/>
    <cellStyle name="SAPBEXexcCritical6 7 2 3 2" xfId="3624"/>
    <cellStyle name="SAPBEXexcCritical6 7 2 4" xfId="2592"/>
    <cellStyle name="SAPBEXexcCritical6 7 3" xfId="1299"/>
    <cellStyle name="SAPBEXexcCritical6 7 3 2" xfId="2850"/>
    <cellStyle name="SAPBEXexcCritical6 7 4" xfId="1818"/>
    <cellStyle name="SAPBEXexcCritical6 7 4 2" xfId="3366"/>
    <cellStyle name="SAPBEXexcCritical6 7 5" xfId="2334"/>
    <cellStyle name="SAPBEXexcGood1" xfId="349"/>
    <cellStyle name="SAPBEXexcGood1 2" xfId="350"/>
    <cellStyle name="SAPBEXexcGood1 2 2" xfId="776"/>
    <cellStyle name="SAPBEXexcGood1 2 2 2" xfId="1048"/>
    <cellStyle name="SAPBEXexcGood1 2 2 2 2" xfId="1564"/>
    <cellStyle name="SAPBEXexcGood1 2 2 2 2 2" xfId="3115"/>
    <cellStyle name="SAPBEXexcGood1 2 2 2 3" xfId="2083"/>
    <cellStyle name="SAPBEXexcGood1 2 2 2 3 2" xfId="3631"/>
    <cellStyle name="SAPBEXexcGood1 2 2 2 4" xfId="2599"/>
    <cellStyle name="SAPBEXexcGood1 2 2 3" xfId="1306"/>
    <cellStyle name="SAPBEXexcGood1 2 2 3 2" xfId="2857"/>
    <cellStyle name="SAPBEXexcGood1 2 2 4" xfId="1825"/>
    <cellStyle name="SAPBEXexcGood1 2 2 4 2" xfId="3373"/>
    <cellStyle name="SAPBEXexcGood1 2 2 5" xfId="2341"/>
    <cellStyle name="SAPBEXexcGood1 3" xfId="351"/>
    <cellStyle name="SAPBEXexcGood1 3 2" xfId="777"/>
    <cellStyle name="SAPBEXexcGood1 3 2 2" xfId="1049"/>
    <cellStyle name="SAPBEXexcGood1 3 2 2 2" xfId="1565"/>
    <cellStyle name="SAPBEXexcGood1 3 2 2 2 2" xfId="3116"/>
    <cellStyle name="SAPBEXexcGood1 3 2 2 3" xfId="2084"/>
    <cellStyle name="SAPBEXexcGood1 3 2 2 3 2" xfId="3632"/>
    <cellStyle name="SAPBEXexcGood1 3 2 2 4" xfId="2600"/>
    <cellStyle name="SAPBEXexcGood1 3 2 3" xfId="1307"/>
    <cellStyle name="SAPBEXexcGood1 3 2 3 2" xfId="2858"/>
    <cellStyle name="SAPBEXexcGood1 3 2 4" xfId="1826"/>
    <cellStyle name="SAPBEXexcGood1 3 2 4 2" xfId="3374"/>
    <cellStyle name="SAPBEXexcGood1 3 2 5" xfId="2342"/>
    <cellStyle name="SAPBEXexcGood1 4" xfId="352"/>
    <cellStyle name="SAPBEXexcGood1 4 2" xfId="778"/>
    <cellStyle name="SAPBEXexcGood1 4 2 2" xfId="1050"/>
    <cellStyle name="SAPBEXexcGood1 4 2 2 2" xfId="1566"/>
    <cellStyle name="SAPBEXexcGood1 4 2 2 2 2" xfId="3117"/>
    <cellStyle name="SAPBEXexcGood1 4 2 2 3" xfId="2085"/>
    <cellStyle name="SAPBEXexcGood1 4 2 2 3 2" xfId="3633"/>
    <cellStyle name="SAPBEXexcGood1 4 2 2 4" xfId="2601"/>
    <cellStyle name="SAPBEXexcGood1 4 2 3" xfId="1308"/>
    <cellStyle name="SAPBEXexcGood1 4 2 3 2" xfId="2859"/>
    <cellStyle name="SAPBEXexcGood1 4 2 4" xfId="1827"/>
    <cellStyle name="SAPBEXexcGood1 4 2 4 2" xfId="3375"/>
    <cellStyle name="SAPBEXexcGood1 4 2 5" xfId="2343"/>
    <cellStyle name="SAPBEXexcGood1 5" xfId="353"/>
    <cellStyle name="SAPBEXexcGood1 5 2" xfId="779"/>
    <cellStyle name="SAPBEXexcGood1 5 2 2" xfId="1051"/>
    <cellStyle name="SAPBEXexcGood1 5 2 2 2" xfId="1567"/>
    <cellStyle name="SAPBEXexcGood1 5 2 2 2 2" xfId="3118"/>
    <cellStyle name="SAPBEXexcGood1 5 2 2 3" xfId="2086"/>
    <cellStyle name="SAPBEXexcGood1 5 2 2 3 2" xfId="3634"/>
    <cellStyle name="SAPBEXexcGood1 5 2 2 4" xfId="2602"/>
    <cellStyle name="SAPBEXexcGood1 5 2 3" xfId="1309"/>
    <cellStyle name="SAPBEXexcGood1 5 2 3 2" xfId="2860"/>
    <cellStyle name="SAPBEXexcGood1 5 2 4" xfId="1828"/>
    <cellStyle name="SAPBEXexcGood1 5 2 4 2" xfId="3376"/>
    <cellStyle name="SAPBEXexcGood1 5 2 5" xfId="2344"/>
    <cellStyle name="SAPBEXexcGood1 6" xfId="354"/>
    <cellStyle name="SAPBEXexcGood1 6 2" xfId="780"/>
    <cellStyle name="SAPBEXexcGood1 6 2 2" xfId="1052"/>
    <cellStyle name="SAPBEXexcGood1 6 2 2 2" xfId="1568"/>
    <cellStyle name="SAPBEXexcGood1 6 2 2 2 2" xfId="3119"/>
    <cellStyle name="SAPBEXexcGood1 6 2 2 3" xfId="2087"/>
    <cellStyle name="SAPBEXexcGood1 6 2 2 3 2" xfId="3635"/>
    <cellStyle name="SAPBEXexcGood1 6 2 2 4" xfId="2603"/>
    <cellStyle name="SAPBEXexcGood1 6 2 3" xfId="1310"/>
    <cellStyle name="SAPBEXexcGood1 6 2 3 2" xfId="2861"/>
    <cellStyle name="SAPBEXexcGood1 6 2 4" xfId="1829"/>
    <cellStyle name="SAPBEXexcGood1 6 2 4 2" xfId="3377"/>
    <cellStyle name="SAPBEXexcGood1 6 2 5" xfId="2345"/>
    <cellStyle name="SAPBEXexcGood1 7" xfId="775"/>
    <cellStyle name="SAPBEXexcGood1 7 2" xfId="1047"/>
    <cellStyle name="SAPBEXexcGood1 7 2 2" xfId="1563"/>
    <cellStyle name="SAPBEXexcGood1 7 2 2 2" xfId="3114"/>
    <cellStyle name="SAPBEXexcGood1 7 2 3" xfId="2082"/>
    <cellStyle name="SAPBEXexcGood1 7 2 3 2" xfId="3630"/>
    <cellStyle name="SAPBEXexcGood1 7 2 4" xfId="2598"/>
    <cellStyle name="SAPBEXexcGood1 7 3" xfId="1305"/>
    <cellStyle name="SAPBEXexcGood1 7 3 2" xfId="2856"/>
    <cellStyle name="SAPBEXexcGood1 7 4" xfId="1824"/>
    <cellStyle name="SAPBEXexcGood1 7 4 2" xfId="3372"/>
    <cellStyle name="SAPBEXexcGood1 7 5" xfId="2340"/>
    <cellStyle name="SAPBEXexcGood2" xfId="355"/>
    <cellStyle name="SAPBEXexcGood2 2" xfId="356"/>
    <cellStyle name="SAPBEXexcGood2 2 2" xfId="782"/>
    <cellStyle name="SAPBEXexcGood2 2 2 2" xfId="1054"/>
    <cellStyle name="SAPBEXexcGood2 2 2 2 2" xfId="1570"/>
    <cellStyle name="SAPBEXexcGood2 2 2 2 2 2" xfId="3121"/>
    <cellStyle name="SAPBEXexcGood2 2 2 2 3" xfId="2089"/>
    <cellStyle name="SAPBEXexcGood2 2 2 2 3 2" xfId="3637"/>
    <cellStyle name="SAPBEXexcGood2 2 2 2 4" xfId="2605"/>
    <cellStyle name="SAPBEXexcGood2 2 2 3" xfId="1312"/>
    <cellStyle name="SAPBEXexcGood2 2 2 3 2" xfId="2863"/>
    <cellStyle name="SAPBEXexcGood2 2 2 4" xfId="1831"/>
    <cellStyle name="SAPBEXexcGood2 2 2 4 2" xfId="3379"/>
    <cellStyle name="SAPBEXexcGood2 2 2 5" xfId="2347"/>
    <cellStyle name="SAPBEXexcGood2 3" xfId="357"/>
    <cellStyle name="SAPBEXexcGood2 3 2" xfId="783"/>
    <cellStyle name="SAPBEXexcGood2 3 2 2" xfId="1055"/>
    <cellStyle name="SAPBEXexcGood2 3 2 2 2" xfId="1571"/>
    <cellStyle name="SAPBEXexcGood2 3 2 2 2 2" xfId="3122"/>
    <cellStyle name="SAPBEXexcGood2 3 2 2 3" xfId="2090"/>
    <cellStyle name="SAPBEXexcGood2 3 2 2 3 2" xfId="3638"/>
    <cellStyle name="SAPBEXexcGood2 3 2 2 4" xfId="2606"/>
    <cellStyle name="SAPBEXexcGood2 3 2 3" xfId="1313"/>
    <cellStyle name="SAPBEXexcGood2 3 2 3 2" xfId="2864"/>
    <cellStyle name="SAPBEXexcGood2 3 2 4" xfId="1832"/>
    <cellStyle name="SAPBEXexcGood2 3 2 4 2" xfId="3380"/>
    <cellStyle name="SAPBEXexcGood2 3 2 5" xfId="2348"/>
    <cellStyle name="SAPBEXexcGood2 4" xfId="358"/>
    <cellStyle name="SAPBEXexcGood2 4 2" xfId="784"/>
    <cellStyle name="SAPBEXexcGood2 4 2 2" xfId="1056"/>
    <cellStyle name="SAPBEXexcGood2 4 2 2 2" xfId="1572"/>
    <cellStyle name="SAPBEXexcGood2 4 2 2 2 2" xfId="3123"/>
    <cellStyle name="SAPBEXexcGood2 4 2 2 3" xfId="2091"/>
    <cellStyle name="SAPBEXexcGood2 4 2 2 3 2" xfId="3639"/>
    <cellStyle name="SAPBEXexcGood2 4 2 2 4" xfId="2607"/>
    <cellStyle name="SAPBEXexcGood2 4 2 3" xfId="1314"/>
    <cellStyle name="SAPBEXexcGood2 4 2 3 2" xfId="2865"/>
    <cellStyle name="SAPBEXexcGood2 4 2 4" xfId="1833"/>
    <cellStyle name="SAPBEXexcGood2 4 2 4 2" xfId="3381"/>
    <cellStyle name="SAPBEXexcGood2 4 2 5" xfId="2349"/>
    <cellStyle name="SAPBEXexcGood2 5" xfId="359"/>
    <cellStyle name="SAPBEXexcGood2 5 2" xfId="785"/>
    <cellStyle name="SAPBEXexcGood2 5 2 2" xfId="1057"/>
    <cellStyle name="SAPBEXexcGood2 5 2 2 2" xfId="1573"/>
    <cellStyle name="SAPBEXexcGood2 5 2 2 2 2" xfId="3124"/>
    <cellStyle name="SAPBEXexcGood2 5 2 2 3" xfId="2092"/>
    <cellStyle name="SAPBEXexcGood2 5 2 2 3 2" xfId="3640"/>
    <cellStyle name="SAPBEXexcGood2 5 2 2 4" xfId="2608"/>
    <cellStyle name="SAPBEXexcGood2 5 2 3" xfId="1315"/>
    <cellStyle name="SAPBEXexcGood2 5 2 3 2" xfId="2866"/>
    <cellStyle name="SAPBEXexcGood2 5 2 4" xfId="1834"/>
    <cellStyle name="SAPBEXexcGood2 5 2 4 2" xfId="3382"/>
    <cellStyle name="SAPBEXexcGood2 5 2 5" xfId="2350"/>
    <cellStyle name="SAPBEXexcGood2 6" xfId="360"/>
    <cellStyle name="SAPBEXexcGood2 6 2" xfId="786"/>
    <cellStyle name="SAPBEXexcGood2 6 2 2" xfId="1058"/>
    <cellStyle name="SAPBEXexcGood2 6 2 2 2" xfId="1574"/>
    <cellStyle name="SAPBEXexcGood2 6 2 2 2 2" xfId="3125"/>
    <cellStyle name="SAPBEXexcGood2 6 2 2 3" xfId="2093"/>
    <cellStyle name="SAPBEXexcGood2 6 2 2 3 2" xfId="3641"/>
    <cellStyle name="SAPBEXexcGood2 6 2 2 4" xfId="2609"/>
    <cellStyle name="SAPBEXexcGood2 6 2 3" xfId="1316"/>
    <cellStyle name="SAPBEXexcGood2 6 2 3 2" xfId="2867"/>
    <cellStyle name="SAPBEXexcGood2 6 2 4" xfId="1835"/>
    <cellStyle name="SAPBEXexcGood2 6 2 4 2" xfId="3383"/>
    <cellStyle name="SAPBEXexcGood2 6 2 5" xfId="2351"/>
    <cellStyle name="SAPBEXexcGood2 7" xfId="781"/>
    <cellStyle name="SAPBEXexcGood2 7 2" xfId="1053"/>
    <cellStyle name="SAPBEXexcGood2 7 2 2" xfId="1569"/>
    <cellStyle name="SAPBEXexcGood2 7 2 2 2" xfId="3120"/>
    <cellStyle name="SAPBEXexcGood2 7 2 3" xfId="2088"/>
    <cellStyle name="SAPBEXexcGood2 7 2 3 2" xfId="3636"/>
    <cellStyle name="SAPBEXexcGood2 7 2 4" xfId="2604"/>
    <cellStyle name="SAPBEXexcGood2 7 3" xfId="1311"/>
    <cellStyle name="SAPBEXexcGood2 7 3 2" xfId="2862"/>
    <cellStyle name="SAPBEXexcGood2 7 4" xfId="1830"/>
    <cellStyle name="SAPBEXexcGood2 7 4 2" xfId="3378"/>
    <cellStyle name="SAPBEXexcGood2 7 5" xfId="2346"/>
    <cellStyle name="SAPBEXexcGood3" xfId="361"/>
    <cellStyle name="SAPBEXexcGood3 2" xfId="362"/>
    <cellStyle name="SAPBEXexcGood3 2 2" xfId="788"/>
    <cellStyle name="SAPBEXexcGood3 2 2 2" xfId="1060"/>
    <cellStyle name="SAPBEXexcGood3 2 2 2 2" xfId="1576"/>
    <cellStyle name="SAPBEXexcGood3 2 2 2 2 2" xfId="3127"/>
    <cellStyle name="SAPBEXexcGood3 2 2 2 3" xfId="2095"/>
    <cellStyle name="SAPBEXexcGood3 2 2 2 3 2" xfId="3643"/>
    <cellStyle name="SAPBEXexcGood3 2 2 2 4" xfId="2611"/>
    <cellStyle name="SAPBEXexcGood3 2 2 3" xfId="1318"/>
    <cellStyle name="SAPBEXexcGood3 2 2 3 2" xfId="2869"/>
    <cellStyle name="SAPBEXexcGood3 2 2 4" xfId="1837"/>
    <cellStyle name="SAPBEXexcGood3 2 2 4 2" xfId="3385"/>
    <cellStyle name="SAPBEXexcGood3 2 2 5" xfId="2353"/>
    <cellStyle name="SAPBEXexcGood3 3" xfId="363"/>
    <cellStyle name="SAPBEXexcGood3 3 2" xfId="789"/>
    <cellStyle name="SAPBEXexcGood3 3 2 2" xfId="1061"/>
    <cellStyle name="SAPBEXexcGood3 3 2 2 2" xfId="1577"/>
    <cellStyle name="SAPBEXexcGood3 3 2 2 2 2" xfId="3128"/>
    <cellStyle name="SAPBEXexcGood3 3 2 2 3" xfId="2096"/>
    <cellStyle name="SAPBEXexcGood3 3 2 2 3 2" xfId="3644"/>
    <cellStyle name="SAPBEXexcGood3 3 2 2 4" xfId="2612"/>
    <cellStyle name="SAPBEXexcGood3 3 2 3" xfId="1319"/>
    <cellStyle name="SAPBEXexcGood3 3 2 3 2" xfId="2870"/>
    <cellStyle name="SAPBEXexcGood3 3 2 4" xfId="1838"/>
    <cellStyle name="SAPBEXexcGood3 3 2 4 2" xfId="3386"/>
    <cellStyle name="SAPBEXexcGood3 3 2 5" xfId="2354"/>
    <cellStyle name="SAPBEXexcGood3 4" xfId="364"/>
    <cellStyle name="SAPBEXexcGood3 4 2" xfId="790"/>
    <cellStyle name="SAPBEXexcGood3 4 2 2" xfId="1062"/>
    <cellStyle name="SAPBEXexcGood3 4 2 2 2" xfId="1578"/>
    <cellStyle name="SAPBEXexcGood3 4 2 2 2 2" xfId="3129"/>
    <cellStyle name="SAPBEXexcGood3 4 2 2 3" xfId="2097"/>
    <cellStyle name="SAPBEXexcGood3 4 2 2 3 2" xfId="3645"/>
    <cellStyle name="SAPBEXexcGood3 4 2 2 4" xfId="2613"/>
    <cellStyle name="SAPBEXexcGood3 4 2 3" xfId="1320"/>
    <cellStyle name="SAPBEXexcGood3 4 2 3 2" xfId="2871"/>
    <cellStyle name="SAPBEXexcGood3 4 2 4" xfId="1839"/>
    <cellStyle name="SAPBEXexcGood3 4 2 4 2" xfId="3387"/>
    <cellStyle name="SAPBEXexcGood3 4 2 5" xfId="2355"/>
    <cellStyle name="SAPBEXexcGood3 5" xfId="365"/>
    <cellStyle name="SAPBEXexcGood3 5 2" xfId="791"/>
    <cellStyle name="SAPBEXexcGood3 5 2 2" xfId="1063"/>
    <cellStyle name="SAPBEXexcGood3 5 2 2 2" xfId="1579"/>
    <cellStyle name="SAPBEXexcGood3 5 2 2 2 2" xfId="3130"/>
    <cellStyle name="SAPBEXexcGood3 5 2 2 3" xfId="2098"/>
    <cellStyle name="SAPBEXexcGood3 5 2 2 3 2" xfId="3646"/>
    <cellStyle name="SAPBEXexcGood3 5 2 2 4" xfId="2614"/>
    <cellStyle name="SAPBEXexcGood3 5 2 3" xfId="1321"/>
    <cellStyle name="SAPBEXexcGood3 5 2 3 2" xfId="2872"/>
    <cellStyle name="SAPBEXexcGood3 5 2 4" xfId="1840"/>
    <cellStyle name="SAPBEXexcGood3 5 2 4 2" xfId="3388"/>
    <cellStyle name="SAPBEXexcGood3 5 2 5" xfId="2356"/>
    <cellStyle name="SAPBEXexcGood3 6" xfId="366"/>
    <cellStyle name="SAPBEXexcGood3 6 2" xfId="792"/>
    <cellStyle name="SAPBEXexcGood3 6 2 2" xfId="1064"/>
    <cellStyle name="SAPBEXexcGood3 6 2 2 2" xfId="1580"/>
    <cellStyle name="SAPBEXexcGood3 6 2 2 2 2" xfId="3131"/>
    <cellStyle name="SAPBEXexcGood3 6 2 2 3" xfId="2099"/>
    <cellStyle name="SAPBEXexcGood3 6 2 2 3 2" xfId="3647"/>
    <cellStyle name="SAPBEXexcGood3 6 2 2 4" xfId="2615"/>
    <cellStyle name="SAPBEXexcGood3 6 2 3" xfId="1322"/>
    <cellStyle name="SAPBEXexcGood3 6 2 3 2" xfId="2873"/>
    <cellStyle name="SAPBEXexcGood3 6 2 4" xfId="1841"/>
    <cellStyle name="SAPBEXexcGood3 6 2 4 2" xfId="3389"/>
    <cellStyle name="SAPBEXexcGood3 6 2 5" xfId="2357"/>
    <cellStyle name="SAPBEXexcGood3 7" xfId="787"/>
    <cellStyle name="SAPBEXexcGood3 7 2" xfId="1059"/>
    <cellStyle name="SAPBEXexcGood3 7 2 2" xfId="1575"/>
    <cellStyle name="SAPBEXexcGood3 7 2 2 2" xfId="3126"/>
    <cellStyle name="SAPBEXexcGood3 7 2 3" xfId="2094"/>
    <cellStyle name="SAPBEXexcGood3 7 2 3 2" xfId="3642"/>
    <cellStyle name="SAPBEXexcGood3 7 2 4" xfId="2610"/>
    <cellStyle name="SAPBEXexcGood3 7 3" xfId="1317"/>
    <cellStyle name="SAPBEXexcGood3 7 3 2" xfId="2868"/>
    <cellStyle name="SAPBEXexcGood3 7 4" xfId="1836"/>
    <cellStyle name="SAPBEXexcGood3 7 4 2" xfId="3384"/>
    <cellStyle name="SAPBEXexcGood3 7 5" xfId="2352"/>
    <cellStyle name="SAPBEXfilterDrill" xfId="367"/>
    <cellStyle name="SAPBEXfilterDrill 2" xfId="368"/>
    <cellStyle name="SAPBEXfilterDrill 2 2" xfId="794"/>
    <cellStyle name="SAPBEXfilterDrill 2 2 2" xfId="1066"/>
    <cellStyle name="SAPBEXfilterDrill 2 2 2 2" xfId="1582"/>
    <cellStyle name="SAPBEXfilterDrill 2 2 2 2 2" xfId="3133"/>
    <cellStyle name="SAPBEXfilterDrill 2 2 2 3" xfId="2101"/>
    <cellStyle name="SAPBEXfilterDrill 2 2 2 3 2" xfId="3649"/>
    <cellStyle name="SAPBEXfilterDrill 2 2 2 4" xfId="2617"/>
    <cellStyle name="SAPBEXfilterDrill 2 2 3" xfId="1324"/>
    <cellStyle name="SAPBEXfilterDrill 2 2 3 2" xfId="2875"/>
    <cellStyle name="SAPBEXfilterDrill 2 2 4" xfId="1843"/>
    <cellStyle name="SAPBEXfilterDrill 2 2 4 2" xfId="3391"/>
    <cellStyle name="SAPBEXfilterDrill 2 2 5" xfId="2359"/>
    <cellStyle name="SAPBEXfilterDrill 3" xfId="369"/>
    <cellStyle name="SAPBEXfilterDrill 3 2" xfId="795"/>
    <cellStyle name="SAPBEXfilterDrill 3 2 2" xfId="1067"/>
    <cellStyle name="SAPBEXfilterDrill 3 2 2 2" xfId="1583"/>
    <cellStyle name="SAPBEXfilterDrill 3 2 2 2 2" xfId="3134"/>
    <cellStyle name="SAPBEXfilterDrill 3 2 2 3" xfId="2102"/>
    <cellStyle name="SAPBEXfilterDrill 3 2 2 3 2" xfId="3650"/>
    <cellStyle name="SAPBEXfilterDrill 3 2 2 4" xfId="2618"/>
    <cellStyle name="SAPBEXfilterDrill 3 2 3" xfId="1325"/>
    <cellStyle name="SAPBEXfilterDrill 3 2 3 2" xfId="2876"/>
    <cellStyle name="SAPBEXfilterDrill 3 2 4" xfId="1844"/>
    <cellStyle name="SAPBEXfilterDrill 3 2 4 2" xfId="3392"/>
    <cellStyle name="SAPBEXfilterDrill 3 2 5" xfId="2360"/>
    <cellStyle name="SAPBEXfilterDrill 4" xfId="370"/>
    <cellStyle name="SAPBEXfilterDrill 4 2" xfId="796"/>
    <cellStyle name="SAPBEXfilterDrill 4 2 2" xfId="1068"/>
    <cellStyle name="SAPBEXfilterDrill 4 2 2 2" xfId="1584"/>
    <cellStyle name="SAPBEXfilterDrill 4 2 2 2 2" xfId="3135"/>
    <cellStyle name="SAPBEXfilterDrill 4 2 2 3" xfId="2103"/>
    <cellStyle name="SAPBEXfilterDrill 4 2 2 3 2" xfId="3651"/>
    <cellStyle name="SAPBEXfilterDrill 4 2 2 4" xfId="2619"/>
    <cellStyle name="SAPBEXfilterDrill 4 2 3" xfId="1326"/>
    <cellStyle name="SAPBEXfilterDrill 4 2 3 2" xfId="2877"/>
    <cellStyle name="SAPBEXfilterDrill 4 2 4" xfId="1845"/>
    <cellStyle name="SAPBEXfilterDrill 4 2 4 2" xfId="3393"/>
    <cellStyle name="SAPBEXfilterDrill 4 2 5" xfId="2361"/>
    <cellStyle name="SAPBEXfilterDrill 5" xfId="371"/>
    <cellStyle name="SAPBEXfilterDrill 5 2" xfId="797"/>
    <cellStyle name="SAPBEXfilterDrill 5 2 2" xfId="1069"/>
    <cellStyle name="SAPBEXfilterDrill 5 2 2 2" xfId="1585"/>
    <cellStyle name="SAPBEXfilterDrill 5 2 2 2 2" xfId="3136"/>
    <cellStyle name="SAPBEXfilterDrill 5 2 2 3" xfId="2104"/>
    <cellStyle name="SAPBEXfilterDrill 5 2 2 3 2" xfId="3652"/>
    <cellStyle name="SAPBEXfilterDrill 5 2 2 4" xfId="2620"/>
    <cellStyle name="SAPBEXfilterDrill 5 2 3" xfId="1327"/>
    <cellStyle name="SAPBEXfilterDrill 5 2 3 2" xfId="2878"/>
    <cellStyle name="SAPBEXfilterDrill 5 2 4" xfId="1846"/>
    <cellStyle name="SAPBEXfilterDrill 5 2 4 2" xfId="3394"/>
    <cellStyle name="SAPBEXfilterDrill 5 2 5" xfId="2362"/>
    <cellStyle name="SAPBEXfilterDrill 6" xfId="372"/>
    <cellStyle name="SAPBEXfilterDrill 6 2" xfId="798"/>
    <cellStyle name="SAPBEXfilterDrill 6 2 2" xfId="1070"/>
    <cellStyle name="SAPBEXfilterDrill 6 2 2 2" xfId="1586"/>
    <cellStyle name="SAPBEXfilterDrill 6 2 2 2 2" xfId="3137"/>
    <cellStyle name="SAPBEXfilterDrill 6 2 2 3" xfId="2105"/>
    <cellStyle name="SAPBEXfilterDrill 6 2 2 3 2" xfId="3653"/>
    <cellStyle name="SAPBEXfilterDrill 6 2 2 4" xfId="2621"/>
    <cellStyle name="SAPBEXfilterDrill 6 2 3" xfId="1328"/>
    <cellStyle name="SAPBEXfilterDrill 6 2 3 2" xfId="2879"/>
    <cellStyle name="SAPBEXfilterDrill 6 2 4" xfId="1847"/>
    <cellStyle name="SAPBEXfilterDrill 6 2 4 2" xfId="3395"/>
    <cellStyle name="SAPBEXfilterDrill 6 2 5" xfId="2363"/>
    <cellStyle name="SAPBEXfilterDrill 7" xfId="793"/>
    <cellStyle name="SAPBEXfilterDrill 7 2" xfId="1065"/>
    <cellStyle name="SAPBEXfilterDrill 7 2 2" xfId="1581"/>
    <cellStyle name="SAPBEXfilterDrill 7 2 2 2" xfId="3132"/>
    <cellStyle name="SAPBEXfilterDrill 7 2 3" xfId="2100"/>
    <cellStyle name="SAPBEXfilterDrill 7 2 3 2" xfId="3648"/>
    <cellStyle name="SAPBEXfilterDrill 7 2 4" xfId="2616"/>
    <cellStyle name="SAPBEXfilterDrill 7 3" xfId="1323"/>
    <cellStyle name="SAPBEXfilterDrill 7 3 2" xfId="2874"/>
    <cellStyle name="SAPBEXfilterDrill 7 4" xfId="1842"/>
    <cellStyle name="SAPBEXfilterDrill 7 4 2" xfId="3390"/>
    <cellStyle name="SAPBEXfilterDrill 7 5" xfId="2358"/>
    <cellStyle name="SAPBEXfilterItem" xfId="373"/>
    <cellStyle name="SAPBEXfilterItem 2" xfId="374"/>
    <cellStyle name="SAPBEXfilterItem 2 2" xfId="799"/>
    <cellStyle name="SAPBEXfilterItem 2 2 2" xfId="1071"/>
    <cellStyle name="SAPBEXfilterItem 2 2 2 2" xfId="1587"/>
    <cellStyle name="SAPBEXfilterItem 2 2 2 2 2" xfId="3138"/>
    <cellStyle name="SAPBEXfilterItem 2 2 2 3" xfId="2106"/>
    <cellStyle name="SAPBEXfilterItem 2 2 2 3 2" xfId="3654"/>
    <cellStyle name="SAPBEXfilterItem 2 2 2 4" xfId="2622"/>
    <cellStyle name="SAPBEXfilterItem 2 2 3" xfId="1329"/>
    <cellStyle name="SAPBEXfilterItem 2 2 3 2" xfId="2880"/>
    <cellStyle name="SAPBEXfilterItem 2 2 4" xfId="1848"/>
    <cellStyle name="SAPBEXfilterItem 2 2 4 2" xfId="3396"/>
    <cellStyle name="SAPBEXfilterItem 2 2 5" xfId="2364"/>
    <cellStyle name="SAPBEXfilterItem 3" xfId="375"/>
    <cellStyle name="SAPBEXfilterItem 3 2" xfId="800"/>
    <cellStyle name="SAPBEXfilterItem 3 2 2" xfId="1072"/>
    <cellStyle name="SAPBEXfilterItem 3 2 2 2" xfId="1588"/>
    <cellStyle name="SAPBEXfilterItem 3 2 2 2 2" xfId="3139"/>
    <cellStyle name="SAPBEXfilterItem 3 2 2 3" xfId="2107"/>
    <cellStyle name="SAPBEXfilterItem 3 2 2 3 2" xfId="3655"/>
    <cellStyle name="SAPBEXfilterItem 3 2 2 4" xfId="2623"/>
    <cellStyle name="SAPBEXfilterItem 3 2 3" xfId="1330"/>
    <cellStyle name="SAPBEXfilterItem 3 2 3 2" xfId="2881"/>
    <cellStyle name="SAPBEXfilterItem 3 2 4" xfId="1849"/>
    <cellStyle name="SAPBEXfilterItem 3 2 4 2" xfId="3397"/>
    <cellStyle name="SAPBEXfilterItem 3 2 5" xfId="2365"/>
    <cellStyle name="SAPBEXfilterItem 4" xfId="376"/>
    <cellStyle name="SAPBEXfilterItem 4 2" xfId="801"/>
    <cellStyle name="SAPBEXfilterItem 4 2 2" xfId="1073"/>
    <cellStyle name="SAPBEXfilterItem 4 2 2 2" xfId="1589"/>
    <cellStyle name="SAPBEXfilterItem 4 2 2 2 2" xfId="3140"/>
    <cellStyle name="SAPBEXfilterItem 4 2 2 3" xfId="2108"/>
    <cellStyle name="SAPBEXfilterItem 4 2 2 3 2" xfId="3656"/>
    <cellStyle name="SAPBEXfilterItem 4 2 2 4" xfId="2624"/>
    <cellStyle name="SAPBEXfilterItem 4 2 3" xfId="1331"/>
    <cellStyle name="SAPBEXfilterItem 4 2 3 2" xfId="2882"/>
    <cellStyle name="SAPBEXfilterItem 4 2 4" xfId="1850"/>
    <cellStyle name="SAPBEXfilterItem 4 2 4 2" xfId="3398"/>
    <cellStyle name="SAPBEXfilterItem 4 2 5" xfId="2366"/>
    <cellStyle name="SAPBEXfilterItem 5" xfId="377"/>
    <cellStyle name="SAPBEXfilterItem 5 2" xfId="802"/>
    <cellStyle name="SAPBEXfilterItem 5 2 2" xfId="1074"/>
    <cellStyle name="SAPBEXfilterItem 5 2 2 2" xfId="1590"/>
    <cellStyle name="SAPBEXfilterItem 5 2 2 2 2" xfId="3141"/>
    <cellStyle name="SAPBEXfilterItem 5 2 2 3" xfId="2109"/>
    <cellStyle name="SAPBEXfilterItem 5 2 2 3 2" xfId="3657"/>
    <cellStyle name="SAPBEXfilterItem 5 2 2 4" xfId="2625"/>
    <cellStyle name="SAPBEXfilterItem 5 2 3" xfId="1332"/>
    <cellStyle name="SAPBEXfilterItem 5 2 3 2" xfId="2883"/>
    <cellStyle name="SAPBEXfilterItem 5 2 4" xfId="1851"/>
    <cellStyle name="SAPBEXfilterItem 5 2 4 2" xfId="3399"/>
    <cellStyle name="SAPBEXfilterItem 5 2 5" xfId="2367"/>
    <cellStyle name="SAPBEXfilterItem 6" xfId="378"/>
    <cellStyle name="SAPBEXfilterItem 6 2" xfId="803"/>
    <cellStyle name="SAPBEXfilterItem 6 2 2" xfId="1075"/>
    <cellStyle name="SAPBEXfilterItem 6 2 2 2" xfId="1591"/>
    <cellStyle name="SAPBEXfilterItem 6 2 2 2 2" xfId="3142"/>
    <cellStyle name="SAPBEXfilterItem 6 2 2 3" xfId="2110"/>
    <cellStyle name="SAPBEXfilterItem 6 2 2 3 2" xfId="3658"/>
    <cellStyle name="SAPBEXfilterItem 6 2 2 4" xfId="2626"/>
    <cellStyle name="SAPBEXfilterItem 6 2 3" xfId="1333"/>
    <cellStyle name="SAPBEXfilterItem 6 2 3 2" xfId="2884"/>
    <cellStyle name="SAPBEXfilterItem 6 2 4" xfId="1852"/>
    <cellStyle name="SAPBEXfilterItem 6 2 4 2" xfId="3400"/>
    <cellStyle name="SAPBEXfilterItem 6 2 5" xfId="2368"/>
    <cellStyle name="SAPBEXfilterText" xfId="379"/>
    <cellStyle name="SAPBEXfilterText 2" xfId="380"/>
    <cellStyle name="SAPBEXfilterText 2 2" xfId="804"/>
    <cellStyle name="SAPBEXfilterText 2 2 2" xfId="1076"/>
    <cellStyle name="SAPBEXfilterText 2 2 2 2" xfId="1592"/>
    <cellStyle name="SAPBEXfilterText 2 2 2 2 2" xfId="3143"/>
    <cellStyle name="SAPBEXfilterText 2 2 2 3" xfId="2111"/>
    <cellStyle name="SAPBEXfilterText 2 2 2 3 2" xfId="3659"/>
    <cellStyle name="SAPBEXfilterText 2 2 2 4" xfId="2627"/>
    <cellStyle name="SAPBEXfilterText 2 2 3" xfId="1334"/>
    <cellStyle name="SAPBEXfilterText 2 2 3 2" xfId="2885"/>
    <cellStyle name="SAPBEXfilterText 2 2 4" xfId="1853"/>
    <cellStyle name="SAPBEXfilterText 2 2 4 2" xfId="3401"/>
    <cellStyle name="SAPBEXfilterText 2 2 5" xfId="2369"/>
    <cellStyle name="SAPBEXfilterText 3" xfId="381"/>
    <cellStyle name="SAPBEXfilterText 3 2" xfId="805"/>
    <cellStyle name="SAPBEXfilterText 3 2 2" xfId="1077"/>
    <cellStyle name="SAPBEXfilterText 3 2 2 2" xfId="1593"/>
    <cellStyle name="SAPBEXfilterText 3 2 2 2 2" xfId="3144"/>
    <cellStyle name="SAPBEXfilterText 3 2 2 3" xfId="2112"/>
    <cellStyle name="SAPBEXfilterText 3 2 2 3 2" xfId="3660"/>
    <cellStyle name="SAPBEXfilterText 3 2 2 4" xfId="2628"/>
    <cellStyle name="SAPBEXfilterText 3 2 3" xfId="1335"/>
    <cellStyle name="SAPBEXfilterText 3 2 3 2" xfId="2886"/>
    <cellStyle name="SAPBEXfilterText 3 2 4" xfId="1854"/>
    <cellStyle name="SAPBEXfilterText 3 2 4 2" xfId="3402"/>
    <cellStyle name="SAPBEXfilterText 3 2 5" xfId="2370"/>
    <cellStyle name="SAPBEXfilterText 4" xfId="382"/>
    <cellStyle name="SAPBEXfilterText 4 2" xfId="806"/>
    <cellStyle name="SAPBEXfilterText 4 2 2" xfId="1078"/>
    <cellStyle name="SAPBEXfilterText 4 2 2 2" xfId="1594"/>
    <cellStyle name="SAPBEXfilterText 4 2 2 2 2" xfId="3145"/>
    <cellStyle name="SAPBEXfilterText 4 2 2 3" xfId="2113"/>
    <cellStyle name="SAPBEXfilterText 4 2 2 3 2" xfId="3661"/>
    <cellStyle name="SAPBEXfilterText 4 2 2 4" xfId="2629"/>
    <cellStyle name="SAPBEXfilterText 4 2 3" xfId="1336"/>
    <cellStyle name="SAPBEXfilterText 4 2 3 2" xfId="2887"/>
    <cellStyle name="SAPBEXfilterText 4 2 4" xfId="1855"/>
    <cellStyle name="SAPBEXfilterText 4 2 4 2" xfId="3403"/>
    <cellStyle name="SAPBEXfilterText 4 2 5" xfId="2371"/>
    <cellStyle name="SAPBEXfilterText 5" xfId="383"/>
    <cellStyle name="SAPBEXfilterText 5 2" xfId="807"/>
    <cellStyle name="SAPBEXfilterText 5 2 2" xfId="1079"/>
    <cellStyle name="SAPBEXfilterText 5 2 2 2" xfId="1595"/>
    <cellStyle name="SAPBEXfilterText 5 2 2 2 2" xfId="3146"/>
    <cellStyle name="SAPBEXfilterText 5 2 2 3" xfId="2114"/>
    <cellStyle name="SAPBEXfilterText 5 2 2 3 2" xfId="3662"/>
    <cellStyle name="SAPBEXfilterText 5 2 2 4" xfId="2630"/>
    <cellStyle name="SAPBEXfilterText 5 2 3" xfId="1337"/>
    <cellStyle name="SAPBEXfilterText 5 2 3 2" xfId="2888"/>
    <cellStyle name="SAPBEXfilterText 5 2 4" xfId="1856"/>
    <cellStyle name="SAPBEXfilterText 5 2 4 2" xfId="3404"/>
    <cellStyle name="SAPBEXfilterText 5 2 5" xfId="2372"/>
    <cellStyle name="SAPBEXfilterText 6" xfId="384"/>
    <cellStyle name="SAPBEXfilterText 6 2" xfId="808"/>
    <cellStyle name="SAPBEXfilterText 6 2 2" xfId="1080"/>
    <cellStyle name="SAPBEXfilterText 6 2 2 2" xfId="1596"/>
    <cellStyle name="SAPBEXfilterText 6 2 2 2 2" xfId="3147"/>
    <cellStyle name="SAPBEXfilterText 6 2 2 3" xfId="2115"/>
    <cellStyle name="SAPBEXfilterText 6 2 2 3 2" xfId="3663"/>
    <cellStyle name="SAPBEXfilterText 6 2 2 4" xfId="2631"/>
    <cellStyle name="SAPBEXfilterText 6 2 3" xfId="1338"/>
    <cellStyle name="SAPBEXfilterText 6 2 3 2" xfId="2889"/>
    <cellStyle name="SAPBEXfilterText 6 2 4" xfId="1857"/>
    <cellStyle name="SAPBEXfilterText 6 2 4 2" xfId="3405"/>
    <cellStyle name="SAPBEXfilterText 6 2 5" xfId="2373"/>
    <cellStyle name="SAPBEXformats" xfId="385"/>
    <cellStyle name="SAPBEXformats 2" xfId="386"/>
    <cellStyle name="SAPBEXformats 2 2" xfId="809"/>
    <cellStyle name="SAPBEXformats 2 2 2" xfId="1081"/>
    <cellStyle name="SAPBEXformats 2 2 2 2" xfId="1597"/>
    <cellStyle name="SAPBEXformats 2 2 2 2 2" xfId="3148"/>
    <cellStyle name="SAPBEXformats 2 2 2 3" xfId="2116"/>
    <cellStyle name="SAPBEXformats 2 2 2 3 2" xfId="3664"/>
    <cellStyle name="SAPBEXformats 2 2 2 4" xfId="2632"/>
    <cellStyle name="SAPBEXformats 2 2 3" xfId="1339"/>
    <cellStyle name="SAPBEXformats 2 2 3 2" xfId="2890"/>
    <cellStyle name="SAPBEXformats 2 2 4" xfId="1858"/>
    <cellStyle name="SAPBEXformats 2 2 4 2" xfId="3406"/>
    <cellStyle name="SAPBEXformats 2 2 5" xfId="2374"/>
    <cellStyle name="SAPBEXformats 3" xfId="387"/>
    <cellStyle name="SAPBEXformats 3 2" xfId="810"/>
    <cellStyle name="SAPBEXformats 3 2 2" xfId="1082"/>
    <cellStyle name="SAPBEXformats 3 2 2 2" xfId="1598"/>
    <cellStyle name="SAPBEXformats 3 2 2 2 2" xfId="3149"/>
    <cellStyle name="SAPBEXformats 3 2 2 3" xfId="2117"/>
    <cellStyle name="SAPBEXformats 3 2 2 3 2" xfId="3665"/>
    <cellStyle name="SAPBEXformats 3 2 2 4" xfId="2633"/>
    <cellStyle name="SAPBEXformats 3 2 3" xfId="1340"/>
    <cellStyle name="SAPBEXformats 3 2 3 2" xfId="2891"/>
    <cellStyle name="SAPBEXformats 3 2 4" xfId="1859"/>
    <cellStyle name="SAPBEXformats 3 2 4 2" xfId="3407"/>
    <cellStyle name="SAPBEXformats 3 2 5" xfId="2375"/>
    <cellStyle name="SAPBEXformats 4" xfId="388"/>
    <cellStyle name="SAPBEXformats 4 2" xfId="811"/>
    <cellStyle name="SAPBEXformats 4 2 2" xfId="1083"/>
    <cellStyle name="SAPBEXformats 4 2 2 2" xfId="1599"/>
    <cellStyle name="SAPBEXformats 4 2 2 2 2" xfId="3150"/>
    <cellStyle name="SAPBEXformats 4 2 2 3" xfId="2118"/>
    <cellStyle name="SAPBEXformats 4 2 2 3 2" xfId="3666"/>
    <cellStyle name="SAPBEXformats 4 2 2 4" xfId="2634"/>
    <cellStyle name="SAPBEXformats 4 2 3" xfId="1341"/>
    <cellStyle name="SAPBEXformats 4 2 3 2" xfId="2892"/>
    <cellStyle name="SAPBEXformats 4 2 4" xfId="1860"/>
    <cellStyle name="SAPBEXformats 4 2 4 2" xfId="3408"/>
    <cellStyle name="SAPBEXformats 4 2 5" xfId="2376"/>
    <cellStyle name="SAPBEXformats 5" xfId="389"/>
    <cellStyle name="SAPBEXformats 5 2" xfId="812"/>
    <cellStyle name="SAPBEXformats 5 2 2" xfId="1084"/>
    <cellStyle name="SAPBEXformats 5 2 2 2" xfId="1600"/>
    <cellStyle name="SAPBEXformats 5 2 2 2 2" xfId="3151"/>
    <cellStyle name="SAPBEXformats 5 2 2 3" xfId="2119"/>
    <cellStyle name="SAPBEXformats 5 2 2 3 2" xfId="3667"/>
    <cellStyle name="SAPBEXformats 5 2 2 4" xfId="2635"/>
    <cellStyle name="SAPBEXformats 5 2 3" xfId="1342"/>
    <cellStyle name="SAPBEXformats 5 2 3 2" xfId="2893"/>
    <cellStyle name="SAPBEXformats 5 2 4" xfId="1861"/>
    <cellStyle name="SAPBEXformats 5 2 4 2" xfId="3409"/>
    <cellStyle name="SAPBEXformats 5 2 5" xfId="2377"/>
    <cellStyle name="SAPBEXformats 6" xfId="390"/>
    <cellStyle name="SAPBEXformats 6 2" xfId="813"/>
    <cellStyle name="SAPBEXformats 6 2 2" xfId="1085"/>
    <cellStyle name="SAPBEXformats 6 2 2 2" xfId="1601"/>
    <cellStyle name="SAPBEXformats 6 2 2 2 2" xfId="3152"/>
    <cellStyle name="SAPBEXformats 6 2 2 3" xfId="2120"/>
    <cellStyle name="SAPBEXformats 6 2 2 3 2" xfId="3668"/>
    <cellStyle name="SAPBEXformats 6 2 2 4" xfId="2636"/>
    <cellStyle name="SAPBEXformats 6 2 3" xfId="1343"/>
    <cellStyle name="SAPBEXformats 6 2 3 2" xfId="2894"/>
    <cellStyle name="SAPBEXformats 6 2 4" xfId="1862"/>
    <cellStyle name="SAPBEXformats 6 2 4 2" xfId="3410"/>
    <cellStyle name="SAPBEXformats 6 2 5" xfId="2378"/>
    <cellStyle name="SAPBEXheaderItem" xfId="391"/>
    <cellStyle name="SAPBEXheaderItem 2" xfId="392"/>
    <cellStyle name="SAPBEXheaderItem 2 2" xfId="814"/>
    <cellStyle name="SAPBEXheaderItem 2 2 2" xfId="1086"/>
    <cellStyle name="SAPBEXheaderItem 2 2 2 2" xfId="1602"/>
    <cellStyle name="SAPBEXheaderItem 2 2 2 2 2" xfId="3153"/>
    <cellStyle name="SAPBEXheaderItem 2 2 2 3" xfId="2121"/>
    <cellStyle name="SAPBEXheaderItem 2 2 2 3 2" xfId="3669"/>
    <cellStyle name="SAPBEXheaderItem 2 2 2 4" xfId="2637"/>
    <cellStyle name="SAPBEXheaderItem 2 2 3" xfId="1344"/>
    <cellStyle name="SAPBEXheaderItem 2 2 3 2" xfId="2895"/>
    <cellStyle name="SAPBEXheaderItem 2 2 4" xfId="1863"/>
    <cellStyle name="SAPBEXheaderItem 2 2 4 2" xfId="3411"/>
    <cellStyle name="SAPBEXheaderItem 2 2 5" xfId="2379"/>
    <cellStyle name="SAPBEXheaderItem 3" xfId="393"/>
    <cellStyle name="SAPBEXheaderItem 3 2" xfId="815"/>
    <cellStyle name="SAPBEXheaderItem 3 2 2" xfId="1087"/>
    <cellStyle name="SAPBEXheaderItem 3 2 2 2" xfId="1603"/>
    <cellStyle name="SAPBEXheaderItem 3 2 2 2 2" xfId="3154"/>
    <cellStyle name="SAPBEXheaderItem 3 2 2 3" xfId="2122"/>
    <cellStyle name="SAPBEXheaderItem 3 2 2 3 2" xfId="3670"/>
    <cellStyle name="SAPBEXheaderItem 3 2 2 4" xfId="2638"/>
    <cellStyle name="SAPBEXheaderItem 3 2 3" xfId="1345"/>
    <cellStyle name="SAPBEXheaderItem 3 2 3 2" xfId="2896"/>
    <cellStyle name="SAPBEXheaderItem 3 2 4" xfId="1864"/>
    <cellStyle name="SAPBEXheaderItem 3 2 4 2" xfId="3412"/>
    <cellStyle name="SAPBEXheaderItem 3 2 5" xfId="2380"/>
    <cellStyle name="SAPBEXheaderItem 4" xfId="394"/>
    <cellStyle name="SAPBEXheaderItem 4 2" xfId="816"/>
    <cellStyle name="SAPBEXheaderItem 4 2 2" xfId="1088"/>
    <cellStyle name="SAPBEXheaderItem 4 2 2 2" xfId="1604"/>
    <cellStyle name="SAPBEXheaderItem 4 2 2 2 2" xfId="3155"/>
    <cellStyle name="SAPBEXheaderItem 4 2 2 3" xfId="2123"/>
    <cellStyle name="SAPBEXheaderItem 4 2 2 3 2" xfId="3671"/>
    <cellStyle name="SAPBEXheaderItem 4 2 2 4" xfId="2639"/>
    <cellStyle name="SAPBEXheaderItem 4 2 3" xfId="1346"/>
    <cellStyle name="SAPBEXheaderItem 4 2 3 2" xfId="2897"/>
    <cellStyle name="SAPBEXheaderItem 4 2 4" xfId="1865"/>
    <cellStyle name="SAPBEXheaderItem 4 2 4 2" xfId="3413"/>
    <cellStyle name="SAPBEXheaderItem 4 2 5" xfId="2381"/>
    <cellStyle name="SAPBEXheaderItem 5" xfId="395"/>
    <cellStyle name="SAPBEXheaderItem 5 2" xfId="817"/>
    <cellStyle name="SAPBEXheaderItem 5 2 2" xfId="1089"/>
    <cellStyle name="SAPBEXheaderItem 5 2 2 2" xfId="1605"/>
    <cellStyle name="SAPBEXheaderItem 5 2 2 2 2" xfId="3156"/>
    <cellStyle name="SAPBEXheaderItem 5 2 2 3" xfId="2124"/>
    <cellStyle name="SAPBEXheaderItem 5 2 2 3 2" xfId="3672"/>
    <cellStyle name="SAPBEXheaderItem 5 2 2 4" xfId="2640"/>
    <cellStyle name="SAPBEXheaderItem 5 2 3" xfId="1347"/>
    <cellStyle name="SAPBEXheaderItem 5 2 3 2" xfId="2898"/>
    <cellStyle name="SAPBEXheaderItem 5 2 4" xfId="1866"/>
    <cellStyle name="SAPBEXheaderItem 5 2 4 2" xfId="3414"/>
    <cellStyle name="SAPBEXheaderItem 5 2 5" xfId="2382"/>
    <cellStyle name="SAPBEXheaderItem 6" xfId="396"/>
    <cellStyle name="SAPBEXheaderItem 6 2" xfId="818"/>
    <cellStyle name="SAPBEXheaderItem 6 2 2" xfId="1090"/>
    <cellStyle name="SAPBEXheaderItem 6 2 2 2" xfId="1606"/>
    <cellStyle name="SAPBEXheaderItem 6 2 2 2 2" xfId="3157"/>
    <cellStyle name="SAPBEXheaderItem 6 2 2 3" xfId="2125"/>
    <cellStyle name="SAPBEXheaderItem 6 2 2 3 2" xfId="3673"/>
    <cellStyle name="SAPBEXheaderItem 6 2 2 4" xfId="2641"/>
    <cellStyle name="SAPBEXheaderItem 6 2 3" xfId="1348"/>
    <cellStyle name="SAPBEXheaderItem 6 2 3 2" xfId="2899"/>
    <cellStyle name="SAPBEXheaderItem 6 2 4" xfId="1867"/>
    <cellStyle name="SAPBEXheaderItem 6 2 4 2" xfId="3415"/>
    <cellStyle name="SAPBEXheaderItem 6 2 5" xfId="2383"/>
    <cellStyle name="SAPBEXheaderText" xfId="397"/>
    <cellStyle name="SAPBEXheaderText 2" xfId="398"/>
    <cellStyle name="SAPBEXheaderText 2 2" xfId="819"/>
    <cellStyle name="SAPBEXheaderText 2 2 2" xfId="1091"/>
    <cellStyle name="SAPBEXheaderText 2 2 2 2" xfId="1607"/>
    <cellStyle name="SAPBEXheaderText 2 2 2 2 2" xfId="3158"/>
    <cellStyle name="SAPBEXheaderText 2 2 2 3" xfId="2126"/>
    <cellStyle name="SAPBEXheaderText 2 2 2 3 2" xfId="3674"/>
    <cellStyle name="SAPBEXheaderText 2 2 2 4" xfId="2642"/>
    <cellStyle name="SAPBEXheaderText 2 2 3" xfId="1349"/>
    <cellStyle name="SAPBEXheaderText 2 2 3 2" xfId="2900"/>
    <cellStyle name="SAPBEXheaderText 2 2 4" xfId="1868"/>
    <cellStyle name="SAPBEXheaderText 2 2 4 2" xfId="3416"/>
    <cellStyle name="SAPBEXheaderText 2 2 5" xfId="2384"/>
    <cellStyle name="SAPBEXheaderText 3" xfId="399"/>
    <cellStyle name="SAPBEXheaderText 3 2" xfId="820"/>
    <cellStyle name="SAPBEXheaderText 3 2 2" xfId="1092"/>
    <cellStyle name="SAPBEXheaderText 3 2 2 2" xfId="1608"/>
    <cellStyle name="SAPBEXheaderText 3 2 2 2 2" xfId="3159"/>
    <cellStyle name="SAPBEXheaderText 3 2 2 3" xfId="2127"/>
    <cellStyle name="SAPBEXheaderText 3 2 2 3 2" xfId="3675"/>
    <cellStyle name="SAPBEXheaderText 3 2 2 4" xfId="2643"/>
    <cellStyle name="SAPBEXheaderText 3 2 3" xfId="1350"/>
    <cellStyle name="SAPBEXheaderText 3 2 3 2" xfId="2901"/>
    <cellStyle name="SAPBEXheaderText 3 2 4" xfId="1869"/>
    <cellStyle name="SAPBEXheaderText 3 2 4 2" xfId="3417"/>
    <cellStyle name="SAPBEXheaderText 3 2 5" xfId="2385"/>
    <cellStyle name="SAPBEXheaderText 4" xfId="400"/>
    <cellStyle name="SAPBEXheaderText 4 2" xfId="821"/>
    <cellStyle name="SAPBEXheaderText 4 2 2" xfId="1093"/>
    <cellStyle name="SAPBEXheaderText 4 2 2 2" xfId="1609"/>
    <cellStyle name="SAPBEXheaderText 4 2 2 2 2" xfId="3160"/>
    <cellStyle name="SAPBEXheaderText 4 2 2 3" xfId="2128"/>
    <cellStyle name="SAPBEXheaderText 4 2 2 3 2" xfId="3676"/>
    <cellStyle name="SAPBEXheaderText 4 2 2 4" xfId="2644"/>
    <cellStyle name="SAPBEXheaderText 4 2 3" xfId="1351"/>
    <cellStyle name="SAPBEXheaderText 4 2 3 2" xfId="2902"/>
    <cellStyle name="SAPBEXheaderText 4 2 4" xfId="1870"/>
    <cellStyle name="SAPBEXheaderText 4 2 4 2" xfId="3418"/>
    <cellStyle name="SAPBEXheaderText 4 2 5" xfId="2386"/>
    <cellStyle name="SAPBEXheaderText 5" xfId="401"/>
    <cellStyle name="SAPBEXheaderText 5 2" xfId="822"/>
    <cellStyle name="SAPBEXheaderText 5 2 2" xfId="1094"/>
    <cellStyle name="SAPBEXheaderText 5 2 2 2" xfId="1610"/>
    <cellStyle name="SAPBEXheaderText 5 2 2 2 2" xfId="3161"/>
    <cellStyle name="SAPBEXheaderText 5 2 2 3" xfId="2129"/>
    <cellStyle name="SAPBEXheaderText 5 2 2 3 2" xfId="3677"/>
    <cellStyle name="SAPBEXheaderText 5 2 2 4" xfId="2645"/>
    <cellStyle name="SAPBEXheaderText 5 2 3" xfId="1352"/>
    <cellStyle name="SAPBEXheaderText 5 2 3 2" xfId="2903"/>
    <cellStyle name="SAPBEXheaderText 5 2 4" xfId="1871"/>
    <cellStyle name="SAPBEXheaderText 5 2 4 2" xfId="3419"/>
    <cellStyle name="SAPBEXheaderText 5 2 5" xfId="2387"/>
    <cellStyle name="SAPBEXheaderText 6" xfId="402"/>
    <cellStyle name="SAPBEXheaderText 6 2" xfId="823"/>
    <cellStyle name="SAPBEXheaderText 6 2 2" xfId="1095"/>
    <cellStyle name="SAPBEXheaderText 6 2 2 2" xfId="1611"/>
    <cellStyle name="SAPBEXheaderText 6 2 2 2 2" xfId="3162"/>
    <cellStyle name="SAPBEXheaderText 6 2 2 3" xfId="2130"/>
    <cellStyle name="SAPBEXheaderText 6 2 2 3 2" xfId="3678"/>
    <cellStyle name="SAPBEXheaderText 6 2 2 4" xfId="2646"/>
    <cellStyle name="SAPBEXheaderText 6 2 3" xfId="1353"/>
    <cellStyle name="SAPBEXheaderText 6 2 3 2" xfId="2904"/>
    <cellStyle name="SAPBEXheaderText 6 2 4" xfId="1872"/>
    <cellStyle name="SAPBEXheaderText 6 2 4 2" xfId="3420"/>
    <cellStyle name="SAPBEXheaderText 6 2 5" xfId="2388"/>
    <cellStyle name="SAPBEXHLevel0" xfId="403"/>
    <cellStyle name="SAPBEXHLevel0 2" xfId="404"/>
    <cellStyle name="SAPBEXHLevel0 2 2" xfId="824"/>
    <cellStyle name="SAPBEXHLevel0 2 2 2" xfId="1096"/>
    <cellStyle name="SAPBEXHLevel0 2 2 2 2" xfId="1612"/>
    <cellStyle name="SAPBEXHLevel0 2 2 2 2 2" xfId="3163"/>
    <cellStyle name="SAPBEXHLevel0 2 2 2 3" xfId="2131"/>
    <cellStyle name="SAPBEXHLevel0 2 2 2 3 2" xfId="3679"/>
    <cellStyle name="SAPBEXHLevel0 2 2 2 4" xfId="2647"/>
    <cellStyle name="SAPBEXHLevel0 2 2 3" xfId="1354"/>
    <cellStyle name="SAPBEXHLevel0 2 2 3 2" xfId="2905"/>
    <cellStyle name="SAPBEXHLevel0 2 2 4" xfId="1873"/>
    <cellStyle name="SAPBEXHLevel0 2 2 4 2" xfId="3421"/>
    <cellStyle name="SAPBEXHLevel0 2 2 5" xfId="2389"/>
    <cellStyle name="SAPBEXHLevel0 3" xfId="405"/>
    <cellStyle name="SAPBEXHLevel0 3 2" xfId="825"/>
    <cellStyle name="SAPBEXHLevel0 3 2 2" xfId="1097"/>
    <cellStyle name="SAPBEXHLevel0 3 2 2 2" xfId="1613"/>
    <cellStyle name="SAPBEXHLevel0 3 2 2 2 2" xfId="3164"/>
    <cellStyle name="SAPBEXHLevel0 3 2 2 3" xfId="2132"/>
    <cellStyle name="SAPBEXHLevel0 3 2 2 3 2" xfId="3680"/>
    <cellStyle name="SAPBEXHLevel0 3 2 2 4" xfId="2648"/>
    <cellStyle name="SAPBEXHLevel0 3 2 3" xfId="1355"/>
    <cellStyle name="SAPBEXHLevel0 3 2 3 2" xfId="2906"/>
    <cellStyle name="SAPBEXHLevel0 3 2 4" xfId="1874"/>
    <cellStyle name="SAPBEXHLevel0 3 2 4 2" xfId="3422"/>
    <cellStyle name="SAPBEXHLevel0 3 2 5" xfId="2390"/>
    <cellStyle name="SAPBEXHLevel0 4" xfId="406"/>
    <cellStyle name="SAPBEXHLevel0 4 2" xfId="826"/>
    <cellStyle name="SAPBEXHLevel0 4 2 2" xfId="1098"/>
    <cellStyle name="SAPBEXHLevel0 4 2 2 2" xfId="1614"/>
    <cellStyle name="SAPBEXHLevel0 4 2 2 2 2" xfId="3165"/>
    <cellStyle name="SAPBEXHLevel0 4 2 2 3" xfId="2133"/>
    <cellStyle name="SAPBEXHLevel0 4 2 2 3 2" xfId="3681"/>
    <cellStyle name="SAPBEXHLevel0 4 2 2 4" xfId="2649"/>
    <cellStyle name="SAPBEXHLevel0 4 2 3" xfId="1356"/>
    <cellStyle name="SAPBEXHLevel0 4 2 3 2" xfId="2907"/>
    <cellStyle name="SAPBEXHLevel0 4 2 4" xfId="1875"/>
    <cellStyle name="SAPBEXHLevel0 4 2 4 2" xfId="3423"/>
    <cellStyle name="SAPBEXHLevel0 4 2 5" xfId="2391"/>
    <cellStyle name="SAPBEXHLevel0 5" xfId="407"/>
    <cellStyle name="SAPBEXHLevel0 5 2" xfId="827"/>
    <cellStyle name="SAPBEXHLevel0 5 2 2" xfId="1099"/>
    <cellStyle name="SAPBEXHLevel0 5 2 2 2" xfId="1615"/>
    <cellStyle name="SAPBEXHLevel0 5 2 2 2 2" xfId="3166"/>
    <cellStyle name="SAPBEXHLevel0 5 2 2 3" xfId="2134"/>
    <cellStyle name="SAPBEXHLevel0 5 2 2 3 2" xfId="3682"/>
    <cellStyle name="SAPBEXHLevel0 5 2 2 4" xfId="2650"/>
    <cellStyle name="SAPBEXHLevel0 5 2 3" xfId="1357"/>
    <cellStyle name="SAPBEXHLevel0 5 2 3 2" xfId="2908"/>
    <cellStyle name="SAPBEXHLevel0 5 2 4" xfId="1876"/>
    <cellStyle name="SAPBEXHLevel0 5 2 4 2" xfId="3424"/>
    <cellStyle name="SAPBEXHLevel0 5 2 5" xfId="2392"/>
    <cellStyle name="SAPBEXHLevel0 6" xfId="408"/>
    <cellStyle name="SAPBEXHLevel0 6 2" xfId="828"/>
    <cellStyle name="SAPBEXHLevel0 6 2 2" xfId="1100"/>
    <cellStyle name="SAPBEXHLevel0 6 2 2 2" xfId="1616"/>
    <cellStyle name="SAPBEXHLevel0 6 2 2 2 2" xfId="3167"/>
    <cellStyle name="SAPBEXHLevel0 6 2 2 3" xfId="2135"/>
    <cellStyle name="SAPBEXHLevel0 6 2 2 3 2" xfId="3683"/>
    <cellStyle name="SAPBEXHLevel0 6 2 2 4" xfId="2651"/>
    <cellStyle name="SAPBEXHLevel0 6 2 3" xfId="1358"/>
    <cellStyle name="SAPBEXHLevel0 6 2 3 2" xfId="2909"/>
    <cellStyle name="SAPBEXHLevel0 6 2 4" xfId="1877"/>
    <cellStyle name="SAPBEXHLevel0 6 2 4 2" xfId="3425"/>
    <cellStyle name="SAPBEXHLevel0 6 2 5" xfId="2393"/>
    <cellStyle name="SAPBEXHLevel0 7" xfId="409"/>
    <cellStyle name="SAPBEXHLevel0 7 2" xfId="829"/>
    <cellStyle name="SAPBEXHLevel0 7 2 2" xfId="1101"/>
    <cellStyle name="SAPBEXHLevel0 7 2 2 2" xfId="1617"/>
    <cellStyle name="SAPBEXHLevel0 7 2 2 2 2" xfId="3168"/>
    <cellStyle name="SAPBEXHLevel0 7 2 2 3" xfId="2136"/>
    <cellStyle name="SAPBEXHLevel0 7 2 2 3 2" xfId="3684"/>
    <cellStyle name="SAPBEXHLevel0 7 2 2 4" xfId="2652"/>
    <cellStyle name="SAPBEXHLevel0 7 2 3" xfId="1359"/>
    <cellStyle name="SAPBEXHLevel0 7 2 3 2" xfId="2910"/>
    <cellStyle name="SAPBEXHLevel0 7 2 4" xfId="1878"/>
    <cellStyle name="SAPBEXHLevel0 7 2 4 2" xfId="3426"/>
    <cellStyle name="SAPBEXHLevel0 7 2 5" xfId="2394"/>
    <cellStyle name="SAPBEXHLevel0_7y-отчетная_РЖД_2009_04" xfId="410"/>
    <cellStyle name="SAPBEXHLevel0X" xfId="411"/>
    <cellStyle name="SAPBEXHLevel0X 2" xfId="412"/>
    <cellStyle name="SAPBEXHLevel0X 2 2" xfId="830"/>
    <cellStyle name="SAPBEXHLevel0X 2 2 2" xfId="1102"/>
    <cellStyle name="SAPBEXHLevel0X 2 2 2 2" xfId="1618"/>
    <cellStyle name="SAPBEXHLevel0X 2 2 2 2 2" xfId="3169"/>
    <cellStyle name="SAPBEXHLevel0X 2 2 2 3" xfId="2137"/>
    <cellStyle name="SAPBEXHLevel0X 2 2 2 3 2" xfId="3685"/>
    <cellStyle name="SAPBEXHLevel0X 2 2 2 4" xfId="2653"/>
    <cellStyle name="SAPBEXHLevel0X 2 2 3" xfId="1360"/>
    <cellStyle name="SAPBEXHLevel0X 2 2 3 2" xfId="2911"/>
    <cellStyle name="SAPBEXHLevel0X 2 2 4" xfId="1879"/>
    <cellStyle name="SAPBEXHLevel0X 2 2 4 2" xfId="3427"/>
    <cellStyle name="SAPBEXHLevel0X 2 2 5" xfId="2395"/>
    <cellStyle name="SAPBEXHLevel0X 3" xfId="413"/>
    <cellStyle name="SAPBEXHLevel0X 3 2" xfId="831"/>
    <cellStyle name="SAPBEXHLevel0X 3 2 2" xfId="1103"/>
    <cellStyle name="SAPBEXHLevel0X 3 2 2 2" xfId="1619"/>
    <cellStyle name="SAPBEXHLevel0X 3 2 2 2 2" xfId="3170"/>
    <cellStyle name="SAPBEXHLevel0X 3 2 2 3" xfId="2138"/>
    <cellStyle name="SAPBEXHLevel0X 3 2 2 3 2" xfId="3686"/>
    <cellStyle name="SAPBEXHLevel0X 3 2 2 4" xfId="2654"/>
    <cellStyle name="SAPBEXHLevel0X 3 2 3" xfId="1361"/>
    <cellStyle name="SAPBEXHLevel0X 3 2 3 2" xfId="2912"/>
    <cellStyle name="SAPBEXHLevel0X 3 2 4" xfId="1880"/>
    <cellStyle name="SAPBEXHLevel0X 3 2 4 2" xfId="3428"/>
    <cellStyle name="SAPBEXHLevel0X 3 2 5" xfId="2396"/>
    <cellStyle name="SAPBEXHLevel0X 4" xfId="414"/>
    <cellStyle name="SAPBEXHLevel0X 4 2" xfId="832"/>
    <cellStyle name="SAPBEXHLevel0X 4 2 2" xfId="1104"/>
    <cellStyle name="SAPBEXHLevel0X 4 2 2 2" xfId="1620"/>
    <cellStyle name="SAPBEXHLevel0X 4 2 2 2 2" xfId="3171"/>
    <cellStyle name="SAPBEXHLevel0X 4 2 2 3" xfId="2139"/>
    <cellStyle name="SAPBEXHLevel0X 4 2 2 3 2" xfId="3687"/>
    <cellStyle name="SAPBEXHLevel0X 4 2 2 4" xfId="2655"/>
    <cellStyle name="SAPBEXHLevel0X 4 2 3" xfId="1362"/>
    <cellStyle name="SAPBEXHLevel0X 4 2 3 2" xfId="2913"/>
    <cellStyle name="SAPBEXHLevel0X 4 2 4" xfId="1881"/>
    <cellStyle name="SAPBEXHLevel0X 4 2 4 2" xfId="3429"/>
    <cellStyle name="SAPBEXHLevel0X 4 2 5" xfId="2397"/>
    <cellStyle name="SAPBEXHLevel0X 5" xfId="415"/>
    <cellStyle name="SAPBEXHLevel0X 5 2" xfId="833"/>
    <cellStyle name="SAPBEXHLevel0X 5 2 2" xfId="1105"/>
    <cellStyle name="SAPBEXHLevel0X 5 2 2 2" xfId="1621"/>
    <cellStyle name="SAPBEXHLevel0X 5 2 2 2 2" xfId="3172"/>
    <cellStyle name="SAPBEXHLevel0X 5 2 2 3" xfId="2140"/>
    <cellStyle name="SAPBEXHLevel0X 5 2 2 3 2" xfId="3688"/>
    <cellStyle name="SAPBEXHLevel0X 5 2 2 4" xfId="2656"/>
    <cellStyle name="SAPBEXHLevel0X 5 2 3" xfId="1363"/>
    <cellStyle name="SAPBEXHLevel0X 5 2 3 2" xfId="2914"/>
    <cellStyle name="SAPBEXHLevel0X 5 2 4" xfId="1882"/>
    <cellStyle name="SAPBEXHLevel0X 5 2 4 2" xfId="3430"/>
    <cellStyle name="SAPBEXHLevel0X 5 2 5" xfId="2398"/>
    <cellStyle name="SAPBEXHLevel0X 6" xfId="416"/>
    <cellStyle name="SAPBEXHLevel0X 6 2" xfId="834"/>
    <cellStyle name="SAPBEXHLevel0X 6 2 2" xfId="1106"/>
    <cellStyle name="SAPBEXHLevel0X 6 2 2 2" xfId="1622"/>
    <cellStyle name="SAPBEXHLevel0X 6 2 2 2 2" xfId="3173"/>
    <cellStyle name="SAPBEXHLevel0X 6 2 2 3" xfId="2141"/>
    <cellStyle name="SAPBEXHLevel0X 6 2 2 3 2" xfId="3689"/>
    <cellStyle name="SAPBEXHLevel0X 6 2 2 4" xfId="2657"/>
    <cellStyle name="SAPBEXHLevel0X 6 2 3" xfId="1364"/>
    <cellStyle name="SAPBEXHLevel0X 6 2 3 2" xfId="2915"/>
    <cellStyle name="SAPBEXHLevel0X 6 2 4" xfId="1883"/>
    <cellStyle name="SAPBEXHLevel0X 6 2 4 2" xfId="3431"/>
    <cellStyle name="SAPBEXHLevel0X 6 2 5" xfId="2399"/>
    <cellStyle name="SAPBEXHLevel0X 7" xfId="417"/>
    <cellStyle name="SAPBEXHLevel0X 7 2" xfId="835"/>
    <cellStyle name="SAPBEXHLevel0X 7 2 2" xfId="1107"/>
    <cellStyle name="SAPBEXHLevel0X 7 2 2 2" xfId="1623"/>
    <cellStyle name="SAPBEXHLevel0X 7 2 2 2 2" xfId="3174"/>
    <cellStyle name="SAPBEXHLevel0X 7 2 2 3" xfId="2142"/>
    <cellStyle name="SAPBEXHLevel0X 7 2 2 3 2" xfId="3690"/>
    <cellStyle name="SAPBEXHLevel0X 7 2 2 4" xfId="2658"/>
    <cellStyle name="SAPBEXHLevel0X 7 2 3" xfId="1365"/>
    <cellStyle name="SAPBEXHLevel0X 7 2 3 2" xfId="2916"/>
    <cellStyle name="SAPBEXHLevel0X 7 2 4" xfId="1884"/>
    <cellStyle name="SAPBEXHLevel0X 7 2 4 2" xfId="3432"/>
    <cellStyle name="SAPBEXHLevel0X 7 2 5" xfId="2400"/>
    <cellStyle name="SAPBEXHLevel0X 8" xfId="418"/>
    <cellStyle name="SAPBEXHLevel0X 8 2" xfId="836"/>
    <cellStyle name="SAPBEXHLevel0X 8 2 2" xfId="1108"/>
    <cellStyle name="SAPBEXHLevel0X 8 2 2 2" xfId="1624"/>
    <cellStyle name="SAPBEXHLevel0X 8 2 2 2 2" xfId="3175"/>
    <cellStyle name="SAPBEXHLevel0X 8 2 2 3" xfId="2143"/>
    <cellStyle name="SAPBEXHLevel0X 8 2 2 3 2" xfId="3691"/>
    <cellStyle name="SAPBEXHLevel0X 8 2 2 4" xfId="2659"/>
    <cellStyle name="SAPBEXHLevel0X 8 2 3" xfId="1366"/>
    <cellStyle name="SAPBEXHLevel0X 8 2 3 2" xfId="2917"/>
    <cellStyle name="SAPBEXHLevel0X 8 2 4" xfId="1885"/>
    <cellStyle name="SAPBEXHLevel0X 8 2 4 2" xfId="3433"/>
    <cellStyle name="SAPBEXHLevel0X 8 2 5" xfId="2401"/>
    <cellStyle name="SAPBEXHLevel0X 9" xfId="419"/>
    <cellStyle name="SAPBEXHLevel0X 9 2" xfId="837"/>
    <cellStyle name="SAPBEXHLevel0X 9 2 2" xfId="1109"/>
    <cellStyle name="SAPBEXHLevel0X 9 2 2 2" xfId="1625"/>
    <cellStyle name="SAPBEXHLevel0X 9 2 2 2 2" xfId="3176"/>
    <cellStyle name="SAPBEXHLevel0X 9 2 2 3" xfId="2144"/>
    <cellStyle name="SAPBEXHLevel0X 9 2 2 3 2" xfId="3692"/>
    <cellStyle name="SAPBEXHLevel0X 9 2 2 4" xfId="2660"/>
    <cellStyle name="SAPBEXHLevel0X 9 2 3" xfId="1367"/>
    <cellStyle name="SAPBEXHLevel0X 9 2 3 2" xfId="2918"/>
    <cellStyle name="SAPBEXHLevel0X 9 2 4" xfId="1886"/>
    <cellStyle name="SAPBEXHLevel0X 9 2 4 2" xfId="3434"/>
    <cellStyle name="SAPBEXHLevel0X 9 2 5" xfId="2402"/>
    <cellStyle name="SAPBEXHLevel0X_7-р_Из_Системы" xfId="420"/>
    <cellStyle name="SAPBEXHLevel1" xfId="421"/>
    <cellStyle name="SAPBEXHLevel1 2" xfId="422"/>
    <cellStyle name="SAPBEXHLevel1 2 2" xfId="838"/>
    <cellStyle name="SAPBEXHLevel1 2 2 2" xfId="1110"/>
    <cellStyle name="SAPBEXHLevel1 2 2 2 2" xfId="1626"/>
    <cellStyle name="SAPBEXHLevel1 2 2 2 2 2" xfId="3177"/>
    <cellStyle name="SAPBEXHLevel1 2 2 2 3" xfId="2145"/>
    <cellStyle name="SAPBEXHLevel1 2 2 2 3 2" xfId="3693"/>
    <cellStyle name="SAPBEXHLevel1 2 2 2 4" xfId="2661"/>
    <cellStyle name="SAPBEXHLevel1 2 2 3" xfId="1368"/>
    <cellStyle name="SAPBEXHLevel1 2 2 3 2" xfId="2919"/>
    <cellStyle name="SAPBEXHLevel1 2 2 4" xfId="1887"/>
    <cellStyle name="SAPBEXHLevel1 2 2 4 2" xfId="3435"/>
    <cellStyle name="SAPBEXHLevel1 2 2 5" xfId="2403"/>
    <cellStyle name="SAPBEXHLevel1 3" xfId="423"/>
    <cellStyle name="SAPBEXHLevel1 3 2" xfId="839"/>
    <cellStyle name="SAPBEXHLevel1 3 2 2" xfId="1111"/>
    <cellStyle name="SAPBEXHLevel1 3 2 2 2" xfId="1627"/>
    <cellStyle name="SAPBEXHLevel1 3 2 2 2 2" xfId="3178"/>
    <cellStyle name="SAPBEXHLevel1 3 2 2 3" xfId="2146"/>
    <cellStyle name="SAPBEXHLevel1 3 2 2 3 2" xfId="3694"/>
    <cellStyle name="SAPBEXHLevel1 3 2 2 4" xfId="2662"/>
    <cellStyle name="SAPBEXHLevel1 3 2 3" xfId="1369"/>
    <cellStyle name="SAPBEXHLevel1 3 2 3 2" xfId="2920"/>
    <cellStyle name="SAPBEXHLevel1 3 2 4" xfId="1888"/>
    <cellStyle name="SAPBEXHLevel1 3 2 4 2" xfId="3436"/>
    <cellStyle name="SAPBEXHLevel1 3 2 5" xfId="2404"/>
    <cellStyle name="SAPBEXHLevel1 4" xfId="424"/>
    <cellStyle name="SAPBEXHLevel1 4 2" xfId="840"/>
    <cellStyle name="SAPBEXHLevel1 4 2 2" xfId="1112"/>
    <cellStyle name="SAPBEXHLevel1 4 2 2 2" xfId="1628"/>
    <cellStyle name="SAPBEXHLevel1 4 2 2 2 2" xfId="3179"/>
    <cellStyle name="SAPBEXHLevel1 4 2 2 3" xfId="2147"/>
    <cellStyle name="SAPBEXHLevel1 4 2 2 3 2" xfId="3695"/>
    <cellStyle name="SAPBEXHLevel1 4 2 2 4" xfId="2663"/>
    <cellStyle name="SAPBEXHLevel1 4 2 3" xfId="1370"/>
    <cellStyle name="SAPBEXHLevel1 4 2 3 2" xfId="2921"/>
    <cellStyle name="SAPBEXHLevel1 4 2 4" xfId="1889"/>
    <cellStyle name="SAPBEXHLevel1 4 2 4 2" xfId="3437"/>
    <cellStyle name="SAPBEXHLevel1 4 2 5" xfId="2405"/>
    <cellStyle name="SAPBEXHLevel1 5" xfId="425"/>
    <cellStyle name="SAPBEXHLevel1 5 2" xfId="841"/>
    <cellStyle name="SAPBEXHLevel1 5 2 2" xfId="1113"/>
    <cellStyle name="SAPBEXHLevel1 5 2 2 2" xfId="1629"/>
    <cellStyle name="SAPBEXHLevel1 5 2 2 2 2" xfId="3180"/>
    <cellStyle name="SAPBEXHLevel1 5 2 2 3" xfId="2148"/>
    <cellStyle name="SAPBEXHLevel1 5 2 2 3 2" xfId="3696"/>
    <cellStyle name="SAPBEXHLevel1 5 2 2 4" xfId="2664"/>
    <cellStyle name="SAPBEXHLevel1 5 2 3" xfId="1371"/>
    <cellStyle name="SAPBEXHLevel1 5 2 3 2" xfId="2922"/>
    <cellStyle name="SAPBEXHLevel1 5 2 4" xfId="1890"/>
    <cellStyle name="SAPBEXHLevel1 5 2 4 2" xfId="3438"/>
    <cellStyle name="SAPBEXHLevel1 5 2 5" xfId="2406"/>
    <cellStyle name="SAPBEXHLevel1 6" xfId="426"/>
    <cellStyle name="SAPBEXHLevel1 6 2" xfId="842"/>
    <cellStyle name="SAPBEXHLevel1 6 2 2" xfId="1114"/>
    <cellStyle name="SAPBEXHLevel1 6 2 2 2" xfId="1630"/>
    <cellStyle name="SAPBEXHLevel1 6 2 2 2 2" xfId="3181"/>
    <cellStyle name="SAPBEXHLevel1 6 2 2 3" xfId="2149"/>
    <cellStyle name="SAPBEXHLevel1 6 2 2 3 2" xfId="3697"/>
    <cellStyle name="SAPBEXHLevel1 6 2 2 4" xfId="2665"/>
    <cellStyle name="SAPBEXHLevel1 6 2 3" xfId="1372"/>
    <cellStyle name="SAPBEXHLevel1 6 2 3 2" xfId="2923"/>
    <cellStyle name="SAPBEXHLevel1 6 2 4" xfId="1891"/>
    <cellStyle name="SAPBEXHLevel1 6 2 4 2" xfId="3439"/>
    <cellStyle name="SAPBEXHLevel1 6 2 5" xfId="2407"/>
    <cellStyle name="SAPBEXHLevel1 7" xfId="427"/>
    <cellStyle name="SAPBEXHLevel1 7 2" xfId="843"/>
    <cellStyle name="SAPBEXHLevel1 7 2 2" xfId="1115"/>
    <cellStyle name="SAPBEXHLevel1 7 2 2 2" xfId="1631"/>
    <cellStyle name="SAPBEXHLevel1 7 2 2 2 2" xfId="3182"/>
    <cellStyle name="SAPBEXHLevel1 7 2 2 3" xfId="2150"/>
    <cellStyle name="SAPBEXHLevel1 7 2 2 3 2" xfId="3698"/>
    <cellStyle name="SAPBEXHLevel1 7 2 2 4" xfId="2666"/>
    <cellStyle name="SAPBEXHLevel1 7 2 3" xfId="1373"/>
    <cellStyle name="SAPBEXHLevel1 7 2 3 2" xfId="2924"/>
    <cellStyle name="SAPBEXHLevel1 7 2 4" xfId="1892"/>
    <cellStyle name="SAPBEXHLevel1 7 2 4 2" xfId="3440"/>
    <cellStyle name="SAPBEXHLevel1 7 2 5" xfId="2408"/>
    <cellStyle name="SAPBEXHLevel1_7y-отчетная_РЖД_2009_04" xfId="428"/>
    <cellStyle name="SAPBEXHLevel1X" xfId="429"/>
    <cellStyle name="SAPBEXHLevel1X 2" xfId="430"/>
    <cellStyle name="SAPBEXHLevel1X 2 2" xfId="844"/>
    <cellStyle name="SAPBEXHLevel1X 2 2 2" xfId="1116"/>
    <cellStyle name="SAPBEXHLevel1X 2 2 2 2" xfId="1632"/>
    <cellStyle name="SAPBEXHLevel1X 2 2 2 2 2" xfId="3183"/>
    <cellStyle name="SAPBEXHLevel1X 2 2 2 3" xfId="2151"/>
    <cellStyle name="SAPBEXHLevel1X 2 2 2 3 2" xfId="3699"/>
    <cellStyle name="SAPBEXHLevel1X 2 2 2 4" xfId="2667"/>
    <cellStyle name="SAPBEXHLevel1X 2 2 3" xfId="1374"/>
    <cellStyle name="SAPBEXHLevel1X 2 2 3 2" xfId="2925"/>
    <cellStyle name="SAPBEXHLevel1X 2 2 4" xfId="1893"/>
    <cellStyle name="SAPBEXHLevel1X 2 2 4 2" xfId="3441"/>
    <cellStyle name="SAPBEXHLevel1X 2 2 5" xfId="2409"/>
    <cellStyle name="SAPBEXHLevel1X 3" xfId="431"/>
    <cellStyle name="SAPBEXHLevel1X 3 2" xfId="845"/>
    <cellStyle name="SAPBEXHLevel1X 3 2 2" xfId="1117"/>
    <cellStyle name="SAPBEXHLevel1X 3 2 2 2" xfId="1633"/>
    <cellStyle name="SAPBEXHLevel1X 3 2 2 2 2" xfId="3184"/>
    <cellStyle name="SAPBEXHLevel1X 3 2 2 3" xfId="2152"/>
    <cellStyle name="SAPBEXHLevel1X 3 2 2 3 2" xfId="3700"/>
    <cellStyle name="SAPBEXHLevel1X 3 2 2 4" xfId="2668"/>
    <cellStyle name="SAPBEXHLevel1X 3 2 3" xfId="1375"/>
    <cellStyle name="SAPBEXHLevel1X 3 2 3 2" xfId="2926"/>
    <cellStyle name="SAPBEXHLevel1X 3 2 4" xfId="1894"/>
    <cellStyle name="SAPBEXHLevel1X 3 2 4 2" xfId="3442"/>
    <cellStyle name="SAPBEXHLevel1X 3 2 5" xfId="2410"/>
    <cellStyle name="SAPBEXHLevel1X 4" xfId="432"/>
    <cellStyle name="SAPBEXHLevel1X 4 2" xfId="846"/>
    <cellStyle name="SAPBEXHLevel1X 4 2 2" xfId="1118"/>
    <cellStyle name="SAPBEXHLevel1X 4 2 2 2" xfId="1634"/>
    <cellStyle name="SAPBEXHLevel1X 4 2 2 2 2" xfId="3185"/>
    <cellStyle name="SAPBEXHLevel1X 4 2 2 3" xfId="2153"/>
    <cellStyle name="SAPBEXHLevel1X 4 2 2 3 2" xfId="3701"/>
    <cellStyle name="SAPBEXHLevel1X 4 2 2 4" xfId="2669"/>
    <cellStyle name="SAPBEXHLevel1X 4 2 3" xfId="1376"/>
    <cellStyle name="SAPBEXHLevel1X 4 2 3 2" xfId="2927"/>
    <cellStyle name="SAPBEXHLevel1X 4 2 4" xfId="1895"/>
    <cellStyle name="SAPBEXHLevel1X 4 2 4 2" xfId="3443"/>
    <cellStyle name="SAPBEXHLevel1X 4 2 5" xfId="2411"/>
    <cellStyle name="SAPBEXHLevel1X 5" xfId="433"/>
    <cellStyle name="SAPBEXHLevel1X 5 2" xfId="847"/>
    <cellStyle name="SAPBEXHLevel1X 5 2 2" xfId="1119"/>
    <cellStyle name="SAPBEXHLevel1X 5 2 2 2" xfId="1635"/>
    <cellStyle name="SAPBEXHLevel1X 5 2 2 2 2" xfId="3186"/>
    <cellStyle name="SAPBEXHLevel1X 5 2 2 3" xfId="2154"/>
    <cellStyle name="SAPBEXHLevel1X 5 2 2 3 2" xfId="3702"/>
    <cellStyle name="SAPBEXHLevel1X 5 2 2 4" xfId="2670"/>
    <cellStyle name="SAPBEXHLevel1X 5 2 3" xfId="1377"/>
    <cellStyle name="SAPBEXHLevel1X 5 2 3 2" xfId="2928"/>
    <cellStyle name="SAPBEXHLevel1X 5 2 4" xfId="1896"/>
    <cellStyle name="SAPBEXHLevel1X 5 2 4 2" xfId="3444"/>
    <cellStyle name="SAPBEXHLevel1X 5 2 5" xfId="2412"/>
    <cellStyle name="SAPBEXHLevel1X 6" xfId="434"/>
    <cellStyle name="SAPBEXHLevel1X 6 2" xfId="848"/>
    <cellStyle name="SAPBEXHLevel1X 6 2 2" xfId="1120"/>
    <cellStyle name="SAPBEXHLevel1X 6 2 2 2" xfId="1636"/>
    <cellStyle name="SAPBEXHLevel1X 6 2 2 2 2" xfId="3187"/>
    <cellStyle name="SAPBEXHLevel1X 6 2 2 3" xfId="2155"/>
    <cellStyle name="SAPBEXHLevel1X 6 2 2 3 2" xfId="3703"/>
    <cellStyle name="SAPBEXHLevel1X 6 2 2 4" xfId="2671"/>
    <cellStyle name="SAPBEXHLevel1X 6 2 3" xfId="1378"/>
    <cellStyle name="SAPBEXHLevel1X 6 2 3 2" xfId="2929"/>
    <cellStyle name="SAPBEXHLevel1X 6 2 4" xfId="1897"/>
    <cellStyle name="SAPBEXHLevel1X 6 2 4 2" xfId="3445"/>
    <cellStyle name="SAPBEXHLevel1X 6 2 5" xfId="2413"/>
    <cellStyle name="SAPBEXHLevel1X 7" xfId="435"/>
    <cellStyle name="SAPBEXHLevel1X 7 2" xfId="849"/>
    <cellStyle name="SAPBEXHLevel1X 7 2 2" xfId="1121"/>
    <cellStyle name="SAPBEXHLevel1X 7 2 2 2" xfId="1637"/>
    <cellStyle name="SAPBEXHLevel1X 7 2 2 2 2" xfId="3188"/>
    <cellStyle name="SAPBEXHLevel1X 7 2 2 3" xfId="2156"/>
    <cellStyle name="SAPBEXHLevel1X 7 2 2 3 2" xfId="3704"/>
    <cellStyle name="SAPBEXHLevel1X 7 2 2 4" xfId="2672"/>
    <cellStyle name="SAPBEXHLevel1X 7 2 3" xfId="1379"/>
    <cellStyle name="SAPBEXHLevel1X 7 2 3 2" xfId="2930"/>
    <cellStyle name="SAPBEXHLevel1X 7 2 4" xfId="1898"/>
    <cellStyle name="SAPBEXHLevel1X 7 2 4 2" xfId="3446"/>
    <cellStyle name="SAPBEXHLevel1X 7 2 5" xfId="2414"/>
    <cellStyle name="SAPBEXHLevel1X 8" xfId="436"/>
    <cellStyle name="SAPBEXHLevel1X 8 2" xfId="850"/>
    <cellStyle name="SAPBEXHLevel1X 8 2 2" xfId="1122"/>
    <cellStyle name="SAPBEXHLevel1X 8 2 2 2" xfId="1638"/>
    <cellStyle name="SAPBEXHLevel1X 8 2 2 2 2" xfId="3189"/>
    <cellStyle name="SAPBEXHLevel1X 8 2 2 3" xfId="2157"/>
    <cellStyle name="SAPBEXHLevel1X 8 2 2 3 2" xfId="3705"/>
    <cellStyle name="SAPBEXHLevel1X 8 2 2 4" xfId="2673"/>
    <cellStyle name="SAPBEXHLevel1X 8 2 3" xfId="1380"/>
    <cellStyle name="SAPBEXHLevel1X 8 2 3 2" xfId="2931"/>
    <cellStyle name="SAPBEXHLevel1X 8 2 4" xfId="1899"/>
    <cellStyle name="SAPBEXHLevel1X 8 2 4 2" xfId="3447"/>
    <cellStyle name="SAPBEXHLevel1X 8 2 5" xfId="2415"/>
    <cellStyle name="SAPBEXHLevel1X 9" xfId="437"/>
    <cellStyle name="SAPBEXHLevel1X 9 2" xfId="851"/>
    <cellStyle name="SAPBEXHLevel1X 9 2 2" xfId="1123"/>
    <cellStyle name="SAPBEXHLevel1X 9 2 2 2" xfId="1639"/>
    <cellStyle name="SAPBEXHLevel1X 9 2 2 2 2" xfId="3190"/>
    <cellStyle name="SAPBEXHLevel1X 9 2 2 3" xfId="2158"/>
    <cellStyle name="SAPBEXHLevel1X 9 2 2 3 2" xfId="3706"/>
    <cellStyle name="SAPBEXHLevel1X 9 2 2 4" xfId="2674"/>
    <cellStyle name="SAPBEXHLevel1X 9 2 3" xfId="1381"/>
    <cellStyle name="SAPBEXHLevel1X 9 2 3 2" xfId="2932"/>
    <cellStyle name="SAPBEXHLevel1X 9 2 4" xfId="1900"/>
    <cellStyle name="SAPBEXHLevel1X 9 2 4 2" xfId="3448"/>
    <cellStyle name="SAPBEXHLevel1X 9 2 5" xfId="2416"/>
    <cellStyle name="SAPBEXHLevel1X_7-р_Из_Системы" xfId="438"/>
    <cellStyle name="SAPBEXHLevel2" xfId="439"/>
    <cellStyle name="SAPBEXHLevel2 2" xfId="440"/>
    <cellStyle name="SAPBEXHLevel2 2 2" xfId="852"/>
    <cellStyle name="SAPBEXHLevel2 2 2 2" xfId="1124"/>
    <cellStyle name="SAPBEXHLevel2 2 2 2 2" xfId="1640"/>
    <cellStyle name="SAPBEXHLevel2 2 2 2 2 2" xfId="3191"/>
    <cellStyle name="SAPBEXHLevel2 2 2 2 3" xfId="2159"/>
    <cellStyle name="SAPBEXHLevel2 2 2 2 3 2" xfId="3707"/>
    <cellStyle name="SAPBEXHLevel2 2 2 2 4" xfId="2675"/>
    <cellStyle name="SAPBEXHLevel2 2 2 3" xfId="1382"/>
    <cellStyle name="SAPBEXHLevel2 2 2 3 2" xfId="2933"/>
    <cellStyle name="SAPBEXHLevel2 2 2 4" xfId="1901"/>
    <cellStyle name="SAPBEXHLevel2 2 2 4 2" xfId="3449"/>
    <cellStyle name="SAPBEXHLevel2 2 2 5" xfId="2417"/>
    <cellStyle name="SAPBEXHLevel2 3" xfId="441"/>
    <cellStyle name="SAPBEXHLevel2 3 2" xfId="853"/>
    <cellStyle name="SAPBEXHLevel2 3 2 2" xfId="1125"/>
    <cellStyle name="SAPBEXHLevel2 3 2 2 2" xfId="1641"/>
    <cellStyle name="SAPBEXHLevel2 3 2 2 2 2" xfId="3192"/>
    <cellStyle name="SAPBEXHLevel2 3 2 2 3" xfId="2160"/>
    <cellStyle name="SAPBEXHLevel2 3 2 2 3 2" xfId="3708"/>
    <cellStyle name="SAPBEXHLevel2 3 2 2 4" xfId="2676"/>
    <cellStyle name="SAPBEXHLevel2 3 2 3" xfId="1383"/>
    <cellStyle name="SAPBEXHLevel2 3 2 3 2" xfId="2934"/>
    <cellStyle name="SAPBEXHLevel2 3 2 4" xfId="1902"/>
    <cellStyle name="SAPBEXHLevel2 3 2 4 2" xfId="3450"/>
    <cellStyle name="SAPBEXHLevel2 3 2 5" xfId="2418"/>
    <cellStyle name="SAPBEXHLevel2 4" xfId="442"/>
    <cellStyle name="SAPBEXHLevel2 4 2" xfId="854"/>
    <cellStyle name="SAPBEXHLevel2 4 2 2" xfId="1126"/>
    <cellStyle name="SAPBEXHLevel2 4 2 2 2" xfId="1642"/>
    <cellStyle name="SAPBEXHLevel2 4 2 2 2 2" xfId="3193"/>
    <cellStyle name="SAPBEXHLevel2 4 2 2 3" xfId="2161"/>
    <cellStyle name="SAPBEXHLevel2 4 2 2 3 2" xfId="3709"/>
    <cellStyle name="SAPBEXHLevel2 4 2 2 4" xfId="2677"/>
    <cellStyle name="SAPBEXHLevel2 4 2 3" xfId="1384"/>
    <cellStyle name="SAPBEXHLevel2 4 2 3 2" xfId="2935"/>
    <cellStyle name="SAPBEXHLevel2 4 2 4" xfId="1903"/>
    <cellStyle name="SAPBEXHLevel2 4 2 4 2" xfId="3451"/>
    <cellStyle name="SAPBEXHLevel2 4 2 5" xfId="2419"/>
    <cellStyle name="SAPBEXHLevel2 5" xfId="443"/>
    <cellStyle name="SAPBEXHLevel2 5 2" xfId="855"/>
    <cellStyle name="SAPBEXHLevel2 5 2 2" xfId="1127"/>
    <cellStyle name="SAPBEXHLevel2 5 2 2 2" xfId="1643"/>
    <cellStyle name="SAPBEXHLevel2 5 2 2 2 2" xfId="3194"/>
    <cellStyle name="SAPBEXHLevel2 5 2 2 3" xfId="2162"/>
    <cellStyle name="SAPBEXHLevel2 5 2 2 3 2" xfId="3710"/>
    <cellStyle name="SAPBEXHLevel2 5 2 2 4" xfId="2678"/>
    <cellStyle name="SAPBEXHLevel2 5 2 3" xfId="1385"/>
    <cellStyle name="SAPBEXHLevel2 5 2 3 2" xfId="2936"/>
    <cellStyle name="SAPBEXHLevel2 5 2 4" xfId="1904"/>
    <cellStyle name="SAPBEXHLevel2 5 2 4 2" xfId="3452"/>
    <cellStyle name="SAPBEXHLevel2 5 2 5" xfId="2420"/>
    <cellStyle name="SAPBEXHLevel2 6" xfId="444"/>
    <cellStyle name="SAPBEXHLevel2 6 2" xfId="856"/>
    <cellStyle name="SAPBEXHLevel2 6 2 2" xfId="1128"/>
    <cellStyle name="SAPBEXHLevel2 6 2 2 2" xfId="1644"/>
    <cellStyle name="SAPBEXHLevel2 6 2 2 2 2" xfId="3195"/>
    <cellStyle name="SAPBEXHLevel2 6 2 2 3" xfId="2163"/>
    <cellStyle name="SAPBEXHLevel2 6 2 2 3 2" xfId="3711"/>
    <cellStyle name="SAPBEXHLevel2 6 2 2 4" xfId="2679"/>
    <cellStyle name="SAPBEXHLevel2 6 2 3" xfId="1386"/>
    <cellStyle name="SAPBEXHLevel2 6 2 3 2" xfId="2937"/>
    <cellStyle name="SAPBEXHLevel2 6 2 4" xfId="1905"/>
    <cellStyle name="SAPBEXHLevel2 6 2 4 2" xfId="3453"/>
    <cellStyle name="SAPBEXHLevel2 6 2 5" xfId="2421"/>
    <cellStyle name="SAPBEXHLevel2_Приложение_1_к_7-у-о_2009_Кв_1_ФСТ" xfId="445"/>
    <cellStyle name="SAPBEXHLevel2X" xfId="446"/>
    <cellStyle name="SAPBEXHLevel2X 10" xfId="857"/>
    <cellStyle name="SAPBEXHLevel2X 10 2" xfId="1129"/>
    <cellStyle name="SAPBEXHLevel2X 10 2 2" xfId="1645"/>
    <cellStyle name="SAPBEXHLevel2X 10 2 2 2" xfId="3196"/>
    <cellStyle name="SAPBEXHLevel2X 10 2 3" xfId="2164"/>
    <cellStyle name="SAPBEXHLevel2X 10 2 3 2" xfId="3712"/>
    <cellStyle name="SAPBEXHLevel2X 10 2 4" xfId="2680"/>
    <cellStyle name="SAPBEXHLevel2X 10 3" xfId="1387"/>
    <cellStyle name="SAPBEXHLevel2X 10 3 2" xfId="2938"/>
    <cellStyle name="SAPBEXHLevel2X 10 4" xfId="1906"/>
    <cellStyle name="SAPBEXHLevel2X 10 4 2" xfId="3454"/>
    <cellStyle name="SAPBEXHLevel2X 10 5" xfId="2422"/>
    <cellStyle name="SAPBEXHLevel2X 2" xfId="447"/>
    <cellStyle name="SAPBEXHLevel2X 2 2" xfId="858"/>
    <cellStyle name="SAPBEXHLevel2X 2 2 2" xfId="1130"/>
    <cellStyle name="SAPBEXHLevel2X 2 2 2 2" xfId="1646"/>
    <cellStyle name="SAPBEXHLevel2X 2 2 2 2 2" xfId="3197"/>
    <cellStyle name="SAPBEXHLevel2X 2 2 2 3" xfId="2165"/>
    <cellStyle name="SAPBEXHLevel2X 2 2 2 3 2" xfId="3713"/>
    <cellStyle name="SAPBEXHLevel2X 2 2 2 4" xfId="2681"/>
    <cellStyle name="SAPBEXHLevel2X 2 2 3" xfId="1388"/>
    <cellStyle name="SAPBEXHLevel2X 2 2 3 2" xfId="2939"/>
    <cellStyle name="SAPBEXHLevel2X 2 2 4" xfId="1907"/>
    <cellStyle name="SAPBEXHLevel2X 2 2 4 2" xfId="3455"/>
    <cellStyle name="SAPBEXHLevel2X 2 2 5" xfId="2423"/>
    <cellStyle name="SAPBEXHLevel2X 3" xfId="448"/>
    <cellStyle name="SAPBEXHLevel2X 3 2" xfId="859"/>
    <cellStyle name="SAPBEXHLevel2X 3 2 2" xfId="1131"/>
    <cellStyle name="SAPBEXHLevel2X 3 2 2 2" xfId="1647"/>
    <cellStyle name="SAPBEXHLevel2X 3 2 2 2 2" xfId="3198"/>
    <cellStyle name="SAPBEXHLevel2X 3 2 2 3" xfId="2166"/>
    <cellStyle name="SAPBEXHLevel2X 3 2 2 3 2" xfId="3714"/>
    <cellStyle name="SAPBEXHLevel2X 3 2 2 4" xfId="2682"/>
    <cellStyle name="SAPBEXHLevel2X 3 2 3" xfId="1389"/>
    <cellStyle name="SAPBEXHLevel2X 3 2 3 2" xfId="2940"/>
    <cellStyle name="SAPBEXHLevel2X 3 2 4" xfId="1908"/>
    <cellStyle name="SAPBEXHLevel2X 3 2 4 2" xfId="3456"/>
    <cellStyle name="SAPBEXHLevel2X 3 2 5" xfId="2424"/>
    <cellStyle name="SAPBEXHLevel2X 4" xfId="449"/>
    <cellStyle name="SAPBEXHLevel2X 4 2" xfId="860"/>
    <cellStyle name="SAPBEXHLevel2X 4 2 2" xfId="1132"/>
    <cellStyle name="SAPBEXHLevel2X 4 2 2 2" xfId="1648"/>
    <cellStyle name="SAPBEXHLevel2X 4 2 2 2 2" xfId="3199"/>
    <cellStyle name="SAPBEXHLevel2X 4 2 2 3" xfId="2167"/>
    <cellStyle name="SAPBEXHLevel2X 4 2 2 3 2" xfId="3715"/>
    <cellStyle name="SAPBEXHLevel2X 4 2 2 4" xfId="2683"/>
    <cellStyle name="SAPBEXHLevel2X 4 2 3" xfId="1390"/>
    <cellStyle name="SAPBEXHLevel2X 4 2 3 2" xfId="2941"/>
    <cellStyle name="SAPBEXHLevel2X 4 2 4" xfId="1909"/>
    <cellStyle name="SAPBEXHLevel2X 4 2 4 2" xfId="3457"/>
    <cellStyle name="SAPBEXHLevel2X 4 2 5" xfId="2425"/>
    <cellStyle name="SAPBEXHLevel2X 5" xfId="450"/>
    <cellStyle name="SAPBEXHLevel2X 5 2" xfId="861"/>
    <cellStyle name="SAPBEXHLevel2X 5 2 2" xfId="1133"/>
    <cellStyle name="SAPBEXHLevel2X 5 2 2 2" xfId="1649"/>
    <cellStyle name="SAPBEXHLevel2X 5 2 2 2 2" xfId="3200"/>
    <cellStyle name="SAPBEXHLevel2X 5 2 2 3" xfId="2168"/>
    <cellStyle name="SAPBEXHLevel2X 5 2 2 3 2" xfId="3716"/>
    <cellStyle name="SAPBEXHLevel2X 5 2 2 4" xfId="2684"/>
    <cellStyle name="SAPBEXHLevel2X 5 2 3" xfId="1391"/>
    <cellStyle name="SAPBEXHLevel2X 5 2 3 2" xfId="2942"/>
    <cellStyle name="SAPBEXHLevel2X 5 2 4" xfId="1910"/>
    <cellStyle name="SAPBEXHLevel2X 5 2 4 2" xfId="3458"/>
    <cellStyle name="SAPBEXHLevel2X 5 2 5" xfId="2426"/>
    <cellStyle name="SAPBEXHLevel2X 6" xfId="451"/>
    <cellStyle name="SAPBEXHLevel2X 6 2" xfId="862"/>
    <cellStyle name="SAPBEXHLevel2X 6 2 2" xfId="1134"/>
    <cellStyle name="SAPBEXHLevel2X 6 2 2 2" xfId="1650"/>
    <cellStyle name="SAPBEXHLevel2X 6 2 2 2 2" xfId="3201"/>
    <cellStyle name="SAPBEXHLevel2X 6 2 2 3" xfId="2169"/>
    <cellStyle name="SAPBEXHLevel2X 6 2 2 3 2" xfId="3717"/>
    <cellStyle name="SAPBEXHLevel2X 6 2 2 4" xfId="2685"/>
    <cellStyle name="SAPBEXHLevel2X 6 2 3" xfId="1392"/>
    <cellStyle name="SAPBEXHLevel2X 6 2 3 2" xfId="2943"/>
    <cellStyle name="SAPBEXHLevel2X 6 2 4" xfId="1911"/>
    <cellStyle name="SAPBEXHLevel2X 6 2 4 2" xfId="3459"/>
    <cellStyle name="SAPBEXHLevel2X 6 2 5" xfId="2427"/>
    <cellStyle name="SAPBEXHLevel2X 7" xfId="452"/>
    <cellStyle name="SAPBEXHLevel2X 7 2" xfId="863"/>
    <cellStyle name="SAPBEXHLevel2X 7 2 2" xfId="1135"/>
    <cellStyle name="SAPBEXHLevel2X 7 2 2 2" xfId="1651"/>
    <cellStyle name="SAPBEXHLevel2X 7 2 2 2 2" xfId="3202"/>
    <cellStyle name="SAPBEXHLevel2X 7 2 2 3" xfId="2170"/>
    <cellStyle name="SAPBEXHLevel2X 7 2 2 3 2" xfId="3718"/>
    <cellStyle name="SAPBEXHLevel2X 7 2 2 4" xfId="2686"/>
    <cellStyle name="SAPBEXHLevel2X 7 2 3" xfId="1393"/>
    <cellStyle name="SAPBEXHLevel2X 7 2 3 2" xfId="2944"/>
    <cellStyle name="SAPBEXHLevel2X 7 2 4" xfId="1912"/>
    <cellStyle name="SAPBEXHLevel2X 7 2 4 2" xfId="3460"/>
    <cellStyle name="SAPBEXHLevel2X 7 2 5" xfId="2428"/>
    <cellStyle name="SAPBEXHLevel2X 8" xfId="453"/>
    <cellStyle name="SAPBEXHLevel2X 8 2" xfId="864"/>
    <cellStyle name="SAPBEXHLevel2X 8 2 2" xfId="1136"/>
    <cellStyle name="SAPBEXHLevel2X 8 2 2 2" xfId="1652"/>
    <cellStyle name="SAPBEXHLevel2X 8 2 2 2 2" xfId="3203"/>
    <cellStyle name="SAPBEXHLevel2X 8 2 2 3" xfId="2171"/>
    <cellStyle name="SAPBEXHLevel2X 8 2 2 3 2" xfId="3719"/>
    <cellStyle name="SAPBEXHLevel2X 8 2 2 4" xfId="2687"/>
    <cellStyle name="SAPBEXHLevel2X 8 2 3" xfId="1394"/>
    <cellStyle name="SAPBEXHLevel2X 8 2 3 2" xfId="2945"/>
    <cellStyle name="SAPBEXHLevel2X 8 2 4" xfId="1913"/>
    <cellStyle name="SAPBEXHLevel2X 8 2 4 2" xfId="3461"/>
    <cellStyle name="SAPBEXHLevel2X 8 2 5" xfId="2429"/>
    <cellStyle name="SAPBEXHLevel2X 9" xfId="454"/>
    <cellStyle name="SAPBEXHLevel2X 9 2" xfId="865"/>
    <cellStyle name="SAPBEXHLevel2X 9 2 2" xfId="1137"/>
    <cellStyle name="SAPBEXHLevel2X 9 2 2 2" xfId="1653"/>
    <cellStyle name="SAPBEXHLevel2X 9 2 2 2 2" xfId="3204"/>
    <cellStyle name="SAPBEXHLevel2X 9 2 2 3" xfId="2172"/>
    <cellStyle name="SAPBEXHLevel2X 9 2 2 3 2" xfId="3720"/>
    <cellStyle name="SAPBEXHLevel2X 9 2 2 4" xfId="2688"/>
    <cellStyle name="SAPBEXHLevel2X 9 2 3" xfId="1395"/>
    <cellStyle name="SAPBEXHLevel2X 9 2 3 2" xfId="2946"/>
    <cellStyle name="SAPBEXHLevel2X 9 2 4" xfId="1914"/>
    <cellStyle name="SAPBEXHLevel2X 9 2 4 2" xfId="3462"/>
    <cellStyle name="SAPBEXHLevel2X 9 2 5" xfId="2430"/>
    <cellStyle name="SAPBEXHLevel2X_7-р_Из_Системы" xfId="455"/>
    <cellStyle name="SAPBEXHLevel3" xfId="456"/>
    <cellStyle name="SAPBEXHLevel3 2" xfId="457"/>
    <cellStyle name="SAPBEXHLevel3 2 2" xfId="866"/>
    <cellStyle name="SAPBEXHLevel3 2 2 2" xfId="1138"/>
    <cellStyle name="SAPBEXHLevel3 2 2 2 2" xfId="1654"/>
    <cellStyle name="SAPBEXHLevel3 2 2 2 2 2" xfId="3205"/>
    <cellStyle name="SAPBEXHLevel3 2 2 2 3" xfId="2173"/>
    <cellStyle name="SAPBEXHLevel3 2 2 2 3 2" xfId="3721"/>
    <cellStyle name="SAPBEXHLevel3 2 2 2 4" xfId="2689"/>
    <cellStyle name="SAPBEXHLevel3 2 2 3" xfId="1396"/>
    <cellStyle name="SAPBEXHLevel3 2 2 3 2" xfId="2947"/>
    <cellStyle name="SAPBEXHLevel3 2 2 4" xfId="1915"/>
    <cellStyle name="SAPBEXHLevel3 2 2 4 2" xfId="3463"/>
    <cellStyle name="SAPBEXHLevel3 2 2 5" xfId="2431"/>
    <cellStyle name="SAPBEXHLevel3 3" xfId="458"/>
    <cellStyle name="SAPBEXHLevel3 3 2" xfId="867"/>
    <cellStyle name="SAPBEXHLevel3 3 2 2" xfId="1139"/>
    <cellStyle name="SAPBEXHLevel3 3 2 2 2" xfId="1655"/>
    <cellStyle name="SAPBEXHLevel3 3 2 2 2 2" xfId="3206"/>
    <cellStyle name="SAPBEXHLevel3 3 2 2 3" xfId="2174"/>
    <cellStyle name="SAPBEXHLevel3 3 2 2 3 2" xfId="3722"/>
    <cellStyle name="SAPBEXHLevel3 3 2 2 4" xfId="2690"/>
    <cellStyle name="SAPBEXHLevel3 3 2 3" xfId="1397"/>
    <cellStyle name="SAPBEXHLevel3 3 2 3 2" xfId="2948"/>
    <cellStyle name="SAPBEXHLevel3 3 2 4" xfId="1916"/>
    <cellStyle name="SAPBEXHLevel3 3 2 4 2" xfId="3464"/>
    <cellStyle name="SAPBEXHLevel3 3 2 5" xfId="2432"/>
    <cellStyle name="SAPBEXHLevel3 4" xfId="459"/>
    <cellStyle name="SAPBEXHLevel3 4 2" xfId="868"/>
    <cellStyle name="SAPBEXHLevel3 4 2 2" xfId="1140"/>
    <cellStyle name="SAPBEXHLevel3 4 2 2 2" xfId="1656"/>
    <cellStyle name="SAPBEXHLevel3 4 2 2 2 2" xfId="3207"/>
    <cellStyle name="SAPBEXHLevel3 4 2 2 3" xfId="2175"/>
    <cellStyle name="SAPBEXHLevel3 4 2 2 3 2" xfId="3723"/>
    <cellStyle name="SAPBEXHLevel3 4 2 2 4" xfId="2691"/>
    <cellStyle name="SAPBEXHLevel3 4 2 3" xfId="1398"/>
    <cellStyle name="SAPBEXHLevel3 4 2 3 2" xfId="2949"/>
    <cellStyle name="SAPBEXHLevel3 4 2 4" xfId="1917"/>
    <cellStyle name="SAPBEXHLevel3 4 2 4 2" xfId="3465"/>
    <cellStyle name="SAPBEXHLevel3 4 2 5" xfId="2433"/>
    <cellStyle name="SAPBEXHLevel3 5" xfId="460"/>
    <cellStyle name="SAPBEXHLevel3 5 2" xfId="869"/>
    <cellStyle name="SAPBEXHLevel3 5 2 2" xfId="1141"/>
    <cellStyle name="SAPBEXHLevel3 5 2 2 2" xfId="1657"/>
    <cellStyle name="SAPBEXHLevel3 5 2 2 2 2" xfId="3208"/>
    <cellStyle name="SAPBEXHLevel3 5 2 2 3" xfId="2176"/>
    <cellStyle name="SAPBEXHLevel3 5 2 2 3 2" xfId="3724"/>
    <cellStyle name="SAPBEXHLevel3 5 2 2 4" xfId="2692"/>
    <cellStyle name="SAPBEXHLevel3 5 2 3" xfId="1399"/>
    <cellStyle name="SAPBEXHLevel3 5 2 3 2" xfId="2950"/>
    <cellStyle name="SAPBEXHLevel3 5 2 4" xfId="1918"/>
    <cellStyle name="SAPBEXHLevel3 5 2 4 2" xfId="3466"/>
    <cellStyle name="SAPBEXHLevel3 5 2 5" xfId="2434"/>
    <cellStyle name="SAPBEXHLevel3 6" xfId="461"/>
    <cellStyle name="SAPBEXHLevel3 6 2" xfId="870"/>
    <cellStyle name="SAPBEXHLevel3 6 2 2" xfId="1142"/>
    <cellStyle name="SAPBEXHLevel3 6 2 2 2" xfId="1658"/>
    <cellStyle name="SAPBEXHLevel3 6 2 2 2 2" xfId="3209"/>
    <cellStyle name="SAPBEXHLevel3 6 2 2 3" xfId="2177"/>
    <cellStyle name="SAPBEXHLevel3 6 2 2 3 2" xfId="3725"/>
    <cellStyle name="SAPBEXHLevel3 6 2 2 4" xfId="2693"/>
    <cellStyle name="SAPBEXHLevel3 6 2 3" xfId="1400"/>
    <cellStyle name="SAPBEXHLevel3 6 2 3 2" xfId="2951"/>
    <cellStyle name="SAPBEXHLevel3 6 2 4" xfId="1919"/>
    <cellStyle name="SAPBEXHLevel3 6 2 4 2" xfId="3467"/>
    <cellStyle name="SAPBEXHLevel3 6 2 5" xfId="2435"/>
    <cellStyle name="SAPBEXHLevel3_Приложение_1_к_7-у-о_2009_Кв_1_ФСТ" xfId="462"/>
    <cellStyle name="SAPBEXHLevel3X" xfId="463"/>
    <cellStyle name="SAPBEXHLevel3X 10" xfId="871"/>
    <cellStyle name="SAPBEXHLevel3X 10 2" xfId="1143"/>
    <cellStyle name="SAPBEXHLevel3X 10 2 2" xfId="1659"/>
    <cellStyle name="SAPBEXHLevel3X 10 2 2 2" xfId="3210"/>
    <cellStyle name="SAPBEXHLevel3X 10 2 3" xfId="2178"/>
    <cellStyle name="SAPBEXHLevel3X 10 2 3 2" xfId="3726"/>
    <cellStyle name="SAPBEXHLevel3X 10 2 4" xfId="2694"/>
    <cellStyle name="SAPBEXHLevel3X 10 3" xfId="1401"/>
    <cellStyle name="SAPBEXHLevel3X 10 3 2" xfId="2952"/>
    <cellStyle name="SAPBEXHLevel3X 10 4" xfId="1920"/>
    <cellStyle name="SAPBEXHLevel3X 10 4 2" xfId="3468"/>
    <cellStyle name="SAPBEXHLevel3X 10 5" xfId="2436"/>
    <cellStyle name="SAPBEXHLevel3X 2" xfId="464"/>
    <cellStyle name="SAPBEXHLevel3X 2 2" xfId="872"/>
    <cellStyle name="SAPBEXHLevel3X 2 2 2" xfId="1144"/>
    <cellStyle name="SAPBEXHLevel3X 2 2 2 2" xfId="1660"/>
    <cellStyle name="SAPBEXHLevel3X 2 2 2 2 2" xfId="3211"/>
    <cellStyle name="SAPBEXHLevel3X 2 2 2 3" xfId="2179"/>
    <cellStyle name="SAPBEXHLevel3X 2 2 2 3 2" xfId="3727"/>
    <cellStyle name="SAPBEXHLevel3X 2 2 2 4" xfId="2695"/>
    <cellStyle name="SAPBEXHLevel3X 2 2 3" xfId="1402"/>
    <cellStyle name="SAPBEXHLevel3X 2 2 3 2" xfId="2953"/>
    <cellStyle name="SAPBEXHLevel3X 2 2 4" xfId="1921"/>
    <cellStyle name="SAPBEXHLevel3X 2 2 4 2" xfId="3469"/>
    <cellStyle name="SAPBEXHLevel3X 2 2 5" xfId="2437"/>
    <cellStyle name="SAPBEXHLevel3X 3" xfId="465"/>
    <cellStyle name="SAPBEXHLevel3X 3 2" xfId="873"/>
    <cellStyle name="SAPBEXHLevel3X 3 2 2" xfId="1145"/>
    <cellStyle name="SAPBEXHLevel3X 3 2 2 2" xfId="1661"/>
    <cellStyle name="SAPBEXHLevel3X 3 2 2 2 2" xfId="3212"/>
    <cellStyle name="SAPBEXHLevel3X 3 2 2 3" xfId="2180"/>
    <cellStyle name="SAPBEXHLevel3X 3 2 2 3 2" xfId="3728"/>
    <cellStyle name="SAPBEXHLevel3X 3 2 2 4" xfId="2696"/>
    <cellStyle name="SAPBEXHLevel3X 3 2 3" xfId="1403"/>
    <cellStyle name="SAPBEXHLevel3X 3 2 3 2" xfId="2954"/>
    <cellStyle name="SAPBEXHLevel3X 3 2 4" xfId="1922"/>
    <cellStyle name="SAPBEXHLevel3X 3 2 4 2" xfId="3470"/>
    <cellStyle name="SAPBEXHLevel3X 3 2 5" xfId="2438"/>
    <cellStyle name="SAPBEXHLevel3X 4" xfId="466"/>
    <cellStyle name="SAPBEXHLevel3X 4 2" xfId="874"/>
    <cellStyle name="SAPBEXHLevel3X 4 2 2" xfId="1146"/>
    <cellStyle name="SAPBEXHLevel3X 4 2 2 2" xfId="1662"/>
    <cellStyle name="SAPBEXHLevel3X 4 2 2 2 2" xfId="3213"/>
    <cellStyle name="SAPBEXHLevel3X 4 2 2 3" xfId="2181"/>
    <cellStyle name="SAPBEXHLevel3X 4 2 2 3 2" xfId="3729"/>
    <cellStyle name="SAPBEXHLevel3X 4 2 2 4" xfId="2697"/>
    <cellStyle name="SAPBEXHLevel3X 4 2 3" xfId="1404"/>
    <cellStyle name="SAPBEXHLevel3X 4 2 3 2" xfId="2955"/>
    <cellStyle name="SAPBEXHLevel3X 4 2 4" xfId="1923"/>
    <cellStyle name="SAPBEXHLevel3X 4 2 4 2" xfId="3471"/>
    <cellStyle name="SAPBEXHLevel3X 4 2 5" xfId="2439"/>
    <cellStyle name="SAPBEXHLevel3X 5" xfId="467"/>
    <cellStyle name="SAPBEXHLevel3X 5 2" xfId="875"/>
    <cellStyle name="SAPBEXHLevel3X 5 2 2" xfId="1147"/>
    <cellStyle name="SAPBEXHLevel3X 5 2 2 2" xfId="1663"/>
    <cellStyle name="SAPBEXHLevel3X 5 2 2 2 2" xfId="3214"/>
    <cellStyle name="SAPBEXHLevel3X 5 2 2 3" xfId="2182"/>
    <cellStyle name="SAPBEXHLevel3X 5 2 2 3 2" xfId="3730"/>
    <cellStyle name="SAPBEXHLevel3X 5 2 2 4" xfId="2698"/>
    <cellStyle name="SAPBEXHLevel3X 5 2 3" xfId="1405"/>
    <cellStyle name="SAPBEXHLevel3X 5 2 3 2" xfId="2956"/>
    <cellStyle name="SAPBEXHLevel3X 5 2 4" xfId="1924"/>
    <cellStyle name="SAPBEXHLevel3X 5 2 4 2" xfId="3472"/>
    <cellStyle name="SAPBEXHLevel3X 5 2 5" xfId="2440"/>
    <cellStyle name="SAPBEXHLevel3X 6" xfId="468"/>
    <cellStyle name="SAPBEXHLevel3X 6 2" xfId="876"/>
    <cellStyle name="SAPBEXHLevel3X 6 2 2" xfId="1148"/>
    <cellStyle name="SAPBEXHLevel3X 6 2 2 2" xfId="1664"/>
    <cellStyle name="SAPBEXHLevel3X 6 2 2 2 2" xfId="3215"/>
    <cellStyle name="SAPBEXHLevel3X 6 2 2 3" xfId="2183"/>
    <cellStyle name="SAPBEXHLevel3X 6 2 2 3 2" xfId="3731"/>
    <cellStyle name="SAPBEXHLevel3X 6 2 2 4" xfId="2699"/>
    <cellStyle name="SAPBEXHLevel3X 6 2 3" xfId="1406"/>
    <cellStyle name="SAPBEXHLevel3X 6 2 3 2" xfId="2957"/>
    <cellStyle name="SAPBEXHLevel3X 6 2 4" xfId="1925"/>
    <cellStyle name="SAPBEXHLevel3X 6 2 4 2" xfId="3473"/>
    <cellStyle name="SAPBEXHLevel3X 6 2 5" xfId="2441"/>
    <cellStyle name="SAPBEXHLevel3X 7" xfId="469"/>
    <cellStyle name="SAPBEXHLevel3X 7 2" xfId="877"/>
    <cellStyle name="SAPBEXHLevel3X 7 2 2" xfId="1149"/>
    <cellStyle name="SAPBEXHLevel3X 7 2 2 2" xfId="1665"/>
    <cellStyle name="SAPBEXHLevel3X 7 2 2 2 2" xfId="3216"/>
    <cellStyle name="SAPBEXHLevel3X 7 2 2 3" xfId="2184"/>
    <cellStyle name="SAPBEXHLevel3X 7 2 2 3 2" xfId="3732"/>
    <cellStyle name="SAPBEXHLevel3X 7 2 2 4" xfId="2700"/>
    <cellStyle name="SAPBEXHLevel3X 7 2 3" xfId="1407"/>
    <cellStyle name="SAPBEXHLevel3X 7 2 3 2" xfId="2958"/>
    <cellStyle name="SAPBEXHLevel3X 7 2 4" xfId="1926"/>
    <cellStyle name="SAPBEXHLevel3X 7 2 4 2" xfId="3474"/>
    <cellStyle name="SAPBEXHLevel3X 7 2 5" xfId="2442"/>
    <cellStyle name="SAPBEXHLevel3X 8" xfId="470"/>
    <cellStyle name="SAPBEXHLevel3X 8 2" xfId="878"/>
    <cellStyle name="SAPBEXHLevel3X 8 2 2" xfId="1150"/>
    <cellStyle name="SAPBEXHLevel3X 8 2 2 2" xfId="1666"/>
    <cellStyle name="SAPBEXHLevel3X 8 2 2 2 2" xfId="3217"/>
    <cellStyle name="SAPBEXHLevel3X 8 2 2 3" xfId="2185"/>
    <cellStyle name="SAPBEXHLevel3X 8 2 2 3 2" xfId="3733"/>
    <cellStyle name="SAPBEXHLevel3X 8 2 2 4" xfId="2701"/>
    <cellStyle name="SAPBEXHLevel3X 8 2 3" xfId="1408"/>
    <cellStyle name="SAPBEXHLevel3X 8 2 3 2" xfId="2959"/>
    <cellStyle name="SAPBEXHLevel3X 8 2 4" xfId="1927"/>
    <cellStyle name="SAPBEXHLevel3X 8 2 4 2" xfId="3475"/>
    <cellStyle name="SAPBEXHLevel3X 8 2 5" xfId="2443"/>
    <cellStyle name="SAPBEXHLevel3X 9" xfId="471"/>
    <cellStyle name="SAPBEXHLevel3X 9 2" xfId="879"/>
    <cellStyle name="SAPBEXHLevel3X 9 2 2" xfId="1151"/>
    <cellStyle name="SAPBEXHLevel3X 9 2 2 2" xfId="1667"/>
    <cellStyle name="SAPBEXHLevel3X 9 2 2 2 2" xfId="3218"/>
    <cellStyle name="SAPBEXHLevel3X 9 2 2 3" xfId="2186"/>
    <cellStyle name="SAPBEXHLevel3X 9 2 2 3 2" xfId="3734"/>
    <cellStyle name="SAPBEXHLevel3X 9 2 2 4" xfId="2702"/>
    <cellStyle name="SAPBEXHLevel3X 9 2 3" xfId="1409"/>
    <cellStyle name="SAPBEXHLevel3X 9 2 3 2" xfId="2960"/>
    <cellStyle name="SAPBEXHLevel3X 9 2 4" xfId="1928"/>
    <cellStyle name="SAPBEXHLevel3X 9 2 4 2" xfId="3476"/>
    <cellStyle name="SAPBEXHLevel3X 9 2 5" xfId="2444"/>
    <cellStyle name="SAPBEXHLevel3X_7-р_Из_Системы" xfId="472"/>
    <cellStyle name="SAPBEXinputData" xfId="473"/>
    <cellStyle name="SAPBEXinputData 10" xfId="474"/>
    <cellStyle name="SAPBEXinputData 2" xfId="475"/>
    <cellStyle name="SAPBEXinputData 3" xfId="476"/>
    <cellStyle name="SAPBEXinputData 4" xfId="477"/>
    <cellStyle name="SAPBEXinputData 5" xfId="478"/>
    <cellStyle name="SAPBEXinputData 6" xfId="479"/>
    <cellStyle name="SAPBEXinputData 7" xfId="480"/>
    <cellStyle name="SAPBEXinputData 8" xfId="481"/>
    <cellStyle name="SAPBEXinputData 9" xfId="482"/>
    <cellStyle name="SAPBEXinputData_7-р_Из_Системы" xfId="483"/>
    <cellStyle name="SAPBEXItemHeader" xfId="484"/>
    <cellStyle name="SAPBEXItemHeader 2" xfId="880"/>
    <cellStyle name="SAPBEXItemHeader 2 2" xfId="1152"/>
    <cellStyle name="SAPBEXItemHeader 2 2 2" xfId="1668"/>
    <cellStyle name="SAPBEXItemHeader 2 2 2 2" xfId="3219"/>
    <cellStyle name="SAPBEXItemHeader 2 2 3" xfId="2187"/>
    <cellStyle name="SAPBEXItemHeader 2 2 3 2" xfId="3735"/>
    <cellStyle name="SAPBEXItemHeader 2 2 4" xfId="2703"/>
    <cellStyle name="SAPBEXItemHeader 2 3" xfId="1410"/>
    <cellStyle name="SAPBEXItemHeader 2 3 2" xfId="2961"/>
    <cellStyle name="SAPBEXItemHeader 2 4" xfId="1929"/>
    <cellStyle name="SAPBEXItemHeader 2 4 2" xfId="3477"/>
    <cellStyle name="SAPBEXItemHeader 2 5" xfId="2445"/>
    <cellStyle name="SAPBEXresData" xfId="485"/>
    <cellStyle name="SAPBEXresData 2" xfId="486"/>
    <cellStyle name="SAPBEXresData 2 2" xfId="882"/>
    <cellStyle name="SAPBEXresData 2 2 2" xfId="1154"/>
    <cellStyle name="SAPBEXresData 2 2 2 2" xfId="1670"/>
    <cellStyle name="SAPBEXresData 2 2 2 2 2" xfId="3221"/>
    <cellStyle name="SAPBEXresData 2 2 2 3" xfId="2189"/>
    <cellStyle name="SAPBEXresData 2 2 2 3 2" xfId="3737"/>
    <cellStyle name="SAPBEXresData 2 2 2 4" xfId="2705"/>
    <cellStyle name="SAPBEXresData 2 2 3" xfId="1412"/>
    <cellStyle name="SAPBEXresData 2 2 3 2" xfId="2963"/>
    <cellStyle name="SAPBEXresData 2 2 4" xfId="1931"/>
    <cellStyle name="SAPBEXresData 2 2 4 2" xfId="3479"/>
    <cellStyle name="SAPBEXresData 2 2 5" xfId="2447"/>
    <cellStyle name="SAPBEXresData 3" xfId="487"/>
    <cellStyle name="SAPBEXresData 3 2" xfId="883"/>
    <cellStyle name="SAPBEXresData 3 2 2" xfId="1155"/>
    <cellStyle name="SAPBEXresData 3 2 2 2" xfId="1671"/>
    <cellStyle name="SAPBEXresData 3 2 2 2 2" xfId="3222"/>
    <cellStyle name="SAPBEXresData 3 2 2 3" xfId="2190"/>
    <cellStyle name="SAPBEXresData 3 2 2 3 2" xfId="3738"/>
    <cellStyle name="SAPBEXresData 3 2 2 4" xfId="2706"/>
    <cellStyle name="SAPBEXresData 3 2 3" xfId="1413"/>
    <cellStyle name="SAPBEXresData 3 2 3 2" xfId="2964"/>
    <cellStyle name="SAPBEXresData 3 2 4" xfId="1932"/>
    <cellStyle name="SAPBEXresData 3 2 4 2" xfId="3480"/>
    <cellStyle name="SAPBEXresData 3 2 5" xfId="2448"/>
    <cellStyle name="SAPBEXresData 4" xfId="488"/>
    <cellStyle name="SAPBEXresData 4 2" xfId="884"/>
    <cellStyle name="SAPBEXresData 4 2 2" xfId="1156"/>
    <cellStyle name="SAPBEXresData 4 2 2 2" xfId="1672"/>
    <cellStyle name="SAPBEXresData 4 2 2 2 2" xfId="3223"/>
    <cellStyle name="SAPBEXresData 4 2 2 3" xfId="2191"/>
    <cellStyle name="SAPBEXresData 4 2 2 3 2" xfId="3739"/>
    <cellStyle name="SAPBEXresData 4 2 2 4" xfId="2707"/>
    <cellStyle name="SAPBEXresData 4 2 3" xfId="1414"/>
    <cellStyle name="SAPBEXresData 4 2 3 2" xfId="2965"/>
    <cellStyle name="SAPBEXresData 4 2 4" xfId="1933"/>
    <cellStyle name="SAPBEXresData 4 2 4 2" xfId="3481"/>
    <cellStyle name="SAPBEXresData 4 2 5" xfId="2449"/>
    <cellStyle name="SAPBEXresData 5" xfId="489"/>
    <cellStyle name="SAPBEXresData 5 2" xfId="885"/>
    <cellStyle name="SAPBEXresData 5 2 2" xfId="1157"/>
    <cellStyle name="SAPBEXresData 5 2 2 2" xfId="1673"/>
    <cellStyle name="SAPBEXresData 5 2 2 2 2" xfId="3224"/>
    <cellStyle name="SAPBEXresData 5 2 2 3" xfId="2192"/>
    <cellStyle name="SAPBEXresData 5 2 2 3 2" xfId="3740"/>
    <cellStyle name="SAPBEXresData 5 2 2 4" xfId="2708"/>
    <cellStyle name="SAPBEXresData 5 2 3" xfId="1415"/>
    <cellStyle name="SAPBEXresData 5 2 3 2" xfId="2966"/>
    <cellStyle name="SAPBEXresData 5 2 4" xfId="1934"/>
    <cellStyle name="SAPBEXresData 5 2 4 2" xfId="3482"/>
    <cellStyle name="SAPBEXresData 5 2 5" xfId="2450"/>
    <cellStyle name="SAPBEXresData 6" xfId="490"/>
    <cellStyle name="SAPBEXresData 6 2" xfId="886"/>
    <cellStyle name="SAPBEXresData 6 2 2" xfId="1158"/>
    <cellStyle name="SAPBEXresData 6 2 2 2" xfId="1674"/>
    <cellStyle name="SAPBEXresData 6 2 2 2 2" xfId="3225"/>
    <cellStyle name="SAPBEXresData 6 2 2 3" xfId="2193"/>
    <cellStyle name="SAPBEXresData 6 2 2 3 2" xfId="3741"/>
    <cellStyle name="SAPBEXresData 6 2 2 4" xfId="2709"/>
    <cellStyle name="SAPBEXresData 6 2 3" xfId="1416"/>
    <cellStyle name="SAPBEXresData 6 2 3 2" xfId="2967"/>
    <cellStyle name="SAPBEXresData 6 2 4" xfId="1935"/>
    <cellStyle name="SAPBEXresData 6 2 4 2" xfId="3483"/>
    <cellStyle name="SAPBEXresData 6 2 5" xfId="2451"/>
    <cellStyle name="SAPBEXresData 7" xfId="881"/>
    <cellStyle name="SAPBEXresData 7 2" xfId="1153"/>
    <cellStyle name="SAPBEXresData 7 2 2" xfId="1669"/>
    <cellStyle name="SAPBEXresData 7 2 2 2" xfId="3220"/>
    <cellStyle name="SAPBEXresData 7 2 3" xfId="2188"/>
    <cellStyle name="SAPBEXresData 7 2 3 2" xfId="3736"/>
    <cellStyle name="SAPBEXresData 7 2 4" xfId="2704"/>
    <cellStyle name="SAPBEXresData 7 3" xfId="1411"/>
    <cellStyle name="SAPBEXresData 7 3 2" xfId="2962"/>
    <cellStyle name="SAPBEXresData 7 4" xfId="1930"/>
    <cellStyle name="SAPBEXresData 7 4 2" xfId="3478"/>
    <cellStyle name="SAPBEXresData 7 5" xfId="2446"/>
    <cellStyle name="SAPBEXresDataEmph" xfId="491"/>
    <cellStyle name="SAPBEXresDataEmph 2" xfId="492"/>
    <cellStyle name="SAPBEXresDataEmph 2 2" xfId="493"/>
    <cellStyle name="SAPBEXresDataEmph 3" xfId="494"/>
    <cellStyle name="SAPBEXresDataEmph 3 2" xfId="495"/>
    <cellStyle name="SAPBEXresDataEmph 4" xfId="496"/>
    <cellStyle name="SAPBEXresDataEmph 4 2" xfId="497"/>
    <cellStyle name="SAPBEXresDataEmph 5" xfId="498"/>
    <cellStyle name="SAPBEXresDataEmph 5 2" xfId="499"/>
    <cellStyle name="SAPBEXresDataEmph 6" xfId="500"/>
    <cellStyle name="SAPBEXresDataEmph 6 2" xfId="501"/>
    <cellStyle name="SAPBEXresDataEmph 7" xfId="887"/>
    <cellStyle name="SAPBEXresDataEmph 7 2" xfId="1159"/>
    <cellStyle name="SAPBEXresDataEmph 7 2 2" xfId="1675"/>
    <cellStyle name="SAPBEXresDataEmph 7 2 2 2" xfId="3226"/>
    <cellStyle name="SAPBEXresDataEmph 7 2 3" xfId="2194"/>
    <cellStyle name="SAPBEXresDataEmph 7 2 3 2" xfId="3742"/>
    <cellStyle name="SAPBEXresDataEmph 7 2 4" xfId="2710"/>
    <cellStyle name="SAPBEXresDataEmph 7 3" xfId="1417"/>
    <cellStyle name="SAPBEXresDataEmph 7 3 2" xfId="2968"/>
    <cellStyle name="SAPBEXresDataEmph 7 4" xfId="1936"/>
    <cellStyle name="SAPBEXresDataEmph 7 4 2" xfId="3484"/>
    <cellStyle name="SAPBEXresDataEmph 7 5" xfId="2452"/>
    <cellStyle name="SAPBEXresItem" xfId="502"/>
    <cellStyle name="SAPBEXresItem 2" xfId="503"/>
    <cellStyle name="SAPBEXresItem 2 2" xfId="889"/>
    <cellStyle name="SAPBEXresItem 2 2 2" xfId="1161"/>
    <cellStyle name="SAPBEXresItem 2 2 2 2" xfId="1677"/>
    <cellStyle name="SAPBEXresItem 2 2 2 2 2" xfId="3228"/>
    <cellStyle name="SAPBEXresItem 2 2 2 3" xfId="2196"/>
    <cellStyle name="SAPBEXresItem 2 2 2 3 2" xfId="3744"/>
    <cellStyle name="SAPBEXresItem 2 2 2 4" xfId="2712"/>
    <cellStyle name="SAPBEXresItem 2 2 3" xfId="1419"/>
    <cellStyle name="SAPBEXresItem 2 2 3 2" xfId="2970"/>
    <cellStyle name="SAPBEXresItem 2 2 4" xfId="1938"/>
    <cellStyle name="SAPBEXresItem 2 2 4 2" xfId="3486"/>
    <cellStyle name="SAPBEXresItem 2 2 5" xfId="2454"/>
    <cellStyle name="SAPBEXresItem 3" xfId="504"/>
    <cellStyle name="SAPBEXresItem 3 2" xfId="890"/>
    <cellStyle name="SAPBEXresItem 3 2 2" xfId="1162"/>
    <cellStyle name="SAPBEXresItem 3 2 2 2" xfId="1678"/>
    <cellStyle name="SAPBEXresItem 3 2 2 2 2" xfId="3229"/>
    <cellStyle name="SAPBEXresItem 3 2 2 3" xfId="2197"/>
    <cellStyle name="SAPBEXresItem 3 2 2 3 2" xfId="3745"/>
    <cellStyle name="SAPBEXresItem 3 2 2 4" xfId="2713"/>
    <cellStyle name="SAPBEXresItem 3 2 3" xfId="1420"/>
    <cellStyle name="SAPBEXresItem 3 2 3 2" xfId="2971"/>
    <cellStyle name="SAPBEXresItem 3 2 4" xfId="1939"/>
    <cellStyle name="SAPBEXresItem 3 2 4 2" xfId="3487"/>
    <cellStyle name="SAPBEXresItem 3 2 5" xfId="2455"/>
    <cellStyle name="SAPBEXresItem 4" xfId="505"/>
    <cellStyle name="SAPBEXresItem 4 2" xfId="891"/>
    <cellStyle name="SAPBEXresItem 4 2 2" xfId="1163"/>
    <cellStyle name="SAPBEXresItem 4 2 2 2" xfId="1679"/>
    <cellStyle name="SAPBEXresItem 4 2 2 2 2" xfId="3230"/>
    <cellStyle name="SAPBEXresItem 4 2 2 3" xfId="2198"/>
    <cellStyle name="SAPBEXresItem 4 2 2 3 2" xfId="3746"/>
    <cellStyle name="SAPBEXresItem 4 2 2 4" xfId="2714"/>
    <cellStyle name="SAPBEXresItem 4 2 3" xfId="1421"/>
    <cellStyle name="SAPBEXresItem 4 2 3 2" xfId="2972"/>
    <cellStyle name="SAPBEXresItem 4 2 4" xfId="1940"/>
    <cellStyle name="SAPBEXresItem 4 2 4 2" xfId="3488"/>
    <cellStyle name="SAPBEXresItem 4 2 5" xfId="2456"/>
    <cellStyle name="SAPBEXresItem 5" xfId="506"/>
    <cellStyle name="SAPBEXresItem 5 2" xfId="892"/>
    <cellStyle name="SAPBEXresItem 5 2 2" xfId="1164"/>
    <cellStyle name="SAPBEXresItem 5 2 2 2" xfId="1680"/>
    <cellStyle name="SAPBEXresItem 5 2 2 2 2" xfId="3231"/>
    <cellStyle name="SAPBEXresItem 5 2 2 3" xfId="2199"/>
    <cellStyle name="SAPBEXresItem 5 2 2 3 2" xfId="3747"/>
    <cellStyle name="SAPBEXresItem 5 2 2 4" xfId="2715"/>
    <cellStyle name="SAPBEXresItem 5 2 3" xfId="1422"/>
    <cellStyle name="SAPBEXresItem 5 2 3 2" xfId="2973"/>
    <cellStyle name="SAPBEXresItem 5 2 4" xfId="1941"/>
    <cellStyle name="SAPBEXresItem 5 2 4 2" xfId="3489"/>
    <cellStyle name="SAPBEXresItem 5 2 5" xfId="2457"/>
    <cellStyle name="SAPBEXresItem 6" xfId="507"/>
    <cellStyle name="SAPBEXresItem 6 2" xfId="893"/>
    <cellStyle name="SAPBEXresItem 6 2 2" xfId="1165"/>
    <cellStyle name="SAPBEXresItem 6 2 2 2" xfId="1681"/>
    <cellStyle name="SAPBEXresItem 6 2 2 2 2" xfId="3232"/>
    <cellStyle name="SAPBEXresItem 6 2 2 3" xfId="2200"/>
    <cellStyle name="SAPBEXresItem 6 2 2 3 2" xfId="3748"/>
    <cellStyle name="SAPBEXresItem 6 2 2 4" xfId="2716"/>
    <cellStyle name="SAPBEXresItem 6 2 3" xfId="1423"/>
    <cellStyle name="SAPBEXresItem 6 2 3 2" xfId="2974"/>
    <cellStyle name="SAPBEXresItem 6 2 4" xfId="1942"/>
    <cellStyle name="SAPBEXresItem 6 2 4 2" xfId="3490"/>
    <cellStyle name="SAPBEXresItem 6 2 5" xfId="2458"/>
    <cellStyle name="SAPBEXresItem 7" xfId="888"/>
    <cellStyle name="SAPBEXresItem 7 2" xfId="1160"/>
    <cellStyle name="SAPBEXresItem 7 2 2" xfId="1676"/>
    <cellStyle name="SAPBEXresItem 7 2 2 2" xfId="3227"/>
    <cellStyle name="SAPBEXresItem 7 2 3" xfId="2195"/>
    <cellStyle name="SAPBEXresItem 7 2 3 2" xfId="3743"/>
    <cellStyle name="SAPBEXresItem 7 2 4" xfId="2711"/>
    <cellStyle name="SAPBEXresItem 7 3" xfId="1418"/>
    <cellStyle name="SAPBEXresItem 7 3 2" xfId="2969"/>
    <cellStyle name="SAPBEXresItem 7 4" xfId="1937"/>
    <cellStyle name="SAPBEXresItem 7 4 2" xfId="3485"/>
    <cellStyle name="SAPBEXresItem 7 5" xfId="2453"/>
    <cellStyle name="SAPBEXresItemX" xfId="508"/>
    <cellStyle name="SAPBEXresItemX 2" xfId="509"/>
    <cellStyle name="SAPBEXresItemX 2 2" xfId="895"/>
    <cellStyle name="SAPBEXresItemX 2 2 2" xfId="1167"/>
    <cellStyle name="SAPBEXresItemX 2 2 2 2" xfId="1683"/>
    <cellStyle name="SAPBEXresItemX 2 2 2 2 2" xfId="3234"/>
    <cellStyle name="SAPBEXresItemX 2 2 2 3" xfId="2202"/>
    <cellStyle name="SAPBEXresItemX 2 2 2 3 2" xfId="3750"/>
    <cellStyle name="SAPBEXresItemX 2 2 2 4" xfId="2718"/>
    <cellStyle name="SAPBEXresItemX 2 2 3" xfId="1425"/>
    <cellStyle name="SAPBEXresItemX 2 2 3 2" xfId="2976"/>
    <cellStyle name="SAPBEXresItemX 2 2 4" xfId="1944"/>
    <cellStyle name="SAPBEXresItemX 2 2 4 2" xfId="3492"/>
    <cellStyle name="SAPBEXresItemX 2 2 5" xfId="2460"/>
    <cellStyle name="SAPBEXresItemX 3" xfId="510"/>
    <cellStyle name="SAPBEXresItemX 3 2" xfId="896"/>
    <cellStyle name="SAPBEXresItemX 3 2 2" xfId="1168"/>
    <cellStyle name="SAPBEXresItemX 3 2 2 2" xfId="1684"/>
    <cellStyle name="SAPBEXresItemX 3 2 2 2 2" xfId="3235"/>
    <cellStyle name="SAPBEXresItemX 3 2 2 3" xfId="2203"/>
    <cellStyle name="SAPBEXresItemX 3 2 2 3 2" xfId="3751"/>
    <cellStyle name="SAPBEXresItemX 3 2 2 4" xfId="2719"/>
    <cellStyle name="SAPBEXresItemX 3 2 3" xfId="1426"/>
    <cellStyle name="SAPBEXresItemX 3 2 3 2" xfId="2977"/>
    <cellStyle name="SAPBEXresItemX 3 2 4" xfId="1945"/>
    <cellStyle name="SAPBEXresItemX 3 2 4 2" xfId="3493"/>
    <cellStyle name="SAPBEXresItemX 3 2 5" xfId="2461"/>
    <cellStyle name="SAPBEXresItemX 4" xfId="511"/>
    <cellStyle name="SAPBEXresItemX 4 2" xfId="897"/>
    <cellStyle name="SAPBEXresItemX 4 2 2" xfId="1169"/>
    <cellStyle name="SAPBEXresItemX 4 2 2 2" xfId="1685"/>
    <cellStyle name="SAPBEXresItemX 4 2 2 2 2" xfId="3236"/>
    <cellStyle name="SAPBEXresItemX 4 2 2 3" xfId="2204"/>
    <cellStyle name="SAPBEXresItemX 4 2 2 3 2" xfId="3752"/>
    <cellStyle name="SAPBEXresItemX 4 2 2 4" xfId="2720"/>
    <cellStyle name="SAPBEXresItemX 4 2 3" xfId="1427"/>
    <cellStyle name="SAPBEXresItemX 4 2 3 2" xfId="2978"/>
    <cellStyle name="SAPBEXresItemX 4 2 4" xfId="1946"/>
    <cellStyle name="SAPBEXresItemX 4 2 4 2" xfId="3494"/>
    <cellStyle name="SAPBEXresItemX 4 2 5" xfId="2462"/>
    <cellStyle name="SAPBEXresItemX 5" xfId="512"/>
    <cellStyle name="SAPBEXresItemX 5 2" xfId="898"/>
    <cellStyle name="SAPBEXresItemX 5 2 2" xfId="1170"/>
    <cellStyle name="SAPBEXresItemX 5 2 2 2" xfId="1686"/>
    <cellStyle name="SAPBEXresItemX 5 2 2 2 2" xfId="3237"/>
    <cellStyle name="SAPBEXresItemX 5 2 2 3" xfId="2205"/>
    <cellStyle name="SAPBEXresItemX 5 2 2 3 2" xfId="3753"/>
    <cellStyle name="SAPBEXresItemX 5 2 2 4" xfId="2721"/>
    <cellStyle name="SAPBEXresItemX 5 2 3" xfId="1428"/>
    <cellStyle name="SAPBEXresItemX 5 2 3 2" xfId="2979"/>
    <cellStyle name="SAPBEXresItemX 5 2 4" xfId="1947"/>
    <cellStyle name="SAPBEXresItemX 5 2 4 2" xfId="3495"/>
    <cellStyle name="SAPBEXresItemX 5 2 5" xfId="2463"/>
    <cellStyle name="SAPBEXresItemX 6" xfId="513"/>
    <cellStyle name="SAPBEXresItemX 6 2" xfId="899"/>
    <cellStyle name="SAPBEXresItemX 6 2 2" xfId="1171"/>
    <cellStyle name="SAPBEXresItemX 6 2 2 2" xfId="1687"/>
    <cellStyle name="SAPBEXresItemX 6 2 2 2 2" xfId="3238"/>
    <cellStyle name="SAPBEXresItemX 6 2 2 3" xfId="2206"/>
    <cellStyle name="SAPBEXresItemX 6 2 2 3 2" xfId="3754"/>
    <cellStyle name="SAPBEXresItemX 6 2 2 4" xfId="2722"/>
    <cellStyle name="SAPBEXresItemX 6 2 3" xfId="1429"/>
    <cellStyle name="SAPBEXresItemX 6 2 3 2" xfId="2980"/>
    <cellStyle name="SAPBEXresItemX 6 2 4" xfId="1948"/>
    <cellStyle name="SAPBEXresItemX 6 2 4 2" xfId="3496"/>
    <cellStyle name="SAPBEXresItemX 6 2 5" xfId="2464"/>
    <cellStyle name="SAPBEXresItemX 7" xfId="894"/>
    <cellStyle name="SAPBEXresItemX 7 2" xfId="1166"/>
    <cellStyle name="SAPBEXresItemX 7 2 2" xfId="1682"/>
    <cellStyle name="SAPBEXresItemX 7 2 2 2" xfId="3233"/>
    <cellStyle name="SAPBEXresItemX 7 2 3" xfId="2201"/>
    <cellStyle name="SAPBEXresItemX 7 2 3 2" xfId="3749"/>
    <cellStyle name="SAPBEXresItemX 7 2 4" xfId="2717"/>
    <cellStyle name="SAPBEXresItemX 7 3" xfId="1424"/>
    <cellStyle name="SAPBEXresItemX 7 3 2" xfId="2975"/>
    <cellStyle name="SAPBEXresItemX 7 4" xfId="1943"/>
    <cellStyle name="SAPBEXresItemX 7 4 2" xfId="3491"/>
    <cellStyle name="SAPBEXresItemX 7 5" xfId="2459"/>
    <cellStyle name="SAPBEXstdData" xfId="514"/>
    <cellStyle name="SAPBEXstdData 2" xfId="515"/>
    <cellStyle name="SAPBEXstdData 2 2" xfId="901"/>
    <cellStyle name="SAPBEXstdData 2 2 2" xfId="1173"/>
    <cellStyle name="SAPBEXstdData 2 2 2 2" xfId="1689"/>
    <cellStyle name="SAPBEXstdData 2 2 2 2 2" xfId="3240"/>
    <cellStyle name="SAPBEXstdData 2 2 2 3" xfId="2208"/>
    <cellStyle name="SAPBEXstdData 2 2 2 3 2" xfId="3756"/>
    <cellStyle name="SAPBEXstdData 2 2 2 4" xfId="2724"/>
    <cellStyle name="SAPBEXstdData 2 2 3" xfId="1431"/>
    <cellStyle name="SAPBEXstdData 2 2 3 2" xfId="2982"/>
    <cellStyle name="SAPBEXstdData 2 2 4" xfId="1950"/>
    <cellStyle name="SAPBEXstdData 2 2 4 2" xfId="3498"/>
    <cellStyle name="SAPBEXstdData 2 2 5" xfId="2466"/>
    <cellStyle name="SAPBEXstdData 3" xfId="516"/>
    <cellStyle name="SAPBEXstdData 3 2" xfId="902"/>
    <cellStyle name="SAPBEXstdData 3 2 2" xfId="1174"/>
    <cellStyle name="SAPBEXstdData 3 2 2 2" xfId="1690"/>
    <cellStyle name="SAPBEXstdData 3 2 2 2 2" xfId="3241"/>
    <cellStyle name="SAPBEXstdData 3 2 2 3" xfId="2209"/>
    <cellStyle name="SAPBEXstdData 3 2 2 3 2" xfId="3757"/>
    <cellStyle name="SAPBEXstdData 3 2 2 4" xfId="2725"/>
    <cellStyle name="SAPBEXstdData 3 2 3" xfId="1432"/>
    <cellStyle name="SAPBEXstdData 3 2 3 2" xfId="2983"/>
    <cellStyle name="SAPBEXstdData 3 2 4" xfId="1951"/>
    <cellStyle name="SAPBEXstdData 3 2 4 2" xfId="3499"/>
    <cellStyle name="SAPBEXstdData 3 2 5" xfId="2467"/>
    <cellStyle name="SAPBEXstdData 4" xfId="517"/>
    <cellStyle name="SAPBEXstdData 4 2" xfId="903"/>
    <cellStyle name="SAPBEXstdData 4 2 2" xfId="1175"/>
    <cellStyle name="SAPBEXstdData 4 2 2 2" xfId="1691"/>
    <cellStyle name="SAPBEXstdData 4 2 2 2 2" xfId="3242"/>
    <cellStyle name="SAPBEXstdData 4 2 2 3" xfId="2210"/>
    <cellStyle name="SAPBEXstdData 4 2 2 3 2" xfId="3758"/>
    <cellStyle name="SAPBEXstdData 4 2 2 4" xfId="2726"/>
    <cellStyle name="SAPBEXstdData 4 2 3" xfId="1433"/>
    <cellStyle name="SAPBEXstdData 4 2 3 2" xfId="2984"/>
    <cellStyle name="SAPBEXstdData 4 2 4" xfId="1952"/>
    <cellStyle name="SAPBEXstdData 4 2 4 2" xfId="3500"/>
    <cellStyle name="SAPBEXstdData 4 2 5" xfId="2468"/>
    <cellStyle name="SAPBEXstdData 5" xfId="518"/>
    <cellStyle name="SAPBEXstdData 5 2" xfId="904"/>
    <cellStyle name="SAPBEXstdData 5 2 2" xfId="1176"/>
    <cellStyle name="SAPBEXstdData 5 2 2 2" xfId="1692"/>
    <cellStyle name="SAPBEXstdData 5 2 2 2 2" xfId="3243"/>
    <cellStyle name="SAPBEXstdData 5 2 2 3" xfId="2211"/>
    <cellStyle name="SAPBEXstdData 5 2 2 3 2" xfId="3759"/>
    <cellStyle name="SAPBEXstdData 5 2 2 4" xfId="2727"/>
    <cellStyle name="SAPBEXstdData 5 2 3" xfId="1434"/>
    <cellStyle name="SAPBEXstdData 5 2 3 2" xfId="2985"/>
    <cellStyle name="SAPBEXstdData 5 2 4" xfId="1953"/>
    <cellStyle name="SAPBEXstdData 5 2 4 2" xfId="3501"/>
    <cellStyle name="SAPBEXstdData 5 2 5" xfId="2469"/>
    <cellStyle name="SAPBEXstdData 6" xfId="519"/>
    <cellStyle name="SAPBEXstdData 6 2" xfId="905"/>
    <cellStyle name="SAPBEXstdData 6 2 2" xfId="1177"/>
    <cellStyle name="SAPBEXstdData 6 2 2 2" xfId="1693"/>
    <cellStyle name="SAPBEXstdData 6 2 2 2 2" xfId="3244"/>
    <cellStyle name="SAPBEXstdData 6 2 2 3" xfId="2212"/>
    <cellStyle name="SAPBEXstdData 6 2 2 3 2" xfId="3760"/>
    <cellStyle name="SAPBEXstdData 6 2 2 4" xfId="2728"/>
    <cellStyle name="SAPBEXstdData 6 2 3" xfId="1435"/>
    <cellStyle name="SAPBEXstdData 6 2 3 2" xfId="2986"/>
    <cellStyle name="SAPBEXstdData 6 2 4" xfId="1954"/>
    <cellStyle name="SAPBEXstdData 6 2 4 2" xfId="3502"/>
    <cellStyle name="SAPBEXstdData 6 2 5" xfId="2470"/>
    <cellStyle name="SAPBEXstdData 7" xfId="900"/>
    <cellStyle name="SAPBEXstdData 7 2" xfId="1172"/>
    <cellStyle name="SAPBEXstdData 7 2 2" xfId="1688"/>
    <cellStyle name="SAPBEXstdData 7 2 2 2" xfId="3239"/>
    <cellStyle name="SAPBEXstdData 7 2 3" xfId="2207"/>
    <cellStyle name="SAPBEXstdData 7 2 3 2" xfId="3755"/>
    <cellStyle name="SAPBEXstdData 7 2 4" xfId="2723"/>
    <cellStyle name="SAPBEXstdData 7 3" xfId="1430"/>
    <cellStyle name="SAPBEXstdData 7 3 2" xfId="2981"/>
    <cellStyle name="SAPBEXstdData 7 4" xfId="1949"/>
    <cellStyle name="SAPBEXstdData 7 4 2" xfId="3497"/>
    <cellStyle name="SAPBEXstdData 7 5" xfId="2465"/>
    <cellStyle name="SAPBEXstdData_Приложение_1_к_7-у-о_2009_Кв_1_ФСТ" xfId="520"/>
    <cellStyle name="SAPBEXstdDataEmph" xfId="521"/>
    <cellStyle name="SAPBEXstdDataEmph 2" xfId="522"/>
    <cellStyle name="SAPBEXstdDataEmph 2 2" xfId="907"/>
    <cellStyle name="SAPBEXstdDataEmph 2 2 2" xfId="1179"/>
    <cellStyle name="SAPBEXstdDataEmph 2 2 2 2" xfId="1695"/>
    <cellStyle name="SAPBEXstdDataEmph 2 2 2 2 2" xfId="3246"/>
    <cellStyle name="SAPBEXstdDataEmph 2 2 2 3" xfId="2214"/>
    <cellStyle name="SAPBEXstdDataEmph 2 2 2 3 2" xfId="3762"/>
    <cellStyle name="SAPBEXstdDataEmph 2 2 2 4" xfId="2730"/>
    <cellStyle name="SAPBEXstdDataEmph 2 2 3" xfId="1437"/>
    <cellStyle name="SAPBEXstdDataEmph 2 2 3 2" xfId="2988"/>
    <cellStyle name="SAPBEXstdDataEmph 2 2 4" xfId="1956"/>
    <cellStyle name="SAPBEXstdDataEmph 2 2 4 2" xfId="3504"/>
    <cellStyle name="SAPBEXstdDataEmph 2 2 5" xfId="2472"/>
    <cellStyle name="SAPBEXstdDataEmph 3" xfId="523"/>
    <cellStyle name="SAPBEXstdDataEmph 3 2" xfId="908"/>
    <cellStyle name="SAPBEXstdDataEmph 3 2 2" xfId="1180"/>
    <cellStyle name="SAPBEXstdDataEmph 3 2 2 2" xfId="1696"/>
    <cellStyle name="SAPBEXstdDataEmph 3 2 2 2 2" xfId="3247"/>
    <cellStyle name="SAPBEXstdDataEmph 3 2 2 3" xfId="2215"/>
    <cellStyle name="SAPBEXstdDataEmph 3 2 2 3 2" xfId="3763"/>
    <cellStyle name="SAPBEXstdDataEmph 3 2 2 4" xfId="2731"/>
    <cellStyle name="SAPBEXstdDataEmph 3 2 3" xfId="1438"/>
    <cellStyle name="SAPBEXstdDataEmph 3 2 3 2" xfId="2989"/>
    <cellStyle name="SAPBEXstdDataEmph 3 2 4" xfId="1957"/>
    <cellStyle name="SAPBEXstdDataEmph 3 2 4 2" xfId="3505"/>
    <cellStyle name="SAPBEXstdDataEmph 3 2 5" xfId="2473"/>
    <cellStyle name="SAPBEXstdDataEmph 4" xfId="524"/>
    <cellStyle name="SAPBEXstdDataEmph 4 2" xfId="909"/>
    <cellStyle name="SAPBEXstdDataEmph 4 2 2" xfId="1181"/>
    <cellStyle name="SAPBEXstdDataEmph 4 2 2 2" xfId="1697"/>
    <cellStyle name="SAPBEXstdDataEmph 4 2 2 2 2" xfId="3248"/>
    <cellStyle name="SAPBEXstdDataEmph 4 2 2 3" xfId="2216"/>
    <cellStyle name="SAPBEXstdDataEmph 4 2 2 3 2" xfId="3764"/>
    <cellStyle name="SAPBEXstdDataEmph 4 2 2 4" xfId="2732"/>
    <cellStyle name="SAPBEXstdDataEmph 4 2 3" xfId="1439"/>
    <cellStyle name="SAPBEXstdDataEmph 4 2 3 2" xfId="2990"/>
    <cellStyle name="SAPBEXstdDataEmph 4 2 4" xfId="1958"/>
    <cellStyle name="SAPBEXstdDataEmph 4 2 4 2" xfId="3506"/>
    <cellStyle name="SAPBEXstdDataEmph 4 2 5" xfId="2474"/>
    <cellStyle name="SAPBEXstdDataEmph 5" xfId="525"/>
    <cellStyle name="SAPBEXstdDataEmph 5 2" xfId="910"/>
    <cellStyle name="SAPBEXstdDataEmph 5 2 2" xfId="1182"/>
    <cellStyle name="SAPBEXstdDataEmph 5 2 2 2" xfId="1698"/>
    <cellStyle name="SAPBEXstdDataEmph 5 2 2 2 2" xfId="3249"/>
    <cellStyle name="SAPBEXstdDataEmph 5 2 2 3" xfId="2217"/>
    <cellStyle name="SAPBEXstdDataEmph 5 2 2 3 2" xfId="3765"/>
    <cellStyle name="SAPBEXstdDataEmph 5 2 2 4" xfId="2733"/>
    <cellStyle name="SAPBEXstdDataEmph 5 2 3" xfId="1440"/>
    <cellStyle name="SAPBEXstdDataEmph 5 2 3 2" xfId="2991"/>
    <cellStyle name="SAPBEXstdDataEmph 5 2 4" xfId="1959"/>
    <cellStyle name="SAPBEXstdDataEmph 5 2 4 2" xfId="3507"/>
    <cellStyle name="SAPBEXstdDataEmph 5 2 5" xfId="2475"/>
    <cellStyle name="SAPBEXstdDataEmph 6" xfId="526"/>
    <cellStyle name="SAPBEXstdDataEmph 6 2" xfId="911"/>
    <cellStyle name="SAPBEXstdDataEmph 6 2 2" xfId="1183"/>
    <cellStyle name="SAPBEXstdDataEmph 6 2 2 2" xfId="1699"/>
    <cellStyle name="SAPBEXstdDataEmph 6 2 2 2 2" xfId="3250"/>
    <cellStyle name="SAPBEXstdDataEmph 6 2 2 3" xfId="2218"/>
    <cellStyle name="SAPBEXstdDataEmph 6 2 2 3 2" xfId="3766"/>
    <cellStyle name="SAPBEXstdDataEmph 6 2 2 4" xfId="2734"/>
    <cellStyle name="SAPBEXstdDataEmph 6 2 3" xfId="1441"/>
    <cellStyle name="SAPBEXstdDataEmph 6 2 3 2" xfId="2992"/>
    <cellStyle name="SAPBEXstdDataEmph 6 2 4" xfId="1960"/>
    <cellStyle name="SAPBEXstdDataEmph 6 2 4 2" xfId="3508"/>
    <cellStyle name="SAPBEXstdDataEmph 6 2 5" xfId="2476"/>
    <cellStyle name="SAPBEXstdDataEmph 7" xfId="906"/>
    <cellStyle name="SAPBEXstdDataEmph 7 2" xfId="1178"/>
    <cellStyle name="SAPBEXstdDataEmph 7 2 2" xfId="1694"/>
    <cellStyle name="SAPBEXstdDataEmph 7 2 2 2" xfId="3245"/>
    <cellStyle name="SAPBEXstdDataEmph 7 2 3" xfId="2213"/>
    <cellStyle name="SAPBEXstdDataEmph 7 2 3 2" xfId="3761"/>
    <cellStyle name="SAPBEXstdDataEmph 7 2 4" xfId="2729"/>
    <cellStyle name="SAPBEXstdDataEmph 7 3" xfId="1436"/>
    <cellStyle name="SAPBEXstdDataEmph 7 3 2" xfId="2987"/>
    <cellStyle name="SAPBEXstdDataEmph 7 4" xfId="1955"/>
    <cellStyle name="SAPBEXstdDataEmph 7 4 2" xfId="3503"/>
    <cellStyle name="SAPBEXstdDataEmph 7 5" xfId="2471"/>
    <cellStyle name="SAPBEXstdItem" xfId="527"/>
    <cellStyle name="SAPBEXstdItem 2" xfId="528"/>
    <cellStyle name="SAPBEXstdItem 2 2" xfId="912"/>
    <cellStyle name="SAPBEXstdItem 2 2 2" xfId="1184"/>
    <cellStyle name="SAPBEXstdItem 2 2 2 2" xfId="1700"/>
    <cellStyle name="SAPBEXstdItem 2 2 2 2 2" xfId="3251"/>
    <cellStyle name="SAPBEXstdItem 2 2 2 3" xfId="2219"/>
    <cellStyle name="SAPBEXstdItem 2 2 2 3 2" xfId="3767"/>
    <cellStyle name="SAPBEXstdItem 2 2 2 4" xfId="2735"/>
    <cellStyle name="SAPBEXstdItem 2 2 3" xfId="1442"/>
    <cellStyle name="SAPBEXstdItem 2 2 3 2" xfId="2993"/>
    <cellStyle name="SAPBEXstdItem 2 2 4" xfId="1961"/>
    <cellStyle name="SAPBEXstdItem 2 2 4 2" xfId="3509"/>
    <cellStyle name="SAPBEXstdItem 2 2 5" xfId="2477"/>
    <cellStyle name="SAPBEXstdItem 3" xfId="529"/>
    <cellStyle name="SAPBEXstdItem 3 2" xfId="913"/>
    <cellStyle name="SAPBEXstdItem 3 2 2" xfId="1185"/>
    <cellStyle name="SAPBEXstdItem 3 2 2 2" xfId="1701"/>
    <cellStyle name="SAPBEXstdItem 3 2 2 2 2" xfId="3252"/>
    <cellStyle name="SAPBEXstdItem 3 2 2 3" xfId="2220"/>
    <cellStyle name="SAPBEXstdItem 3 2 2 3 2" xfId="3768"/>
    <cellStyle name="SAPBEXstdItem 3 2 2 4" xfId="2736"/>
    <cellStyle name="SAPBEXstdItem 3 2 3" xfId="1443"/>
    <cellStyle name="SAPBEXstdItem 3 2 3 2" xfId="2994"/>
    <cellStyle name="SAPBEXstdItem 3 2 4" xfId="1962"/>
    <cellStyle name="SAPBEXstdItem 3 2 4 2" xfId="3510"/>
    <cellStyle name="SAPBEXstdItem 3 2 5" xfId="2478"/>
    <cellStyle name="SAPBEXstdItem 4" xfId="530"/>
    <cellStyle name="SAPBEXstdItem 4 2" xfId="914"/>
    <cellStyle name="SAPBEXstdItem 4 2 2" xfId="1186"/>
    <cellStyle name="SAPBEXstdItem 4 2 2 2" xfId="1702"/>
    <cellStyle name="SAPBEXstdItem 4 2 2 2 2" xfId="3253"/>
    <cellStyle name="SAPBEXstdItem 4 2 2 3" xfId="2221"/>
    <cellStyle name="SAPBEXstdItem 4 2 2 3 2" xfId="3769"/>
    <cellStyle name="SAPBEXstdItem 4 2 2 4" xfId="2737"/>
    <cellStyle name="SAPBEXstdItem 4 2 3" xfId="1444"/>
    <cellStyle name="SAPBEXstdItem 4 2 3 2" xfId="2995"/>
    <cellStyle name="SAPBEXstdItem 4 2 4" xfId="1963"/>
    <cellStyle name="SAPBEXstdItem 4 2 4 2" xfId="3511"/>
    <cellStyle name="SAPBEXstdItem 4 2 5" xfId="2479"/>
    <cellStyle name="SAPBEXstdItem 5" xfId="531"/>
    <cellStyle name="SAPBEXstdItem 5 2" xfId="915"/>
    <cellStyle name="SAPBEXstdItem 5 2 2" xfId="1187"/>
    <cellStyle name="SAPBEXstdItem 5 2 2 2" xfId="1703"/>
    <cellStyle name="SAPBEXstdItem 5 2 2 2 2" xfId="3254"/>
    <cellStyle name="SAPBEXstdItem 5 2 2 3" xfId="2222"/>
    <cellStyle name="SAPBEXstdItem 5 2 2 3 2" xfId="3770"/>
    <cellStyle name="SAPBEXstdItem 5 2 2 4" xfId="2738"/>
    <cellStyle name="SAPBEXstdItem 5 2 3" xfId="1445"/>
    <cellStyle name="SAPBEXstdItem 5 2 3 2" xfId="2996"/>
    <cellStyle name="SAPBEXstdItem 5 2 4" xfId="1964"/>
    <cellStyle name="SAPBEXstdItem 5 2 4 2" xfId="3512"/>
    <cellStyle name="SAPBEXstdItem 5 2 5" xfId="2480"/>
    <cellStyle name="SAPBEXstdItem 6" xfId="532"/>
    <cellStyle name="SAPBEXstdItem 6 2" xfId="916"/>
    <cellStyle name="SAPBEXstdItem 6 2 2" xfId="1188"/>
    <cellStyle name="SAPBEXstdItem 6 2 2 2" xfId="1704"/>
    <cellStyle name="SAPBEXstdItem 6 2 2 2 2" xfId="3255"/>
    <cellStyle name="SAPBEXstdItem 6 2 2 3" xfId="2223"/>
    <cellStyle name="SAPBEXstdItem 6 2 2 3 2" xfId="3771"/>
    <cellStyle name="SAPBEXstdItem 6 2 2 4" xfId="2739"/>
    <cellStyle name="SAPBEXstdItem 6 2 3" xfId="1446"/>
    <cellStyle name="SAPBEXstdItem 6 2 3 2" xfId="2997"/>
    <cellStyle name="SAPBEXstdItem 6 2 4" xfId="1965"/>
    <cellStyle name="SAPBEXstdItem 6 2 4 2" xfId="3513"/>
    <cellStyle name="SAPBEXstdItem 6 2 5" xfId="2481"/>
    <cellStyle name="SAPBEXstdItem 7" xfId="533"/>
    <cellStyle name="SAPBEXstdItem 7 2" xfId="917"/>
    <cellStyle name="SAPBEXstdItem 7 2 2" xfId="1189"/>
    <cellStyle name="SAPBEXstdItem 7 2 2 2" xfId="1705"/>
    <cellStyle name="SAPBEXstdItem 7 2 2 2 2" xfId="3256"/>
    <cellStyle name="SAPBEXstdItem 7 2 2 3" xfId="2224"/>
    <cellStyle name="SAPBEXstdItem 7 2 2 3 2" xfId="3772"/>
    <cellStyle name="SAPBEXstdItem 7 2 2 4" xfId="2740"/>
    <cellStyle name="SAPBEXstdItem 7 2 3" xfId="1447"/>
    <cellStyle name="SAPBEXstdItem 7 2 3 2" xfId="2998"/>
    <cellStyle name="SAPBEXstdItem 7 2 4" xfId="1966"/>
    <cellStyle name="SAPBEXstdItem 7 2 4 2" xfId="3514"/>
    <cellStyle name="SAPBEXstdItem 7 2 5" xfId="2482"/>
    <cellStyle name="SAPBEXstdItem_7-р" xfId="534"/>
    <cellStyle name="SAPBEXstdItemX" xfId="535"/>
    <cellStyle name="SAPBEXstdItemX 2" xfId="536"/>
    <cellStyle name="SAPBEXstdItemX 2 2" xfId="918"/>
    <cellStyle name="SAPBEXstdItemX 2 2 2" xfId="1190"/>
    <cellStyle name="SAPBEXstdItemX 2 2 2 2" xfId="1706"/>
    <cellStyle name="SAPBEXstdItemX 2 2 2 2 2" xfId="3257"/>
    <cellStyle name="SAPBEXstdItemX 2 2 2 3" xfId="2225"/>
    <cellStyle name="SAPBEXstdItemX 2 2 2 3 2" xfId="3773"/>
    <cellStyle name="SAPBEXstdItemX 2 2 2 4" xfId="2741"/>
    <cellStyle name="SAPBEXstdItemX 2 2 3" xfId="1448"/>
    <cellStyle name="SAPBEXstdItemX 2 2 3 2" xfId="2999"/>
    <cellStyle name="SAPBEXstdItemX 2 2 4" xfId="1967"/>
    <cellStyle name="SAPBEXstdItemX 2 2 4 2" xfId="3515"/>
    <cellStyle name="SAPBEXstdItemX 2 2 5" xfId="2483"/>
    <cellStyle name="SAPBEXstdItemX 3" xfId="537"/>
    <cellStyle name="SAPBEXstdItemX 3 2" xfId="919"/>
    <cellStyle name="SAPBEXstdItemX 3 2 2" xfId="1191"/>
    <cellStyle name="SAPBEXstdItemX 3 2 2 2" xfId="1707"/>
    <cellStyle name="SAPBEXstdItemX 3 2 2 2 2" xfId="3258"/>
    <cellStyle name="SAPBEXstdItemX 3 2 2 3" xfId="2226"/>
    <cellStyle name="SAPBEXstdItemX 3 2 2 3 2" xfId="3774"/>
    <cellStyle name="SAPBEXstdItemX 3 2 2 4" xfId="2742"/>
    <cellStyle name="SAPBEXstdItemX 3 2 3" xfId="1449"/>
    <cellStyle name="SAPBEXstdItemX 3 2 3 2" xfId="3000"/>
    <cellStyle name="SAPBEXstdItemX 3 2 4" xfId="1968"/>
    <cellStyle name="SAPBEXstdItemX 3 2 4 2" xfId="3516"/>
    <cellStyle name="SAPBEXstdItemX 3 2 5" xfId="2484"/>
    <cellStyle name="SAPBEXstdItemX 4" xfId="538"/>
    <cellStyle name="SAPBEXstdItemX 4 2" xfId="920"/>
    <cellStyle name="SAPBEXstdItemX 4 2 2" xfId="1192"/>
    <cellStyle name="SAPBEXstdItemX 4 2 2 2" xfId="1708"/>
    <cellStyle name="SAPBEXstdItemX 4 2 2 2 2" xfId="3259"/>
    <cellStyle name="SAPBEXstdItemX 4 2 2 3" xfId="2227"/>
    <cellStyle name="SAPBEXstdItemX 4 2 2 3 2" xfId="3775"/>
    <cellStyle name="SAPBEXstdItemX 4 2 2 4" xfId="2743"/>
    <cellStyle name="SAPBEXstdItemX 4 2 3" xfId="1450"/>
    <cellStyle name="SAPBEXstdItemX 4 2 3 2" xfId="3001"/>
    <cellStyle name="SAPBEXstdItemX 4 2 4" xfId="1969"/>
    <cellStyle name="SAPBEXstdItemX 4 2 4 2" xfId="3517"/>
    <cellStyle name="SAPBEXstdItemX 4 2 5" xfId="2485"/>
    <cellStyle name="SAPBEXstdItemX 5" xfId="539"/>
    <cellStyle name="SAPBEXstdItemX 5 2" xfId="921"/>
    <cellStyle name="SAPBEXstdItemX 5 2 2" xfId="1193"/>
    <cellStyle name="SAPBEXstdItemX 5 2 2 2" xfId="1709"/>
    <cellStyle name="SAPBEXstdItemX 5 2 2 2 2" xfId="3260"/>
    <cellStyle name="SAPBEXstdItemX 5 2 2 3" xfId="2228"/>
    <cellStyle name="SAPBEXstdItemX 5 2 2 3 2" xfId="3776"/>
    <cellStyle name="SAPBEXstdItemX 5 2 2 4" xfId="2744"/>
    <cellStyle name="SAPBEXstdItemX 5 2 3" xfId="1451"/>
    <cellStyle name="SAPBEXstdItemX 5 2 3 2" xfId="3002"/>
    <cellStyle name="SAPBEXstdItemX 5 2 4" xfId="1970"/>
    <cellStyle name="SAPBEXstdItemX 5 2 4 2" xfId="3518"/>
    <cellStyle name="SAPBEXstdItemX 5 2 5" xfId="2486"/>
    <cellStyle name="SAPBEXstdItemX 6" xfId="540"/>
    <cellStyle name="SAPBEXstdItemX 6 2" xfId="922"/>
    <cellStyle name="SAPBEXstdItemX 6 2 2" xfId="1194"/>
    <cellStyle name="SAPBEXstdItemX 6 2 2 2" xfId="1710"/>
    <cellStyle name="SAPBEXstdItemX 6 2 2 2 2" xfId="3261"/>
    <cellStyle name="SAPBEXstdItemX 6 2 2 3" xfId="2229"/>
    <cellStyle name="SAPBEXstdItemX 6 2 2 3 2" xfId="3777"/>
    <cellStyle name="SAPBEXstdItemX 6 2 2 4" xfId="2745"/>
    <cellStyle name="SAPBEXstdItemX 6 2 3" xfId="1452"/>
    <cellStyle name="SAPBEXstdItemX 6 2 3 2" xfId="3003"/>
    <cellStyle name="SAPBEXstdItemX 6 2 4" xfId="1971"/>
    <cellStyle name="SAPBEXstdItemX 6 2 4 2" xfId="3519"/>
    <cellStyle name="SAPBEXstdItemX 6 2 5" xfId="2487"/>
    <cellStyle name="SAPBEXtitle" xfId="541"/>
    <cellStyle name="SAPBEXtitle 2" xfId="542"/>
    <cellStyle name="SAPBEXtitle 2 2" xfId="923"/>
    <cellStyle name="SAPBEXtitle 2 2 2" xfId="1195"/>
    <cellStyle name="SAPBEXtitle 2 2 2 2" xfId="1711"/>
    <cellStyle name="SAPBEXtitle 2 2 2 2 2" xfId="3262"/>
    <cellStyle name="SAPBEXtitle 2 2 2 3" xfId="2230"/>
    <cellStyle name="SAPBEXtitle 2 2 2 3 2" xfId="3778"/>
    <cellStyle name="SAPBEXtitle 2 2 2 4" xfId="2746"/>
    <cellStyle name="SAPBEXtitle 2 2 3" xfId="1453"/>
    <cellStyle name="SAPBEXtitle 2 2 3 2" xfId="3004"/>
    <cellStyle name="SAPBEXtitle 2 2 4" xfId="1972"/>
    <cellStyle name="SAPBEXtitle 2 2 4 2" xfId="3520"/>
    <cellStyle name="SAPBEXtitle 2 2 5" xfId="2488"/>
    <cellStyle name="SAPBEXtitle 3" xfId="543"/>
    <cellStyle name="SAPBEXtitle 3 2" xfId="924"/>
    <cellStyle name="SAPBEXtitle 3 2 2" xfId="1196"/>
    <cellStyle name="SAPBEXtitle 3 2 2 2" xfId="1712"/>
    <cellStyle name="SAPBEXtitle 3 2 2 2 2" xfId="3263"/>
    <cellStyle name="SAPBEXtitle 3 2 2 3" xfId="2231"/>
    <cellStyle name="SAPBEXtitle 3 2 2 3 2" xfId="3779"/>
    <cellStyle name="SAPBEXtitle 3 2 2 4" xfId="2747"/>
    <cellStyle name="SAPBEXtitle 3 2 3" xfId="1454"/>
    <cellStyle name="SAPBEXtitle 3 2 3 2" xfId="3005"/>
    <cellStyle name="SAPBEXtitle 3 2 4" xfId="1973"/>
    <cellStyle name="SAPBEXtitle 3 2 4 2" xfId="3521"/>
    <cellStyle name="SAPBEXtitle 3 2 5" xfId="2489"/>
    <cellStyle name="SAPBEXtitle 4" xfId="544"/>
    <cellStyle name="SAPBEXtitle 4 2" xfId="925"/>
    <cellStyle name="SAPBEXtitle 4 2 2" xfId="1197"/>
    <cellStyle name="SAPBEXtitle 4 2 2 2" xfId="1713"/>
    <cellStyle name="SAPBEXtitle 4 2 2 2 2" xfId="3264"/>
    <cellStyle name="SAPBEXtitle 4 2 2 3" xfId="2232"/>
    <cellStyle name="SAPBEXtitle 4 2 2 3 2" xfId="3780"/>
    <cellStyle name="SAPBEXtitle 4 2 2 4" xfId="2748"/>
    <cellStyle name="SAPBEXtitle 4 2 3" xfId="1455"/>
    <cellStyle name="SAPBEXtitle 4 2 3 2" xfId="3006"/>
    <cellStyle name="SAPBEXtitle 4 2 4" xfId="1974"/>
    <cellStyle name="SAPBEXtitle 4 2 4 2" xfId="3522"/>
    <cellStyle name="SAPBEXtitle 4 2 5" xfId="2490"/>
    <cellStyle name="SAPBEXtitle 5" xfId="545"/>
    <cellStyle name="SAPBEXtitle 5 2" xfId="926"/>
    <cellStyle name="SAPBEXtitle 5 2 2" xfId="1198"/>
    <cellStyle name="SAPBEXtitle 5 2 2 2" xfId="1714"/>
    <cellStyle name="SAPBEXtitle 5 2 2 2 2" xfId="3265"/>
    <cellStyle name="SAPBEXtitle 5 2 2 3" xfId="2233"/>
    <cellStyle name="SAPBEXtitle 5 2 2 3 2" xfId="3781"/>
    <cellStyle name="SAPBEXtitle 5 2 2 4" xfId="2749"/>
    <cellStyle name="SAPBEXtitle 5 2 3" xfId="1456"/>
    <cellStyle name="SAPBEXtitle 5 2 3 2" xfId="3007"/>
    <cellStyle name="SAPBEXtitle 5 2 4" xfId="1975"/>
    <cellStyle name="SAPBEXtitle 5 2 4 2" xfId="3523"/>
    <cellStyle name="SAPBEXtitle 5 2 5" xfId="2491"/>
    <cellStyle name="SAPBEXtitle 6" xfId="546"/>
    <cellStyle name="SAPBEXtitle 6 2" xfId="927"/>
    <cellStyle name="SAPBEXtitle 6 2 2" xfId="1199"/>
    <cellStyle name="SAPBEXtitle 6 2 2 2" xfId="1715"/>
    <cellStyle name="SAPBEXtitle 6 2 2 2 2" xfId="3266"/>
    <cellStyle name="SAPBEXtitle 6 2 2 3" xfId="2234"/>
    <cellStyle name="SAPBEXtitle 6 2 2 3 2" xfId="3782"/>
    <cellStyle name="SAPBEXtitle 6 2 2 4" xfId="2750"/>
    <cellStyle name="SAPBEXtitle 6 2 3" xfId="1457"/>
    <cellStyle name="SAPBEXtitle 6 2 3 2" xfId="3008"/>
    <cellStyle name="SAPBEXtitle 6 2 4" xfId="1976"/>
    <cellStyle name="SAPBEXtitle 6 2 4 2" xfId="3524"/>
    <cellStyle name="SAPBEXtitle 6 2 5" xfId="2492"/>
    <cellStyle name="SAPBEXunassignedItem" xfId="547"/>
    <cellStyle name="SAPBEXunassignedItem 2" xfId="548"/>
    <cellStyle name="SAPBEXundefined" xfId="549"/>
    <cellStyle name="SAPBEXundefined 2" xfId="550"/>
    <cellStyle name="SAPBEXundefined 2 2" xfId="929"/>
    <cellStyle name="SAPBEXundefined 2 2 2" xfId="1201"/>
    <cellStyle name="SAPBEXundefined 2 2 2 2" xfId="1717"/>
    <cellStyle name="SAPBEXundefined 2 2 2 2 2" xfId="3268"/>
    <cellStyle name="SAPBEXundefined 2 2 2 3" xfId="2236"/>
    <cellStyle name="SAPBEXundefined 2 2 2 3 2" xfId="3784"/>
    <cellStyle name="SAPBEXundefined 2 2 2 4" xfId="2752"/>
    <cellStyle name="SAPBEXundefined 2 2 3" xfId="1459"/>
    <cellStyle name="SAPBEXundefined 2 2 3 2" xfId="3010"/>
    <cellStyle name="SAPBEXundefined 2 2 4" xfId="1978"/>
    <cellStyle name="SAPBEXundefined 2 2 4 2" xfId="3526"/>
    <cellStyle name="SAPBEXundefined 2 2 5" xfId="2494"/>
    <cellStyle name="SAPBEXundefined 3" xfId="551"/>
    <cellStyle name="SAPBEXundefined 3 2" xfId="930"/>
    <cellStyle name="SAPBEXundefined 3 2 2" xfId="1202"/>
    <cellStyle name="SAPBEXundefined 3 2 2 2" xfId="1718"/>
    <cellStyle name="SAPBEXundefined 3 2 2 2 2" xfId="3269"/>
    <cellStyle name="SAPBEXundefined 3 2 2 3" xfId="2237"/>
    <cellStyle name="SAPBEXundefined 3 2 2 3 2" xfId="3785"/>
    <cellStyle name="SAPBEXundefined 3 2 2 4" xfId="2753"/>
    <cellStyle name="SAPBEXundefined 3 2 3" xfId="1460"/>
    <cellStyle name="SAPBEXundefined 3 2 3 2" xfId="3011"/>
    <cellStyle name="SAPBEXundefined 3 2 4" xfId="1979"/>
    <cellStyle name="SAPBEXundefined 3 2 4 2" xfId="3527"/>
    <cellStyle name="SAPBEXundefined 3 2 5" xfId="2495"/>
    <cellStyle name="SAPBEXundefined 4" xfId="552"/>
    <cellStyle name="SAPBEXundefined 4 2" xfId="931"/>
    <cellStyle name="SAPBEXundefined 4 2 2" xfId="1203"/>
    <cellStyle name="SAPBEXundefined 4 2 2 2" xfId="1719"/>
    <cellStyle name="SAPBEXundefined 4 2 2 2 2" xfId="3270"/>
    <cellStyle name="SAPBEXundefined 4 2 2 3" xfId="2238"/>
    <cellStyle name="SAPBEXundefined 4 2 2 3 2" xfId="3786"/>
    <cellStyle name="SAPBEXundefined 4 2 2 4" xfId="2754"/>
    <cellStyle name="SAPBEXundefined 4 2 3" xfId="1461"/>
    <cellStyle name="SAPBEXundefined 4 2 3 2" xfId="3012"/>
    <cellStyle name="SAPBEXundefined 4 2 4" xfId="1980"/>
    <cellStyle name="SAPBEXundefined 4 2 4 2" xfId="3528"/>
    <cellStyle name="SAPBEXundefined 4 2 5" xfId="2496"/>
    <cellStyle name="SAPBEXundefined 5" xfId="553"/>
    <cellStyle name="SAPBEXundefined 5 2" xfId="932"/>
    <cellStyle name="SAPBEXundefined 5 2 2" xfId="1204"/>
    <cellStyle name="SAPBEXundefined 5 2 2 2" xfId="1720"/>
    <cellStyle name="SAPBEXundefined 5 2 2 2 2" xfId="3271"/>
    <cellStyle name="SAPBEXundefined 5 2 2 3" xfId="2239"/>
    <cellStyle name="SAPBEXundefined 5 2 2 3 2" xfId="3787"/>
    <cellStyle name="SAPBEXundefined 5 2 2 4" xfId="2755"/>
    <cellStyle name="SAPBEXundefined 5 2 3" xfId="1462"/>
    <cellStyle name="SAPBEXundefined 5 2 3 2" xfId="3013"/>
    <cellStyle name="SAPBEXundefined 5 2 4" xfId="1981"/>
    <cellStyle name="SAPBEXundefined 5 2 4 2" xfId="3529"/>
    <cellStyle name="SAPBEXundefined 5 2 5" xfId="2497"/>
    <cellStyle name="SAPBEXundefined 6" xfId="554"/>
    <cellStyle name="SAPBEXundefined 6 2" xfId="933"/>
    <cellStyle name="SAPBEXundefined 6 2 2" xfId="1205"/>
    <cellStyle name="SAPBEXundefined 6 2 2 2" xfId="1721"/>
    <cellStyle name="SAPBEXundefined 6 2 2 2 2" xfId="3272"/>
    <cellStyle name="SAPBEXundefined 6 2 2 3" xfId="2240"/>
    <cellStyle name="SAPBEXundefined 6 2 2 3 2" xfId="3788"/>
    <cellStyle name="SAPBEXundefined 6 2 2 4" xfId="2756"/>
    <cellStyle name="SAPBEXundefined 6 2 3" xfId="1463"/>
    <cellStyle name="SAPBEXundefined 6 2 3 2" xfId="3014"/>
    <cellStyle name="SAPBEXundefined 6 2 4" xfId="1982"/>
    <cellStyle name="SAPBEXundefined 6 2 4 2" xfId="3530"/>
    <cellStyle name="SAPBEXundefined 6 2 5" xfId="2498"/>
    <cellStyle name="SAPBEXundefined 7" xfId="928"/>
    <cellStyle name="SAPBEXundefined 7 2" xfId="1200"/>
    <cellStyle name="SAPBEXundefined 7 2 2" xfId="1716"/>
    <cellStyle name="SAPBEXundefined 7 2 2 2" xfId="3267"/>
    <cellStyle name="SAPBEXundefined 7 2 3" xfId="2235"/>
    <cellStyle name="SAPBEXundefined 7 2 3 2" xfId="3783"/>
    <cellStyle name="SAPBEXundefined 7 2 4" xfId="2751"/>
    <cellStyle name="SAPBEXundefined 7 3" xfId="1458"/>
    <cellStyle name="SAPBEXundefined 7 3 2" xfId="3009"/>
    <cellStyle name="SAPBEXundefined 7 4" xfId="1977"/>
    <cellStyle name="SAPBEXundefined 7 4 2" xfId="3525"/>
    <cellStyle name="SAPBEXundefined 7 5" xfId="2493"/>
    <cellStyle name="Sheet Title" xfId="555"/>
    <cellStyle name="styleColumnTitles" xfId="556"/>
    <cellStyle name="styleColumnTitles 2" xfId="934"/>
    <cellStyle name="styleColumnTitles 2 2" xfId="1206"/>
    <cellStyle name="styleColumnTitles 2 2 2" xfId="1722"/>
    <cellStyle name="styleColumnTitles 2 2 2 2" xfId="3273"/>
    <cellStyle name="styleColumnTitles 2 2 3" xfId="2241"/>
    <cellStyle name="styleColumnTitles 2 2 3 2" xfId="3789"/>
    <cellStyle name="styleColumnTitles 2 2 4" xfId="2757"/>
    <cellStyle name="styleColumnTitles 2 3" xfId="1464"/>
    <cellStyle name="styleColumnTitles 2 3 2" xfId="3015"/>
    <cellStyle name="styleColumnTitles 2 4" xfId="1983"/>
    <cellStyle name="styleColumnTitles 2 4 2" xfId="3531"/>
    <cellStyle name="styleColumnTitles 2 5" xfId="2499"/>
    <cellStyle name="styleDateRange" xfId="557"/>
    <cellStyle name="styleDateRange 2" xfId="935"/>
    <cellStyle name="styleDateRange 2 2" xfId="1207"/>
    <cellStyle name="styleDateRange 2 2 2" xfId="1723"/>
    <cellStyle name="styleDateRange 2 2 2 2" xfId="3274"/>
    <cellStyle name="styleDateRange 2 2 3" xfId="2242"/>
    <cellStyle name="styleDateRange 2 2 3 2" xfId="3790"/>
    <cellStyle name="styleDateRange 2 2 4" xfId="2758"/>
    <cellStyle name="styleDateRange 2 3" xfId="1465"/>
    <cellStyle name="styleDateRange 2 3 2" xfId="3016"/>
    <cellStyle name="styleDateRange 2 4" xfId="1984"/>
    <cellStyle name="styleDateRange 2 4 2" xfId="3532"/>
    <cellStyle name="styleDateRange 2 5" xfId="2500"/>
    <cellStyle name="styleHidden" xfId="558"/>
    <cellStyle name="styleNormal" xfId="559"/>
    <cellStyle name="styleSeriesAttributes" xfId="560"/>
    <cellStyle name="styleSeriesAttributes 2" xfId="936"/>
    <cellStyle name="styleSeriesAttributes 2 2" xfId="1208"/>
    <cellStyle name="styleSeriesAttributes 2 2 2" xfId="1724"/>
    <cellStyle name="styleSeriesAttributes 2 2 2 2" xfId="3275"/>
    <cellStyle name="styleSeriesAttributes 2 2 3" xfId="2243"/>
    <cellStyle name="styleSeriesAttributes 2 2 3 2" xfId="3791"/>
    <cellStyle name="styleSeriesAttributes 2 2 4" xfId="2759"/>
    <cellStyle name="styleSeriesAttributes 2 3" xfId="1466"/>
    <cellStyle name="styleSeriesAttributes 2 3 2" xfId="3017"/>
    <cellStyle name="styleSeriesAttributes 2 4" xfId="1985"/>
    <cellStyle name="styleSeriesAttributes 2 4 2" xfId="3533"/>
    <cellStyle name="styleSeriesAttributes 2 5" xfId="2501"/>
    <cellStyle name="styleSeriesData" xfId="561"/>
    <cellStyle name="styleSeriesData 2" xfId="937"/>
    <cellStyle name="styleSeriesData 2 2" xfId="1209"/>
    <cellStyle name="styleSeriesData 2 2 2" xfId="1725"/>
    <cellStyle name="styleSeriesData 2 2 2 2" xfId="3276"/>
    <cellStyle name="styleSeriesData 2 2 3" xfId="2244"/>
    <cellStyle name="styleSeriesData 2 2 3 2" xfId="3792"/>
    <cellStyle name="styleSeriesData 2 2 4" xfId="2760"/>
    <cellStyle name="styleSeriesData 2 3" xfId="1467"/>
    <cellStyle name="styleSeriesData 2 3 2" xfId="3018"/>
    <cellStyle name="styleSeriesData 2 4" xfId="1986"/>
    <cellStyle name="styleSeriesData 2 4 2" xfId="3534"/>
    <cellStyle name="styleSeriesData 2 5" xfId="2502"/>
    <cellStyle name="styleSeriesDataForecast" xfId="562"/>
    <cellStyle name="styleSeriesDataForecast 2" xfId="938"/>
    <cellStyle name="styleSeriesDataForecast 2 2" xfId="1210"/>
    <cellStyle name="styleSeriesDataForecast 2 2 2" xfId="1726"/>
    <cellStyle name="styleSeriesDataForecast 2 2 2 2" xfId="3277"/>
    <cellStyle name="styleSeriesDataForecast 2 2 3" xfId="2245"/>
    <cellStyle name="styleSeriesDataForecast 2 2 3 2" xfId="3793"/>
    <cellStyle name="styleSeriesDataForecast 2 2 4" xfId="2761"/>
    <cellStyle name="styleSeriesDataForecast 2 3" xfId="1468"/>
    <cellStyle name="styleSeriesDataForecast 2 3 2" xfId="3019"/>
    <cellStyle name="styleSeriesDataForecast 2 4" xfId="1987"/>
    <cellStyle name="styleSeriesDataForecast 2 4 2" xfId="3535"/>
    <cellStyle name="styleSeriesDataForecast 2 5" xfId="2503"/>
    <cellStyle name="styleSeriesDataForecastNA" xfId="563"/>
    <cellStyle name="styleSeriesDataForecastNA 2" xfId="939"/>
    <cellStyle name="styleSeriesDataForecastNA 2 2" xfId="1211"/>
    <cellStyle name="styleSeriesDataForecastNA 2 2 2" xfId="1727"/>
    <cellStyle name="styleSeriesDataForecastNA 2 2 2 2" xfId="3278"/>
    <cellStyle name="styleSeriesDataForecastNA 2 2 3" xfId="2246"/>
    <cellStyle name="styleSeriesDataForecastNA 2 2 3 2" xfId="3794"/>
    <cellStyle name="styleSeriesDataForecastNA 2 2 4" xfId="2762"/>
    <cellStyle name="styleSeriesDataForecastNA 2 3" xfId="1469"/>
    <cellStyle name="styleSeriesDataForecastNA 2 3 2" xfId="3020"/>
    <cellStyle name="styleSeriesDataForecastNA 2 4" xfId="1988"/>
    <cellStyle name="styleSeriesDataForecastNA 2 4 2" xfId="3536"/>
    <cellStyle name="styleSeriesDataForecastNA 2 5" xfId="2504"/>
    <cellStyle name="styleSeriesDataNA" xfId="564"/>
    <cellStyle name="styleSeriesDataNA 2" xfId="940"/>
    <cellStyle name="styleSeriesDataNA 2 2" xfId="1212"/>
    <cellStyle name="styleSeriesDataNA 2 2 2" xfId="1728"/>
    <cellStyle name="styleSeriesDataNA 2 2 2 2" xfId="3279"/>
    <cellStyle name="styleSeriesDataNA 2 2 3" xfId="2247"/>
    <cellStyle name="styleSeriesDataNA 2 2 3 2" xfId="3795"/>
    <cellStyle name="styleSeriesDataNA 2 2 4" xfId="2763"/>
    <cellStyle name="styleSeriesDataNA 2 3" xfId="1470"/>
    <cellStyle name="styleSeriesDataNA 2 3 2" xfId="3021"/>
    <cellStyle name="styleSeriesDataNA 2 4" xfId="1989"/>
    <cellStyle name="styleSeriesDataNA 2 4 2" xfId="3537"/>
    <cellStyle name="styleSeriesDataNA 2 5" xfId="2505"/>
    <cellStyle name="Text Indent A" xfId="565"/>
    <cellStyle name="Text Indent B" xfId="566"/>
    <cellStyle name="Text Indent C" xfId="567"/>
    <cellStyle name="Times New Roman0181000015536870911" xfId="568"/>
    <cellStyle name="Times New Roman0181000015536870911 2" xfId="941"/>
    <cellStyle name="Times New Roman0181000015536870911 2 2" xfId="1213"/>
    <cellStyle name="Times New Roman0181000015536870911 2 2 2" xfId="1729"/>
    <cellStyle name="Times New Roman0181000015536870911 2 2 2 2" xfId="3280"/>
    <cellStyle name="Times New Roman0181000015536870911 2 2 3" xfId="2248"/>
    <cellStyle name="Times New Roman0181000015536870911 2 2 3 2" xfId="3796"/>
    <cellStyle name="Times New Roman0181000015536870911 2 2 4" xfId="2764"/>
    <cellStyle name="Times New Roman0181000015536870911 2 3" xfId="1471"/>
    <cellStyle name="Times New Roman0181000015536870911 2 3 2" xfId="3022"/>
    <cellStyle name="Times New Roman0181000015536870911 2 4" xfId="1990"/>
    <cellStyle name="Times New Roman0181000015536870911 2 4 2" xfId="3538"/>
    <cellStyle name="Times New Roman0181000015536870911 2 5" xfId="2506"/>
    <cellStyle name="Title" xfId="569"/>
    <cellStyle name="Total" xfId="570"/>
    <cellStyle name="Total 2" xfId="942"/>
    <cellStyle name="Total 2 2" xfId="1214"/>
    <cellStyle name="Total 2 2 2" xfId="1730"/>
    <cellStyle name="Total 2 2 2 2" xfId="3281"/>
    <cellStyle name="Total 2 2 3" xfId="2249"/>
    <cellStyle name="Total 2 2 3 2" xfId="3797"/>
    <cellStyle name="Total 2 2 4" xfId="2765"/>
    <cellStyle name="Total 2 3" xfId="1472"/>
    <cellStyle name="Total 2 3 2" xfId="3023"/>
    <cellStyle name="Total 2 4" xfId="1991"/>
    <cellStyle name="Total 2 4 2" xfId="3539"/>
    <cellStyle name="Total 2 5" xfId="2507"/>
    <cellStyle name="Warning Text" xfId="571"/>
    <cellStyle name="Обычный" xfId="0" builtinId="0"/>
    <cellStyle name="Обычный 10" xfId="572"/>
    <cellStyle name="Обычный 11" xfId="573"/>
    <cellStyle name="Обычный 12" xfId="574"/>
    <cellStyle name="Обычный 12 2" xfId="575"/>
    <cellStyle name="Обычный 12_Т-НахВТО-газ-28.09.12" xfId="576"/>
    <cellStyle name="Обычный 13" xfId="577"/>
    <cellStyle name="Обычный 14" xfId="578"/>
    <cellStyle name="Обычный 15" xfId="579"/>
    <cellStyle name="Обычный 16" xfId="580"/>
    <cellStyle name="Обычный 16 2" xfId="581"/>
    <cellStyle name="Обычный 17" xfId="582"/>
    <cellStyle name="Обычный 18" xfId="583"/>
    <cellStyle name="Обычный 19" xfId="584"/>
    <cellStyle name="Обычный 2" xfId="2"/>
    <cellStyle name="Обычный 2 10" xfId="585"/>
    <cellStyle name="Обычный 2 11" xfId="586"/>
    <cellStyle name="Обычный 2 11 2" xfId="587"/>
    <cellStyle name="Обычный 2 11_Т-НахВТО-газ-28.09.12" xfId="588"/>
    <cellStyle name="Обычный 2 12" xfId="589"/>
    <cellStyle name="Обычный 2 12 2" xfId="590"/>
    <cellStyle name="Обычный 2 12_Т-НахВТО-газ-28.09.12" xfId="591"/>
    <cellStyle name="Обычный 2 13" xfId="592"/>
    <cellStyle name="Обычный 2 14" xfId="593"/>
    <cellStyle name="Обычный 2 2" xfId="594"/>
    <cellStyle name="Обычный 2 3" xfId="595"/>
    <cellStyle name="Обычный 2 4" xfId="596"/>
    <cellStyle name="Обычный 2 5" xfId="597"/>
    <cellStyle name="Обычный 2 6" xfId="598"/>
    <cellStyle name="Обычный 2 7" xfId="599"/>
    <cellStyle name="Обычный 2 8" xfId="600"/>
    <cellStyle name="Обычный 2 9" xfId="601"/>
    <cellStyle name="Обычный 2_Т-НахВТО-газ-28.09.12" xfId="602"/>
    <cellStyle name="Обычный 20" xfId="603"/>
    <cellStyle name="Обычный 21" xfId="604"/>
    <cellStyle name="Обычный 22" xfId="605"/>
    <cellStyle name="Обычный 23" xfId="606"/>
    <cellStyle name="Обычный 24" xfId="607"/>
    <cellStyle name="Обычный 25" xfId="608"/>
    <cellStyle name="Обычный 26" xfId="609"/>
    <cellStyle name="Обычный 27" xfId="610"/>
    <cellStyle name="Обычный 28" xfId="611"/>
    <cellStyle name="Обычный 29" xfId="612"/>
    <cellStyle name="Обычный 3" xfId="3"/>
    <cellStyle name="Обычный 3 2" xfId="613"/>
    <cellStyle name="Обычный 3 3" xfId="614"/>
    <cellStyle name="Обычный 3 4" xfId="615"/>
    <cellStyle name="Обычный 3 5" xfId="616"/>
    <cellStyle name="Обычный 3 6" xfId="617"/>
    <cellStyle name="Обычный 3 6 2" xfId="1734"/>
    <cellStyle name="Обычный 3_RZD_2009-2030_macromodel_090518" xfId="618"/>
    <cellStyle name="Обычный 30" xfId="619"/>
    <cellStyle name="Обычный 31" xfId="683"/>
    <cellStyle name="Обычный 32" xfId="1"/>
    <cellStyle name="Обычный 32 2" xfId="1732"/>
    <cellStyle name="Обычный 34" xfId="685"/>
    <cellStyle name="Обычный 4" xfId="620"/>
    <cellStyle name="Обычный 4 2" xfId="621"/>
    <cellStyle name="Обычный 4 2 2" xfId="622"/>
    <cellStyle name="Обычный 4 2_Т-НахВТО-газ-28.09.12" xfId="623"/>
    <cellStyle name="Обычный 4_ЦФ запрос2008-2009" xfId="624"/>
    <cellStyle name="Обычный 5" xfId="625"/>
    <cellStyle name="Обычный 6" xfId="626"/>
    <cellStyle name="Обычный 6 2" xfId="4"/>
    <cellStyle name="Обычный 6 3" xfId="684"/>
    <cellStyle name="Обычный 7" xfId="627"/>
    <cellStyle name="Обычный 8" xfId="628"/>
    <cellStyle name="Обычный 9" xfId="629"/>
    <cellStyle name="Процентный 10" xfId="630"/>
    <cellStyle name="Процентный 11" xfId="631"/>
    <cellStyle name="Процентный 12" xfId="632"/>
    <cellStyle name="Процентный 13" xfId="633"/>
    <cellStyle name="Процентный 14" xfId="634"/>
    <cellStyle name="Процентный 2" xfId="635"/>
    <cellStyle name="Процентный 2 2" xfId="636"/>
    <cellStyle name="Процентный 2 2 2" xfId="637"/>
    <cellStyle name="Процентный 3" xfId="638"/>
    <cellStyle name="Процентный 4" xfId="639"/>
    <cellStyle name="Процентный 5" xfId="640"/>
    <cellStyle name="Процентный 6" xfId="641"/>
    <cellStyle name="Процентный 7" xfId="642"/>
    <cellStyle name="Процентный 8" xfId="643"/>
    <cellStyle name="Процентный 9" xfId="644"/>
    <cellStyle name="Сверхулин" xfId="645"/>
    <cellStyle name="Сверхулин 2" xfId="943"/>
    <cellStyle name="Сверхулин 2 2" xfId="1215"/>
    <cellStyle name="Сверхулин 2 2 2" xfId="1731"/>
    <cellStyle name="Сверхулин 2 2 2 2" xfId="3282"/>
    <cellStyle name="Сверхулин 2 2 3" xfId="2250"/>
    <cellStyle name="Сверхулин 2 2 3 2" xfId="3798"/>
    <cellStyle name="Сверхулин 2 2 4" xfId="2766"/>
    <cellStyle name="Сверхулин 2 3" xfId="1473"/>
    <cellStyle name="Сверхулин 2 3 2" xfId="3024"/>
    <cellStyle name="Сверхулин 2 4" xfId="1992"/>
    <cellStyle name="Сверхулин 2 4 2" xfId="3540"/>
    <cellStyle name="Сверхулин 2 5" xfId="2508"/>
    <cellStyle name="Стиль 1" xfId="646"/>
    <cellStyle name="Стиль 1 2" xfId="647"/>
    <cellStyle name="Стиль 1 3" xfId="648"/>
    <cellStyle name="Стиль 1 4" xfId="649"/>
    <cellStyle name="Стиль 1 5" xfId="650"/>
    <cellStyle name="Стиль 1 6" xfId="651"/>
    <cellStyle name="Стиль 1 7" xfId="652"/>
    <cellStyle name="Стиль 1_Книга2" xfId="653"/>
    <cellStyle name="ТаблицаТекст" xfId="654"/>
    <cellStyle name="Тысячи [0]_Chart1 (Sales &amp; Costs)" xfId="655"/>
    <cellStyle name="Тысячи_Chart1 (Sales &amp; Costs)" xfId="656"/>
    <cellStyle name="Финансовый [0] 2" xfId="657"/>
    <cellStyle name="Финансовый 10" xfId="658"/>
    <cellStyle name="Финансовый 11" xfId="659"/>
    <cellStyle name="Финансовый 12" xfId="660"/>
    <cellStyle name="Финансовый 13" xfId="661"/>
    <cellStyle name="Финансовый 14" xfId="662"/>
    <cellStyle name="Финансовый 15" xfId="663"/>
    <cellStyle name="Финансовый 16" xfId="664"/>
    <cellStyle name="Финансовый 17" xfId="665"/>
    <cellStyle name="Финансовый 2" xfId="666"/>
    <cellStyle name="Финансовый 2 10" xfId="667"/>
    <cellStyle name="Финансовый 2 2" xfId="668"/>
    <cellStyle name="Финансовый 2 3" xfId="669"/>
    <cellStyle name="Финансовый 2 4" xfId="670"/>
    <cellStyle name="Финансовый 2 5" xfId="671"/>
    <cellStyle name="Финансовый 2 6" xfId="672"/>
    <cellStyle name="Финансовый 2 7" xfId="673"/>
    <cellStyle name="Финансовый 2 8" xfId="674"/>
    <cellStyle name="Финансовый 2 9" xfId="675"/>
    <cellStyle name="Финансовый 3" xfId="676"/>
    <cellStyle name="Финансовый 3 2" xfId="5"/>
    <cellStyle name="Финансовый 3 2 2" xfId="1733"/>
    <cellStyle name="Финансовый 4" xfId="677"/>
    <cellStyle name="Финансовый 5" xfId="678"/>
    <cellStyle name="Финансовый 6" xfId="679"/>
    <cellStyle name="Финансовый 7" xfId="680"/>
    <cellStyle name="Финансовый 8" xfId="681"/>
    <cellStyle name="Финансовый 9" xfId="68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1" t="s">
        <v>0</v>
      </c>
      <c r="B2" s="311"/>
      <c r="C2" s="311"/>
    </row>
    <row r="3" spans="1:3" x14ac:dyDescent="0.25">
      <c r="A3" s="1"/>
      <c r="B3" s="1"/>
      <c r="C3" s="1"/>
    </row>
    <row r="4" spans="1:3" x14ac:dyDescent="0.25">
      <c r="A4" s="312" t="s">
        <v>1</v>
      </c>
      <c r="B4" s="312"/>
      <c r="C4" s="312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13" t="s">
        <v>3</v>
      </c>
      <c r="C6" s="313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1" sqref="C11"/>
    </sheetView>
  </sheetViews>
  <sheetFormatPr defaultRowHeight="15" x14ac:dyDescent="0.25"/>
  <cols>
    <col min="1" max="1" width="12.7109375" style="268" customWidth="1"/>
    <col min="2" max="2" width="16.42578125" style="268" customWidth="1"/>
    <col min="3" max="3" width="37.140625" style="268" customWidth="1"/>
    <col min="4" max="4" width="49" style="268" customWidth="1"/>
    <col min="5" max="16384" width="9.140625" style="268"/>
  </cols>
  <sheetData>
    <row r="1" spans="1:4" ht="15.75" customHeight="1" x14ac:dyDescent="0.25">
      <c r="A1" s="270"/>
      <c r="B1" s="270"/>
      <c r="C1" s="270"/>
      <c r="D1" s="270" t="s">
        <v>549</v>
      </c>
    </row>
    <row r="2" spans="1:4" ht="15.75" customHeight="1" x14ac:dyDescent="0.25">
      <c r="A2" s="270"/>
      <c r="B2" s="270"/>
      <c r="C2" s="270"/>
      <c r="D2" s="270"/>
    </row>
    <row r="3" spans="1:4" ht="15.75" customHeight="1" x14ac:dyDescent="0.25">
      <c r="A3" s="270"/>
      <c r="B3" s="222" t="s">
        <v>550</v>
      </c>
      <c r="C3" s="270"/>
      <c r="D3" s="270"/>
    </row>
    <row r="4" spans="1:4" ht="15.75" customHeight="1" x14ac:dyDescent="0.25">
      <c r="A4" s="270"/>
      <c r="B4" s="270"/>
      <c r="C4" s="270"/>
      <c r="D4" s="270"/>
    </row>
    <row r="5" spans="1:4" ht="15.75" x14ac:dyDescent="0.25">
      <c r="A5" s="363" t="s">
        <v>551</v>
      </c>
      <c r="B5" s="363"/>
      <c r="C5" s="363"/>
      <c r="D5" s="296" t="str">
        <f>'Прил.5 Расчет СМР и ОБ'!D6:J6</f>
        <v>Постоянная часть ПС, ЛВС ПС 35 кВ</v>
      </c>
    </row>
    <row r="6" spans="1:4" ht="15.75" customHeight="1" x14ac:dyDescent="0.25">
      <c r="A6" s="270" t="s">
        <v>547</v>
      </c>
      <c r="B6" s="270"/>
      <c r="C6" s="270"/>
      <c r="D6" s="270"/>
    </row>
    <row r="7" spans="1:4" ht="15.75" customHeight="1" x14ac:dyDescent="0.25">
      <c r="A7" s="270"/>
      <c r="B7" s="270"/>
      <c r="C7" s="270"/>
      <c r="D7" s="270"/>
    </row>
    <row r="8" spans="1:4" x14ac:dyDescent="0.25">
      <c r="A8" s="324" t="s">
        <v>5</v>
      </c>
      <c r="B8" s="324" t="s">
        <v>6</v>
      </c>
      <c r="C8" s="324" t="s">
        <v>552</v>
      </c>
      <c r="D8" s="324" t="s">
        <v>553</v>
      </c>
    </row>
    <row r="9" spans="1:4" x14ac:dyDescent="0.25">
      <c r="A9" s="324"/>
      <c r="B9" s="324"/>
      <c r="C9" s="324"/>
      <c r="D9" s="324"/>
    </row>
    <row r="10" spans="1:4" ht="15.75" customHeight="1" x14ac:dyDescent="0.25">
      <c r="A10" s="295">
        <v>1</v>
      </c>
      <c r="B10" s="295">
        <v>2</v>
      </c>
      <c r="C10" s="295">
        <v>3</v>
      </c>
      <c r="D10" s="295">
        <v>4</v>
      </c>
    </row>
    <row r="11" spans="1:4" ht="47.25" x14ac:dyDescent="0.25">
      <c r="A11" s="297" t="s">
        <v>554</v>
      </c>
      <c r="B11" s="297" t="s">
        <v>555</v>
      </c>
      <c r="C11" s="298" t="s">
        <v>557</v>
      </c>
      <c r="D11" s="203">
        <f>'Прил.4 РМ'!C41/1000</f>
        <v>4606.0163300000004</v>
      </c>
    </row>
    <row r="13" spans="1:4" x14ac:dyDescent="0.25">
      <c r="A13" s="244" t="s">
        <v>556</v>
      </c>
      <c r="B13" s="242"/>
      <c r="C13" s="242"/>
      <c r="D13" s="177"/>
    </row>
    <row r="14" spans="1:4" x14ac:dyDescent="0.25">
      <c r="A14" s="164" t="s">
        <v>69</v>
      </c>
      <c r="B14" s="242"/>
      <c r="C14" s="242"/>
      <c r="D14" s="177"/>
    </row>
    <row r="15" spans="1:4" x14ac:dyDescent="0.25">
      <c r="A15" s="244"/>
      <c r="B15" s="242"/>
      <c r="C15" s="242"/>
      <c r="D15" s="177"/>
    </row>
    <row r="16" spans="1:4" x14ac:dyDescent="0.25">
      <c r="A16" s="244" t="s">
        <v>70</v>
      </c>
      <c r="B16" s="242"/>
      <c r="C16" s="242"/>
      <c r="D16" s="177"/>
    </row>
    <row r="17" spans="1:4" x14ac:dyDescent="0.25">
      <c r="A17" s="164" t="s">
        <v>71</v>
      </c>
      <c r="B17" s="242"/>
      <c r="C17" s="242"/>
      <c r="D17" s="177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0"/>
  <sheetViews>
    <sheetView zoomScale="85" zoomScaleNormal="85" workbookViewId="0">
      <selection activeCell="E30" sqref="E30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37.5703125" style="5" customWidth="1"/>
    <col min="4" max="4" width="32" style="5" customWidth="1"/>
    <col min="5" max="5" width="9.140625" style="5"/>
  </cols>
  <sheetData>
    <row r="4" spans="2:5" ht="15.75" customHeight="1" x14ac:dyDescent="0.25">
      <c r="B4" s="318" t="s">
        <v>388</v>
      </c>
      <c r="C4" s="318"/>
      <c r="D4" s="318"/>
    </row>
    <row r="5" spans="2:5" ht="18.75" customHeight="1" x14ac:dyDescent="0.25">
      <c r="B5" s="154"/>
    </row>
    <row r="6" spans="2:5" ht="15.75" customHeight="1" x14ac:dyDescent="0.25">
      <c r="B6" s="319" t="s">
        <v>389</v>
      </c>
      <c r="C6" s="319"/>
      <c r="D6" s="319"/>
    </row>
    <row r="7" spans="2:5" x14ac:dyDescent="0.25">
      <c r="B7" s="364"/>
      <c r="C7" s="364"/>
      <c r="D7" s="364"/>
      <c r="E7" s="364"/>
    </row>
    <row r="8" spans="2:5" x14ac:dyDescent="0.25">
      <c r="B8" s="158"/>
      <c r="C8" s="158"/>
      <c r="D8" s="158"/>
      <c r="E8" s="158"/>
    </row>
    <row r="9" spans="2:5" ht="47.25" customHeight="1" x14ac:dyDescent="0.25">
      <c r="B9" s="156" t="s">
        <v>390</v>
      </c>
      <c r="C9" s="156" t="s">
        <v>391</v>
      </c>
      <c r="D9" s="156" t="s">
        <v>392</v>
      </c>
    </row>
    <row r="10" spans="2:5" ht="15.75" customHeight="1" x14ac:dyDescent="0.25">
      <c r="B10" s="156">
        <v>1</v>
      </c>
      <c r="C10" s="156">
        <v>2</v>
      </c>
      <c r="D10" s="156">
        <v>3</v>
      </c>
    </row>
    <row r="11" spans="2:5" ht="45" customHeight="1" x14ac:dyDescent="0.25">
      <c r="B11" s="156" t="s">
        <v>393</v>
      </c>
      <c r="C11" s="156" t="s">
        <v>394</v>
      </c>
      <c r="D11" s="156">
        <v>46.83</v>
      </c>
    </row>
    <row r="12" spans="2:5" ht="29.25" customHeight="1" x14ac:dyDescent="0.25">
      <c r="B12" s="156" t="s">
        <v>395</v>
      </c>
      <c r="C12" s="156" t="s">
        <v>394</v>
      </c>
      <c r="D12" s="156">
        <v>11.96</v>
      </c>
    </row>
    <row r="13" spans="2:5" ht="29.25" customHeight="1" x14ac:dyDescent="0.25">
      <c r="B13" s="156" t="s">
        <v>396</v>
      </c>
      <c r="C13" s="156" t="s">
        <v>394</v>
      </c>
      <c r="D13" s="156">
        <v>9.84</v>
      </c>
    </row>
    <row r="14" spans="2:5" ht="30.75" customHeight="1" x14ac:dyDescent="0.25">
      <c r="B14" s="156" t="s">
        <v>397</v>
      </c>
      <c r="C14" s="153" t="s">
        <v>398</v>
      </c>
      <c r="D14" s="156">
        <v>6.26</v>
      </c>
    </row>
    <row r="15" spans="2:5" ht="89.25" customHeight="1" x14ac:dyDescent="0.25">
      <c r="B15" s="156" t="s">
        <v>399</v>
      </c>
      <c r="C15" s="156" t="s">
        <v>400</v>
      </c>
      <c r="D15" s="157">
        <v>3.9E-2</v>
      </c>
    </row>
    <row r="16" spans="2:5" ht="78.75" customHeight="1" x14ac:dyDescent="0.25">
      <c r="B16" s="156" t="s">
        <v>401</v>
      </c>
      <c r="C16" s="156" t="s">
        <v>402</v>
      </c>
      <c r="D16" s="157">
        <v>2.1000000000000001E-2</v>
      </c>
    </row>
    <row r="17" spans="2:4" ht="31.5" customHeight="1" x14ac:dyDescent="0.25">
      <c r="B17" s="156" t="s">
        <v>403</v>
      </c>
      <c r="C17" s="156" t="s">
        <v>404</v>
      </c>
      <c r="D17" s="157">
        <v>2.1399999999999999E-2</v>
      </c>
    </row>
    <row r="18" spans="2:4" ht="31.5" customHeight="1" x14ac:dyDescent="0.25">
      <c r="B18" s="156" t="s">
        <v>335</v>
      </c>
      <c r="C18" s="156" t="s">
        <v>405</v>
      </c>
      <c r="D18" s="157">
        <v>2E-3</v>
      </c>
    </row>
    <row r="19" spans="2:4" ht="24" customHeight="1" x14ac:dyDescent="0.25">
      <c r="B19" s="156" t="s">
        <v>337</v>
      </c>
      <c r="C19" s="156" t="s">
        <v>406</v>
      </c>
      <c r="D19" s="157">
        <v>0.03</v>
      </c>
    </row>
    <row r="20" spans="2:4" ht="18.75" customHeight="1" x14ac:dyDescent="0.25">
      <c r="B20" s="155"/>
    </row>
    <row r="21" spans="2:4" ht="18.75" customHeight="1" x14ac:dyDescent="0.25">
      <c r="B21" s="155"/>
    </row>
    <row r="22" spans="2:4" ht="18.75" customHeight="1" x14ac:dyDescent="0.25">
      <c r="B22" s="155"/>
    </row>
    <row r="23" spans="2:4" ht="18.75" customHeight="1" x14ac:dyDescent="0.25">
      <c r="B23" s="155"/>
    </row>
    <row r="26" spans="2:4" x14ac:dyDescent="0.25">
      <c r="B26" s="4" t="s">
        <v>407</v>
      </c>
      <c r="C26" s="14"/>
    </row>
    <row r="27" spans="2:4" x14ac:dyDescent="0.25">
      <c r="B27" s="164" t="s">
        <v>69</v>
      </c>
      <c r="C27" s="14"/>
    </row>
    <row r="28" spans="2:4" x14ac:dyDescent="0.25">
      <c r="B28" s="4"/>
      <c r="C28" s="14"/>
    </row>
    <row r="29" spans="2:4" x14ac:dyDescent="0.25">
      <c r="B29" s="4" t="s">
        <v>380</v>
      </c>
      <c r="C29" s="14"/>
    </row>
    <row r="30" spans="2:4" x14ac:dyDescent="0.25">
      <c r="B30" s="164" t="s">
        <v>71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8" sqref="E8"/>
    </sheetView>
  </sheetViews>
  <sheetFormatPr defaultColWidth="9.140625" defaultRowHeight="15" x14ac:dyDescent="0.25"/>
  <cols>
    <col min="1" max="1" width="9.140625" style="268"/>
    <col min="2" max="2" width="44.85546875" style="268" customWidth="1"/>
    <col min="3" max="3" width="13" style="268" customWidth="1"/>
    <col min="4" max="4" width="22.85546875" style="268" customWidth="1"/>
    <col min="5" max="5" width="21.5703125" style="268" customWidth="1"/>
    <col min="6" max="6" width="43.85546875" style="268" customWidth="1"/>
    <col min="7" max="7" width="9.140625" style="268"/>
  </cols>
  <sheetData>
    <row r="2" spans="1:7" ht="17.25" customHeight="1" x14ac:dyDescent="0.25">
      <c r="A2" s="319" t="s">
        <v>408</v>
      </c>
      <c r="B2" s="319"/>
      <c r="C2" s="319"/>
      <c r="D2" s="319"/>
      <c r="E2" s="319"/>
      <c r="F2" s="319"/>
    </row>
    <row r="4" spans="1:7" ht="18" customHeight="1" x14ac:dyDescent="0.25">
      <c r="A4" s="269" t="s">
        <v>409</v>
      </c>
      <c r="B4" s="270"/>
      <c r="C4" s="270"/>
      <c r="D4" s="270"/>
      <c r="E4" s="270"/>
      <c r="F4" s="270"/>
      <c r="G4" s="270"/>
    </row>
    <row r="5" spans="1:7" ht="15.75" customHeight="1" x14ac:dyDescent="0.25">
      <c r="A5" s="271" t="s">
        <v>13</v>
      </c>
      <c r="B5" s="271" t="s">
        <v>410</v>
      </c>
      <c r="C5" s="271" t="s">
        <v>411</v>
      </c>
      <c r="D5" s="271" t="s">
        <v>412</v>
      </c>
      <c r="E5" s="271" t="s">
        <v>413</v>
      </c>
      <c r="F5" s="271" t="s">
        <v>414</v>
      </c>
      <c r="G5" s="270"/>
    </row>
    <row r="6" spans="1:7" ht="15.75" customHeight="1" x14ac:dyDescent="0.25">
      <c r="A6" s="271">
        <v>1</v>
      </c>
      <c r="B6" s="271">
        <v>2</v>
      </c>
      <c r="C6" s="271">
        <v>3</v>
      </c>
      <c r="D6" s="271">
        <v>4</v>
      </c>
      <c r="E6" s="271">
        <v>5</v>
      </c>
      <c r="F6" s="271">
        <v>6</v>
      </c>
      <c r="G6" s="270"/>
    </row>
    <row r="7" spans="1:7" ht="110.25" customHeight="1" x14ac:dyDescent="0.25">
      <c r="A7" s="272" t="s">
        <v>415</v>
      </c>
      <c r="B7" s="273" t="s">
        <v>416</v>
      </c>
      <c r="C7" s="274" t="s">
        <v>417</v>
      </c>
      <c r="D7" s="274" t="s">
        <v>418</v>
      </c>
      <c r="E7" s="203">
        <v>47872.94</v>
      </c>
      <c r="F7" s="273" t="s">
        <v>419</v>
      </c>
      <c r="G7" s="270"/>
    </row>
    <row r="8" spans="1:7" ht="31.5" customHeight="1" x14ac:dyDescent="0.25">
      <c r="A8" s="272" t="s">
        <v>420</v>
      </c>
      <c r="B8" s="273" t="s">
        <v>421</v>
      </c>
      <c r="C8" s="274" t="s">
        <v>422</v>
      </c>
      <c r="D8" s="274" t="s">
        <v>423</v>
      </c>
      <c r="E8" s="203">
        <f>1973/12</f>
        <v>164.41666666666666</v>
      </c>
      <c r="F8" s="275" t="s">
        <v>424</v>
      </c>
      <c r="G8" s="276"/>
    </row>
    <row r="9" spans="1:7" ht="15.75" customHeight="1" x14ac:dyDescent="0.25">
      <c r="A9" s="272" t="s">
        <v>425</v>
      </c>
      <c r="B9" s="273" t="s">
        <v>426</v>
      </c>
      <c r="C9" s="274" t="s">
        <v>427</v>
      </c>
      <c r="D9" s="274" t="s">
        <v>418</v>
      </c>
      <c r="E9" s="203">
        <v>1</v>
      </c>
      <c r="F9" s="275"/>
      <c r="G9" s="277"/>
    </row>
    <row r="10" spans="1:7" ht="15.75" customHeight="1" x14ac:dyDescent="0.25">
      <c r="A10" s="272" t="s">
        <v>428</v>
      </c>
      <c r="B10" s="273" t="s">
        <v>429</v>
      </c>
      <c r="C10" s="274"/>
      <c r="D10" s="274"/>
      <c r="E10" s="278">
        <v>4.0999999999999996</v>
      </c>
      <c r="F10" s="275" t="s">
        <v>430</v>
      </c>
      <c r="G10" s="277"/>
    </row>
    <row r="11" spans="1:7" ht="78.75" customHeight="1" x14ac:dyDescent="0.25">
      <c r="A11" s="272" t="s">
        <v>431</v>
      </c>
      <c r="B11" s="273" t="s">
        <v>432</v>
      </c>
      <c r="C11" s="274" t="s">
        <v>433</v>
      </c>
      <c r="D11" s="274" t="s">
        <v>418</v>
      </c>
      <c r="E11" s="279">
        <v>1.359</v>
      </c>
      <c r="F11" s="273" t="s">
        <v>434</v>
      </c>
      <c r="G11" s="270"/>
    </row>
    <row r="12" spans="1:7" ht="78.75" customHeight="1" x14ac:dyDescent="0.25">
      <c r="A12" s="272" t="s">
        <v>435</v>
      </c>
      <c r="B12" s="280" t="s">
        <v>436</v>
      </c>
      <c r="C12" s="274" t="s">
        <v>437</v>
      </c>
      <c r="D12" s="274" t="s">
        <v>418</v>
      </c>
      <c r="E12" s="281">
        <v>1.139</v>
      </c>
      <c r="F12" s="282" t="s">
        <v>438</v>
      </c>
      <c r="G12" s="277" t="s">
        <v>439</v>
      </c>
    </row>
    <row r="13" spans="1:7" ht="63" customHeight="1" x14ac:dyDescent="0.25">
      <c r="A13" s="272" t="s">
        <v>440</v>
      </c>
      <c r="B13" s="283" t="s">
        <v>441</v>
      </c>
      <c r="C13" s="274" t="s">
        <v>442</v>
      </c>
      <c r="D13" s="274" t="s">
        <v>443</v>
      </c>
      <c r="E13" s="284">
        <f>((E7*E9/E8)*E11)*E12</f>
        <v>450.69987855412063</v>
      </c>
      <c r="F13" s="273" t="s">
        <v>444</v>
      </c>
      <c r="G13" s="270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65" t="s">
        <v>445</v>
      </c>
      <c r="B1" s="365"/>
      <c r="C1" s="365"/>
      <c r="D1" s="365"/>
      <c r="E1" s="365"/>
      <c r="F1" s="365"/>
      <c r="G1" s="365"/>
      <c r="H1" s="365"/>
      <c r="I1" s="365"/>
    </row>
    <row r="2" spans="1:13" s="29" customFormat="1" ht="13.5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14" t="e">
        <f>#REF!</f>
        <v>#REF!</v>
      </c>
      <c r="B3" s="314"/>
      <c r="C3" s="314"/>
      <c r="D3" s="314"/>
      <c r="E3" s="314"/>
      <c r="F3" s="314"/>
      <c r="G3" s="314"/>
      <c r="H3" s="314"/>
      <c r="I3" s="314"/>
    </row>
    <row r="4" spans="1:13" s="4" customFormat="1" ht="15.75" customHeight="1" x14ac:dyDescent="0.2">
      <c r="A4" s="366"/>
      <c r="B4" s="366"/>
      <c r="C4" s="366"/>
      <c r="D4" s="366"/>
      <c r="E4" s="366"/>
      <c r="F4" s="366"/>
      <c r="G4" s="366"/>
      <c r="H4" s="366"/>
      <c r="I4" s="366"/>
    </row>
    <row r="5" spans="1:13" s="31" customFormat="1" ht="36.6" customHeight="1" x14ac:dyDescent="0.35">
      <c r="A5" s="367" t="s">
        <v>13</v>
      </c>
      <c r="B5" s="367" t="s">
        <v>446</v>
      </c>
      <c r="C5" s="367" t="s">
        <v>447</v>
      </c>
      <c r="D5" s="367" t="s">
        <v>448</v>
      </c>
      <c r="E5" s="362" t="s">
        <v>449</v>
      </c>
      <c r="F5" s="362"/>
      <c r="G5" s="362"/>
      <c r="H5" s="362"/>
      <c r="I5" s="362"/>
    </row>
    <row r="6" spans="1:13" s="26" customFormat="1" ht="31.5" customHeight="1" x14ac:dyDescent="0.2">
      <c r="A6" s="367"/>
      <c r="B6" s="367"/>
      <c r="C6" s="367"/>
      <c r="D6" s="367"/>
      <c r="E6" s="32" t="s">
        <v>78</v>
      </c>
      <c r="F6" s="32" t="s">
        <v>79</v>
      </c>
      <c r="G6" s="32" t="s">
        <v>43</v>
      </c>
      <c r="H6" s="32" t="s">
        <v>450</v>
      </c>
      <c r="I6" s="32" t="s">
        <v>451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3">
        <v>1</v>
      </c>
      <c r="B8" s="34"/>
      <c r="C8" s="9" t="s">
        <v>325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452</v>
      </c>
      <c r="C9" s="9" t="s">
        <v>453</v>
      </c>
      <c r="D9" s="152">
        <v>3.9E-2</v>
      </c>
      <c r="E9" s="28">
        <f>E8*D9</f>
        <v>0.15541851000000001</v>
      </c>
      <c r="F9" s="28">
        <f>F8*D9</f>
        <v>0.12299157000000001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454</v>
      </c>
      <c r="C11" s="9" t="s">
        <v>401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455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456</v>
      </c>
      <c r="C12" s="9" t="s">
        <v>457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458</v>
      </c>
    </row>
    <row r="13" spans="1:13" s="26" customFormat="1" ht="13.1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404</v>
      </c>
      <c r="C14" s="9" t="s">
        <v>459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2.3006417510043939</v>
      </c>
      <c r="I14" s="28">
        <f>H14</f>
        <v>2.3006417510043939</v>
      </c>
      <c r="J14" s="38">
        <f>(I8+I9+I11+I12)/1000</f>
        <v>0.10750662387871</v>
      </c>
    </row>
    <row r="15" spans="1:13" s="26" customFormat="1" ht="13.1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460</v>
      </c>
      <c r="C16" s="9" t="s">
        <v>461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462</v>
      </c>
    </row>
    <row r="17" spans="1:10" s="26" customFormat="1" ht="81.75" customHeight="1" x14ac:dyDescent="0.2">
      <c r="A17" s="33">
        <v>7</v>
      </c>
      <c r="B17" s="9" t="s">
        <v>460</v>
      </c>
      <c r="C17" s="136" t="s">
        <v>463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1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15" customHeight="1" x14ac:dyDescent="0.2">
      <c r="A19" s="33">
        <v>8</v>
      </c>
      <c r="B19" s="9"/>
      <c r="C19" s="9" t="s">
        <v>464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7.7710448710043938</v>
      </c>
      <c r="I19" s="28">
        <f>SUM(I8:I18)</f>
        <v>109.80726562971439</v>
      </c>
    </row>
    <row r="20" spans="1:10" s="26" customFormat="1" ht="51" customHeight="1" x14ac:dyDescent="0.2">
      <c r="A20" s="33">
        <v>9</v>
      </c>
      <c r="B20" s="135" t="s">
        <v>465</v>
      </c>
      <c r="C20" s="9" t="s">
        <v>337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0.23313134613013181</v>
      </c>
      <c r="I20" s="28">
        <f>I19*3%</f>
        <v>3.2942179688914317</v>
      </c>
    </row>
    <row r="21" spans="1:10" s="29" customFormat="1" ht="13.15" customHeight="1" x14ac:dyDescent="0.2">
      <c r="A21" s="33">
        <v>10</v>
      </c>
      <c r="B21" s="9"/>
      <c r="C21" s="9" t="s">
        <v>466</v>
      </c>
      <c r="D21" s="42"/>
      <c r="E21" s="28"/>
      <c r="F21" s="28"/>
      <c r="G21" s="28"/>
      <c r="H21" s="28"/>
      <c r="I21" s="28">
        <f>I19+I20</f>
        <v>113.10148359860582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467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468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469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470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49" customWidth="1"/>
    <col min="3" max="3" width="66.42578125" style="49" customWidth="1"/>
    <col min="4" max="4" width="12.7109375" style="49" customWidth="1" outlineLevel="1"/>
    <col min="5" max="5" width="13.7109375" style="49" customWidth="1" outlineLevel="1"/>
    <col min="6" max="6" width="12.28515625" style="49" customWidth="1" outlineLevel="1"/>
    <col min="7" max="7" width="14.42578125" style="50" customWidth="1" outlineLevel="1"/>
    <col min="8" max="8" width="12.7109375" style="50" customWidth="1" outlineLevel="1"/>
    <col min="9" max="9" width="17.42578125" style="50" customWidth="1"/>
    <col min="10" max="10" width="12.7109375" style="49" customWidth="1"/>
    <col min="11" max="11" width="14.28515625" style="49" customWidth="1"/>
    <col min="12" max="12" width="14.5703125" style="49" customWidth="1"/>
    <col min="13" max="13" width="14.28515625" style="49" customWidth="1"/>
    <col min="14" max="14" width="12.7109375" style="49" customWidth="1"/>
    <col min="15" max="15" width="26.140625" style="49" customWidth="1"/>
    <col min="16" max="16" width="15.7109375" style="51" customWidth="1"/>
    <col min="17" max="17" width="9.28515625" style="51"/>
  </cols>
  <sheetData>
    <row r="2" spans="1:16" x14ac:dyDescent="0.25">
      <c r="N2" s="369" t="s">
        <v>471</v>
      </c>
      <c r="O2" s="369"/>
    </row>
    <row r="3" spans="1:16" x14ac:dyDescent="0.25">
      <c r="A3" s="370" t="s">
        <v>472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</row>
    <row r="5" spans="1:16" s="49" customFormat="1" ht="37.5" customHeight="1" x14ac:dyDescent="0.25">
      <c r="A5" s="371" t="s">
        <v>473</v>
      </c>
      <c r="B5" s="374" t="s">
        <v>474</v>
      </c>
      <c r="C5" s="377" t="s">
        <v>475</v>
      </c>
      <c r="D5" s="380" t="s">
        <v>476</v>
      </c>
      <c r="E5" s="381"/>
      <c r="F5" s="381"/>
      <c r="G5" s="381"/>
      <c r="H5" s="381"/>
      <c r="I5" s="380" t="s">
        <v>477</v>
      </c>
      <c r="J5" s="381"/>
      <c r="K5" s="381"/>
      <c r="L5" s="381"/>
      <c r="M5" s="381"/>
      <c r="N5" s="381"/>
      <c r="O5" s="52" t="s">
        <v>478</v>
      </c>
    </row>
    <row r="6" spans="1:16" s="55" customFormat="1" ht="150" customHeight="1" x14ac:dyDescent="0.25">
      <c r="A6" s="372"/>
      <c r="B6" s="375"/>
      <c r="C6" s="378"/>
      <c r="D6" s="377" t="s">
        <v>479</v>
      </c>
      <c r="E6" s="382" t="s">
        <v>480</v>
      </c>
      <c r="F6" s="383"/>
      <c r="G6" s="384"/>
      <c r="H6" s="53" t="s">
        <v>481</v>
      </c>
      <c r="I6" s="385" t="s">
        <v>482</v>
      </c>
      <c r="J6" s="385" t="s">
        <v>479</v>
      </c>
      <c r="K6" s="386" t="s">
        <v>480</v>
      </c>
      <c r="L6" s="386"/>
      <c r="M6" s="386"/>
      <c r="N6" s="53" t="s">
        <v>481</v>
      </c>
      <c r="O6" s="54" t="s">
        <v>483</v>
      </c>
    </row>
    <row r="7" spans="1:16" s="55" customFormat="1" ht="30.75" customHeight="1" x14ac:dyDescent="0.25">
      <c r="A7" s="373"/>
      <c r="B7" s="376"/>
      <c r="C7" s="379"/>
      <c r="D7" s="379"/>
      <c r="E7" s="52" t="s">
        <v>78</v>
      </c>
      <c r="F7" s="52" t="s">
        <v>79</v>
      </c>
      <c r="G7" s="52" t="s">
        <v>43</v>
      </c>
      <c r="H7" s="56" t="s">
        <v>484</v>
      </c>
      <c r="I7" s="385"/>
      <c r="J7" s="385"/>
      <c r="K7" s="52" t="s">
        <v>78</v>
      </c>
      <c r="L7" s="52" t="s">
        <v>79</v>
      </c>
      <c r="M7" s="52" t="s">
        <v>43</v>
      </c>
      <c r="N7" s="56" t="s">
        <v>484</v>
      </c>
      <c r="O7" s="52" t="s">
        <v>485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71" t="s">
        <v>486</v>
      </c>
      <c r="C9" s="58" t="s">
        <v>487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242.76170000000002</v>
      </c>
      <c r="G9" s="60">
        <v>0</v>
      </c>
      <c r="H9" s="59">
        <f>(713.49*0.8)/1000</f>
        <v>0.57079200000000008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1478.4187530000002</v>
      </c>
      <c r="M9" s="60">
        <f>G9*H24</f>
        <v>0</v>
      </c>
      <c r="N9" s="59">
        <f>H9*H25</f>
        <v>6.48990504</v>
      </c>
      <c r="O9" s="61">
        <f t="shared" ref="O9:O15" si="2">N9/(L9+M9)</f>
        <v>4.3897610381569609E-3</v>
      </c>
    </row>
    <row r="10" spans="1:16" s="55" customFormat="1" ht="54.75" customHeight="1" x14ac:dyDescent="0.25">
      <c r="A10" s="56">
        <v>2</v>
      </c>
      <c r="B10" s="373"/>
      <c r="C10" s="62" t="s">
        <v>488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1.225379872165199E-3</v>
      </c>
      <c r="P10" s="63"/>
    </row>
    <row r="11" spans="1:16" s="55" customFormat="1" ht="24.6" customHeight="1" x14ac:dyDescent="0.25">
      <c r="A11" s="57">
        <v>3</v>
      </c>
      <c r="B11" s="371" t="s">
        <v>489</v>
      </c>
      <c r="C11" s="62" t="s">
        <v>490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129121.52160000001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154.48610000000002</v>
      </c>
      <c r="O11" s="61">
        <f t="shared" si="2"/>
        <v>4.1066716562919176E-3</v>
      </c>
    </row>
    <row r="12" spans="1:16" s="55" customFormat="1" ht="31.9" customHeight="1" x14ac:dyDescent="0.25">
      <c r="A12" s="56">
        <v>4</v>
      </c>
      <c r="B12" s="373"/>
      <c r="C12" s="62" t="s">
        <v>491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2.3140164284093331E-3</v>
      </c>
    </row>
    <row r="13" spans="1:16" s="55" customFormat="1" ht="60" customHeight="1" x14ac:dyDescent="0.25">
      <c r="A13" s="57">
        <v>5</v>
      </c>
      <c r="B13" s="371" t="s">
        <v>492</v>
      </c>
      <c r="C13" s="58" t="s">
        <v>493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267889.86340000003</v>
      </c>
      <c r="K13" s="60">
        <f>E13*L22</f>
        <v>79488.050400000007</v>
      </c>
      <c r="L13" s="60">
        <f>F13*L22</f>
        <v>167241.27900000001</v>
      </c>
      <c r="M13" s="60">
        <f>G13*L24</f>
        <v>21160.534000000003</v>
      </c>
      <c r="N13" s="59">
        <f>H13*L25</f>
        <v>231.46549999999999</v>
      </c>
      <c r="O13" s="61">
        <f t="shared" si="2"/>
        <v>1.228573633736741E-3</v>
      </c>
    </row>
    <row r="14" spans="1:16" s="55" customFormat="1" ht="39.6" customHeight="1" x14ac:dyDescent="0.25">
      <c r="A14" s="56">
        <v>6</v>
      </c>
      <c r="B14" s="373"/>
      <c r="C14" s="62" t="s">
        <v>494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23240.095500000003</v>
      </c>
      <c r="N14" s="59">
        <f>H14*M25</f>
        <v>1423.7858999999999</v>
      </c>
      <c r="O14" s="61">
        <f t="shared" si="2"/>
        <v>5.6024083795152453E-3</v>
      </c>
    </row>
    <row r="15" spans="1:16" s="55" customFormat="1" ht="46.15" customHeight="1" x14ac:dyDescent="0.25">
      <c r="A15" s="57">
        <v>7</v>
      </c>
      <c r="B15" s="64" t="s">
        <v>495</v>
      </c>
      <c r="C15" s="62" t="s">
        <v>496</v>
      </c>
      <c r="D15" s="59">
        <f t="shared" si="0"/>
        <v>981651.63000000012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201852.46120000002</v>
      </c>
      <c r="N15" s="59">
        <f>H15*N25</f>
        <v>1185.7186999999999</v>
      </c>
      <c r="O15" s="61">
        <f t="shared" si="2"/>
        <v>3.5280316227560241E-4</v>
      </c>
    </row>
    <row r="16" spans="1:16" s="55" customFormat="1" ht="24" customHeight="1" x14ac:dyDescent="0.25">
      <c r="A16" s="65"/>
      <c r="B16" s="65"/>
      <c r="C16" s="66" t="s">
        <v>497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2.7456591672215713E-3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498</v>
      </c>
    </row>
    <row r="19" spans="1:15" ht="30.75" customHeight="1" x14ac:dyDescent="0.25">
      <c r="L19" s="74"/>
    </row>
    <row r="20" spans="1:15" ht="15" customHeight="1" outlineLevel="1" x14ac:dyDescent="0.25">
      <c r="G20" s="368" t="s">
        <v>499</v>
      </c>
      <c r="H20" s="368"/>
      <c r="I20" s="368"/>
      <c r="J20" s="368"/>
      <c r="K20" s="368"/>
      <c r="L20" s="368"/>
      <c r="M20" s="368"/>
      <c r="N20" s="368"/>
      <c r="O20" s="51"/>
    </row>
    <row r="21" spans="1:15" ht="15.75" customHeight="1" outlineLevel="1" x14ac:dyDescent="0.25">
      <c r="G21" s="75"/>
      <c r="H21" s="75" t="s">
        <v>500</v>
      </c>
      <c r="I21" s="75" t="s">
        <v>501</v>
      </c>
      <c r="J21" s="76" t="s">
        <v>502</v>
      </c>
      <c r="K21" s="77" t="s">
        <v>503</v>
      </c>
      <c r="L21" s="75" t="s">
        <v>504</v>
      </c>
      <c r="M21" s="75" t="s">
        <v>505</v>
      </c>
      <c r="N21" s="76" t="s">
        <v>506</v>
      </c>
      <c r="O21" s="78"/>
    </row>
    <row r="22" spans="1:15" ht="15.75" customHeight="1" outlineLevel="1" x14ac:dyDescent="0.25">
      <c r="G22" s="388" t="s">
        <v>507</v>
      </c>
      <c r="H22" s="387">
        <v>6.09</v>
      </c>
      <c r="I22" s="389">
        <v>6.44</v>
      </c>
      <c r="J22" s="387">
        <v>5.77</v>
      </c>
      <c r="K22" s="389">
        <v>5.77</v>
      </c>
      <c r="L22" s="387">
        <v>5.23</v>
      </c>
      <c r="M22" s="387">
        <v>5.77</v>
      </c>
      <c r="N22" s="79">
        <v>6.29</v>
      </c>
      <c r="O22" s="50" t="s">
        <v>508</v>
      </c>
    </row>
    <row r="23" spans="1:15" ht="15.75" customHeight="1" outlineLevel="1" x14ac:dyDescent="0.25">
      <c r="G23" s="388"/>
      <c r="H23" s="387"/>
      <c r="I23" s="389"/>
      <c r="J23" s="387"/>
      <c r="K23" s="389"/>
      <c r="L23" s="387"/>
      <c r="M23" s="387"/>
      <c r="N23" s="79">
        <v>6.56</v>
      </c>
      <c r="O23" s="50" t="s">
        <v>509</v>
      </c>
    </row>
    <row r="24" spans="1:15" ht="15.75" customHeight="1" outlineLevel="1" x14ac:dyDescent="0.25">
      <c r="G24" s="80" t="s">
        <v>510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484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5" customHeight="1" outlineLevel="1" x14ac:dyDescent="0.25">
      <c r="G26" s="80" t="s">
        <v>511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5" customHeight="1" outlineLevel="1" x14ac:dyDescent="0.25">
      <c r="G27" s="80" t="s">
        <v>512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450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7109375" style="86" customWidth="1"/>
    <col min="5" max="5" width="17.7109375" style="86" customWidth="1"/>
    <col min="6" max="6" width="12.7109375" style="86" customWidth="1"/>
    <col min="7" max="7" width="14.285156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7109375" style="86" customWidth="1"/>
    <col min="13" max="13" width="15.7109375" style="86" customWidth="1"/>
    <col min="14" max="14" width="18.42578125" style="86" customWidth="1"/>
    <col min="15" max="15" width="18.7109375" style="86" customWidth="1"/>
    <col min="16" max="16" width="18" style="86" customWidth="1"/>
    <col min="17" max="17" width="17" style="86" customWidth="1"/>
    <col min="18" max="18" width="16.5703125" style="87" customWidth="1"/>
    <col min="19" max="19" width="9.28515625" style="51"/>
  </cols>
  <sheetData>
    <row r="2" spans="1:18" ht="18.75" customHeight="1" x14ac:dyDescent="0.25">
      <c r="A2" s="405" t="s">
        <v>513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</row>
    <row r="4" spans="1:18" ht="36.75" customHeight="1" x14ac:dyDescent="0.25">
      <c r="A4" s="371" t="s">
        <v>473</v>
      </c>
      <c r="B4" s="374" t="s">
        <v>474</v>
      </c>
      <c r="C4" s="377" t="s">
        <v>514</v>
      </c>
      <c r="D4" s="377" t="s">
        <v>515</v>
      </c>
      <c r="E4" s="380" t="s">
        <v>516</v>
      </c>
      <c r="F4" s="381"/>
      <c r="G4" s="381"/>
      <c r="H4" s="381"/>
      <c r="I4" s="381"/>
      <c r="J4" s="381"/>
      <c r="K4" s="381"/>
      <c r="L4" s="381"/>
      <c r="M4" s="381"/>
      <c r="N4" s="406" t="s">
        <v>517</v>
      </c>
      <c r="O4" s="407"/>
      <c r="P4" s="407"/>
      <c r="Q4" s="407"/>
      <c r="R4" s="408"/>
    </row>
    <row r="5" spans="1:18" ht="60" customHeight="1" x14ac:dyDescent="0.25">
      <c r="A5" s="372"/>
      <c r="B5" s="375"/>
      <c r="C5" s="378"/>
      <c r="D5" s="378"/>
      <c r="E5" s="385" t="s">
        <v>518</v>
      </c>
      <c r="F5" s="385" t="s">
        <v>519</v>
      </c>
      <c r="G5" s="382" t="s">
        <v>480</v>
      </c>
      <c r="H5" s="383"/>
      <c r="I5" s="383"/>
      <c r="J5" s="384"/>
      <c r="K5" s="385" t="s">
        <v>520</v>
      </c>
      <c r="L5" s="385"/>
      <c r="M5" s="385"/>
      <c r="N5" s="88" t="s">
        <v>521</v>
      </c>
      <c r="O5" s="88" t="s">
        <v>522</v>
      </c>
      <c r="P5" s="89" t="s">
        <v>523</v>
      </c>
      <c r="Q5" s="90" t="s">
        <v>524</v>
      </c>
      <c r="R5" s="89" t="s">
        <v>525</v>
      </c>
    </row>
    <row r="6" spans="1:18" ht="49.5" customHeight="1" x14ac:dyDescent="0.25">
      <c r="A6" s="373"/>
      <c r="B6" s="376"/>
      <c r="C6" s="379"/>
      <c r="D6" s="379"/>
      <c r="E6" s="385"/>
      <c r="F6" s="385"/>
      <c r="G6" s="52" t="s">
        <v>78</v>
      </c>
      <c r="H6" s="52" t="s">
        <v>79</v>
      </c>
      <c r="I6" s="91" t="s">
        <v>43</v>
      </c>
      <c r="J6" s="91" t="s">
        <v>450</v>
      </c>
      <c r="K6" s="52" t="s">
        <v>521</v>
      </c>
      <c r="L6" s="52" t="s">
        <v>522</v>
      </c>
      <c r="M6" s="52" t="s">
        <v>523</v>
      </c>
      <c r="N6" s="91" t="s">
        <v>526</v>
      </c>
      <c r="O6" s="91" t="s">
        <v>527</v>
      </c>
      <c r="P6" s="91" t="s">
        <v>528</v>
      </c>
      <c r="Q6" s="92" t="s">
        <v>529</v>
      </c>
      <c r="R6" s="93" t="s">
        <v>530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71">
        <v>1</v>
      </c>
      <c r="B9" s="371" t="s">
        <v>531</v>
      </c>
      <c r="C9" s="398" t="s">
        <v>487</v>
      </c>
      <c r="D9" s="98" t="s">
        <v>532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1695.3600215999998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3.3863775806945544E-2</v>
      </c>
      <c r="O9" s="100">
        <f t="shared" ref="O9:O22" si="2">L9/(G9+H9)</f>
        <v>0</v>
      </c>
      <c r="P9" s="100">
        <f t="shared" ref="P9:P22" si="3">M9/(G9+H9)</f>
        <v>1.6523182192919608E-2</v>
      </c>
      <c r="Q9" s="101">
        <v>0</v>
      </c>
      <c r="R9" s="102">
        <f>N9+O9+P9+Q9</f>
        <v>5.0386957999865152E-2</v>
      </c>
    </row>
    <row r="10" spans="1:18" ht="72.599999999999994" hidden="1" customHeight="1" x14ac:dyDescent="0.25">
      <c r="A10" s="373"/>
      <c r="B10" s="372"/>
      <c r="C10" s="399"/>
      <c r="D10" s="98" t="s">
        <v>533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13.442129999999999</v>
      </c>
      <c r="N10" s="100">
        <f t="shared" si="1"/>
        <v>4.5248786595058557E-2</v>
      </c>
      <c r="O10" s="100">
        <f t="shared" si="2"/>
        <v>0</v>
      </c>
      <c r="P10" s="100">
        <f t="shared" si="3"/>
        <v>2.0328274718868136E-2</v>
      </c>
      <c r="Q10" s="101">
        <v>0</v>
      </c>
      <c r="R10" s="102"/>
    </row>
    <row r="11" spans="1:18" ht="192.75" customHeight="1" x14ac:dyDescent="0.25">
      <c r="A11" s="371">
        <v>2</v>
      </c>
      <c r="B11" s="372"/>
      <c r="C11" s="398" t="s">
        <v>534</v>
      </c>
      <c r="D11" s="103" t="s">
        <v>532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246917.90759999998</v>
      </c>
      <c r="I11" s="99">
        <f>I12*F30</f>
        <v>174701.45580000003</v>
      </c>
      <c r="J11" s="99"/>
      <c r="K11" s="99">
        <f>K12*1.19*F33</f>
        <v>8486.4829769999997</v>
      </c>
      <c r="L11" s="99">
        <f>L12*1.19*F33</f>
        <v>11572.501647000001</v>
      </c>
      <c r="M11" s="99">
        <f>M12*1.266*F34</f>
        <v>3883.6190735999999</v>
      </c>
      <c r="N11" s="100">
        <f t="shared" si="1"/>
        <v>2.4476289311970878E-2</v>
      </c>
      <c r="O11" s="100">
        <f t="shared" si="2"/>
        <v>3.3376829853179302E-2</v>
      </c>
      <c r="P11" s="100">
        <f t="shared" si="3"/>
        <v>1.1200939692042456E-2</v>
      </c>
      <c r="Q11" s="101">
        <v>0</v>
      </c>
      <c r="R11" s="102">
        <f>N11+O11+P11+Q11</f>
        <v>6.9054058857192638E-2</v>
      </c>
    </row>
    <row r="12" spans="1:18" ht="100.9" hidden="1" customHeight="1" x14ac:dyDescent="0.25">
      <c r="A12" s="373"/>
      <c r="B12" s="373"/>
      <c r="C12" s="399"/>
      <c r="D12" s="103" t="s">
        <v>533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3.5605195194586513E-2</v>
      </c>
      <c r="O12" s="100">
        <f t="shared" si="2"/>
        <v>4.8552643203058285E-2</v>
      </c>
      <c r="P12" s="100">
        <f t="shared" si="3"/>
        <v>1.5002288893112708E-2</v>
      </c>
      <c r="Q12" s="101">
        <v>0</v>
      </c>
      <c r="R12" s="102"/>
    </row>
    <row r="13" spans="1:18" ht="49.15" customHeight="1" x14ac:dyDescent="0.25">
      <c r="A13" s="371">
        <v>3</v>
      </c>
      <c r="B13" s="371" t="s">
        <v>489</v>
      </c>
      <c r="C13" s="401" t="s">
        <v>490</v>
      </c>
      <c r="D13" s="98" t="s">
        <v>535</v>
      </c>
      <c r="E13" s="99">
        <v>170961.79</v>
      </c>
      <c r="F13" s="99">
        <f t="shared" si="0"/>
        <v>129121.52160000001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2500.7293079999995</v>
      </c>
      <c r="M13" s="59">
        <f>M14*1.266*G34</f>
        <v>200.53819800000002</v>
      </c>
      <c r="N13" s="100">
        <f t="shared" si="1"/>
        <v>1.5462031915832069E-2</v>
      </c>
      <c r="O13" s="100">
        <f t="shared" si="2"/>
        <v>1.936725401786157E-2</v>
      </c>
      <c r="P13" s="100">
        <f t="shared" si="3"/>
        <v>1.5530966140659234E-3</v>
      </c>
      <c r="Q13" s="101">
        <v>4.5614105389631997E-3</v>
      </c>
      <c r="R13" s="102">
        <f>N13+O13+P13+Q13</f>
        <v>4.0943793086722767E-2</v>
      </c>
    </row>
    <row r="14" spans="1:18" ht="57" hidden="1" customHeight="1" x14ac:dyDescent="0.25">
      <c r="A14" s="373"/>
      <c r="B14" s="372"/>
      <c r="C14" s="402"/>
      <c r="D14" s="98" t="s">
        <v>533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1.8789815748267949E-2</v>
      </c>
      <c r="O14" s="100">
        <f t="shared" si="2"/>
        <v>2.3535531198386989E-2</v>
      </c>
      <c r="P14" s="100">
        <f t="shared" si="3"/>
        <v>1.7740574705247278E-3</v>
      </c>
      <c r="Q14" s="101">
        <v>4.9753003421204997E-3</v>
      </c>
      <c r="R14" s="102"/>
    </row>
    <row r="15" spans="1:18" ht="67.900000000000006" customHeight="1" x14ac:dyDescent="0.25">
      <c r="A15" s="371">
        <v>4</v>
      </c>
      <c r="B15" s="372"/>
      <c r="C15" s="403" t="s">
        <v>491</v>
      </c>
      <c r="D15" s="104" t="s">
        <v>535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2.2525618000754994E-2</v>
      </c>
      <c r="O15" s="100">
        <f t="shared" si="2"/>
        <v>2.6866429814977371E-2</v>
      </c>
      <c r="P15" s="100">
        <f t="shared" si="3"/>
        <v>6.9359333128887765E-3</v>
      </c>
      <c r="Q15" s="101">
        <v>3.5515340532281999E-3</v>
      </c>
      <c r="R15" s="102">
        <f>N15+O15+P15+Q15</f>
        <v>5.9879515181849342E-2</v>
      </c>
    </row>
    <row r="16" spans="1:18" ht="67.900000000000006" hidden="1" customHeight="1" x14ac:dyDescent="0.25">
      <c r="A16" s="373"/>
      <c r="B16" s="373"/>
      <c r="C16" s="404"/>
      <c r="D16" s="104" t="s">
        <v>533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2.8517217139516222E-2</v>
      </c>
      <c r="O16" s="100">
        <f t="shared" si="2"/>
        <v>3.4012611298873757E-2</v>
      </c>
      <c r="P16" s="100">
        <f t="shared" si="3"/>
        <v>8.084861154802201E-3</v>
      </c>
      <c r="Q16" s="101">
        <v>3.8737899135989E-3</v>
      </c>
      <c r="R16" s="102"/>
    </row>
    <row r="17" spans="1:18" ht="67.900000000000006" customHeight="1" x14ac:dyDescent="0.25">
      <c r="A17" s="371">
        <v>5</v>
      </c>
      <c r="B17" s="386" t="s">
        <v>492</v>
      </c>
      <c r="C17" s="398" t="s">
        <v>536</v>
      </c>
      <c r="D17" s="98" t="s">
        <v>537</v>
      </c>
      <c r="E17" s="99">
        <v>561932.85</v>
      </c>
      <c r="F17" s="99">
        <f>G17+H17+I17</f>
        <v>399667.21620000002</v>
      </c>
      <c r="G17" s="99">
        <f>G18*I28</f>
        <v>163785.29599999997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1734.8322096000002</v>
      </c>
      <c r="N17" s="100">
        <f t="shared" si="1"/>
        <v>6.1677626090981597E-2</v>
      </c>
      <c r="O17" s="100">
        <f t="shared" si="2"/>
        <v>0</v>
      </c>
      <c r="P17" s="100">
        <f t="shared" si="3"/>
        <v>5.5684105147574799E-3</v>
      </c>
      <c r="Q17" s="101">
        <v>5.5643872525604002E-3</v>
      </c>
      <c r="R17" s="102">
        <f>N17+O17+P17+Q17</f>
        <v>7.2810423858299472E-2</v>
      </c>
    </row>
    <row r="18" spans="1:18" ht="67.900000000000006" hidden="1" customHeight="1" x14ac:dyDescent="0.25">
      <c r="A18" s="373"/>
      <c r="B18" s="386"/>
      <c r="C18" s="399"/>
      <c r="D18" s="98" t="s">
        <v>533</v>
      </c>
      <c r="E18" s="99">
        <v>94393.09</v>
      </c>
      <c r="F18" s="99">
        <f>G18+H18+I18</f>
        <v>69651.209999999992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8.3321545724440615E-2</v>
      </c>
      <c r="O18" s="100">
        <f t="shared" si="2"/>
        <v>0</v>
      </c>
      <c r="P18" s="100">
        <f t="shared" si="3"/>
        <v>7.0000052993284935E-3</v>
      </c>
      <c r="Q18" s="101">
        <v>9.4728844648146997E-3</v>
      </c>
      <c r="R18" s="102"/>
    </row>
    <row r="19" spans="1:18" ht="67.900000000000006" customHeight="1" x14ac:dyDescent="0.25">
      <c r="A19" s="371">
        <v>6</v>
      </c>
      <c r="B19" s="386"/>
      <c r="C19" s="398" t="s">
        <v>494</v>
      </c>
      <c r="D19" s="104" t="s">
        <v>535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4.0112401119908464E-2</v>
      </c>
      <c r="O19" s="100">
        <f t="shared" si="2"/>
        <v>0</v>
      </c>
      <c r="P19" s="100">
        <f t="shared" si="3"/>
        <v>5.2015534168579755E-3</v>
      </c>
      <c r="Q19" s="101">
        <v>5.1286902198045999E-3</v>
      </c>
      <c r="R19" s="102">
        <f>N19+O19+P19+Q19</f>
        <v>5.0442644756571037E-2</v>
      </c>
    </row>
    <row r="20" spans="1:18" ht="67.900000000000006" hidden="1" customHeight="1" x14ac:dyDescent="0.25">
      <c r="A20" s="373"/>
      <c r="B20" s="386"/>
      <c r="C20" s="399"/>
      <c r="D20" s="104" t="s">
        <v>533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4.7553687712674694E-2</v>
      </c>
      <c r="O20" s="100">
        <f t="shared" si="2"/>
        <v>0</v>
      </c>
      <c r="P20" s="100">
        <f t="shared" si="3"/>
        <v>5.685113158038109E-3</v>
      </c>
      <c r="Q20" s="101">
        <v>5.5940533914911996E-3</v>
      </c>
      <c r="R20" s="102"/>
    </row>
    <row r="21" spans="1:18" ht="67.900000000000006" customHeight="1" x14ac:dyDescent="0.25">
      <c r="A21" s="371">
        <v>7</v>
      </c>
      <c r="B21" s="371" t="s">
        <v>495</v>
      </c>
      <c r="C21" s="398" t="s">
        <v>496</v>
      </c>
      <c r="D21" s="104" t="s">
        <v>538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201852.46120000002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11514.883123800002</v>
      </c>
      <c r="N21" s="100">
        <f t="shared" si="1"/>
        <v>8.0473539343916163E-3</v>
      </c>
      <c r="O21" s="100">
        <f t="shared" si="2"/>
        <v>1.2071027027925754E-2</v>
      </c>
      <c r="P21" s="100">
        <f t="shared" si="3"/>
        <v>1.8978730522309735E-3</v>
      </c>
      <c r="Q21" s="101">
        <v>5.9210415358545E-4</v>
      </c>
      <c r="R21" s="102">
        <f>N21+O21+P21+Q21</f>
        <v>2.2608358168133794E-2</v>
      </c>
    </row>
    <row r="22" spans="1:18" ht="67.900000000000006" hidden="1" customHeight="1" x14ac:dyDescent="0.25">
      <c r="A22" s="373"/>
      <c r="B22" s="373"/>
      <c r="C22" s="399"/>
      <c r="D22" s="105" t="s">
        <v>533</v>
      </c>
      <c r="E22" s="106">
        <v>2195184.4700000002</v>
      </c>
      <c r="F22" s="106">
        <f>G22+H22+I22+J22</f>
        <v>981651.63000000012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1.1115444551007637E-2</v>
      </c>
      <c r="O22" s="107">
        <f t="shared" si="2"/>
        <v>1.6673161475998496E-2</v>
      </c>
      <c r="P22" s="107">
        <f t="shared" si="3"/>
        <v>2.4393737656901652E-3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539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2.9452156597255023E-2</v>
      </c>
      <c r="O23" s="114">
        <f>(O9+O11+O13+O15+O17+O19+O21)/7</f>
        <v>1.3097362959134858E-2</v>
      </c>
      <c r="P23" s="114">
        <f>(P9+P11+P13+P15+P17+P19+P21)/7</f>
        <v>6.9829983993947428E-3</v>
      </c>
      <c r="Q23" s="114">
        <f>(Q9+Q11+Q13+Q15+Q17+Q19+Q21)/7</f>
        <v>2.7711608883059786E-3</v>
      </c>
      <c r="R23" s="114">
        <f>N23+O23+P23+Q23</f>
        <v>5.2303678844090602E-2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400" t="s">
        <v>540</v>
      </c>
      <c r="E26" s="400"/>
      <c r="F26" s="400"/>
      <c r="G26" s="400"/>
      <c r="H26" s="400"/>
      <c r="I26" s="400"/>
      <c r="J26" s="400"/>
      <c r="K26" s="400"/>
      <c r="L26" s="120"/>
      <c r="R26" s="121"/>
    </row>
    <row r="27" spans="1:18" outlineLevel="1" x14ac:dyDescent="0.25">
      <c r="D27" s="122"/>
      <c r="E27" s="122" t="s">
        <v>500</v>
      </c>
      <c r="F27" s="122" t="s">
        <v>501</v>
      </c>
      <c r="G27" s="122" t="s">
        <v>502</v>
      </c>
      <c r="H27" s="123" t="s">
        <v>503</v>
      </c>
      <c r="I27" s="123" t="s">
        <v>504</v>
      </c>
      <c r="J27" s="123" t="s">
        <v>505</v>
      </c>
      <c r="K27" s="110" t="s">
        <v>506</v>
      </c>
      <c r="L27" s="51"/>
    </row>
    <row r="28" spans="1:18" outlineLevel="1" x14ac:dyDescent="0.25">
      <c r="D28" s="394" t="s">
        <v>507</v>
      </c>
      <c r="E28" s="392">
        <v>6.09</v>
      </c>
      <c r="F28" s="396">
        <v>6.63</v>
      </c>
      <c r="G28" s="392">
        <v>5.77</v>
      </c>
      <c r="H28" s="390">
        <v>5.77</v>
      </c>
      <c r="I28" s="390">
        <v>6.35</v>
      </c>
      <c r="J28" s="392">
        <v>5.77</v>
      </c>
      <c r="K28" s="124">
        <v>6.29</v>
      </c>
      <c r="L28" s="86" t="s">
        <v>508</v>
      </c>
      <c r="M28" s="51"/>
    </row>
    <row r="29" spans="1:18" outlineLevel="1" x14ac:dyDescent="0.25">
      <c r="D29" s="395"/>
      <c r="E29" s="393"/>
      <c r="F29" s="397"/>
      <c r="G29" s="393"/>
      <c r="H29" s="391"/>
      <c r="I29" s="391"/>
      <c r="J29" s="393"/>
      <c r="K29" s="124">
        <v>6.56</v>
      </c>
      <c r="L29" s="86" t="s">
        <v>509</v>
      </c>
      <c r="M29" s="51"/>
    </row>
    <row r="30" spans="1:18" outlineLevel="1" x14ac:dyDescent="0.25">
      <c r="D30" s="125" t="s">
        <v>510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394" t="s">
        <v>484</v>
      </c>
      <c r="E31" s="392">
        <v>11.37</v>
      </c>
      <c r="F31" s="396">
        <v>13.56</v>
      </c>
      <c r="G31" s="392">
        <v>15.91</v>
      </c>
      <c r="H31" s="390">
        <v>15.91</v>
      </c>
      <c r="I31" s="390">
        <v>14.03</v>
      </c>
      <c r="J31" s="392">
        <v>15.91</v>
      </c>
      <c r="K31" s="124">
        <v>8.2899999999999991</v>
      </c>
      <c r="L31" s="86" t="s">
        <v>508</v>
      </c>
      <c r="R31" s="115"/>
    </row>
    <row r="32" spans="1:18" s="86" customFormat="1" outlineLevel="1" x14ac:dyDescent="0.25">
      <c r="D32" s="395"/>
      <c r="E32" s="393"/>
      <c r="F32" s="397"/>
      <c r="G32" s="393"/>
      <c r="H32" s="391"/>
      <c r="I32" s="391"/>
      <c r="J32" s="393"/>
      <c r="K32" s="124">
        <v>11.84</v>
      </c>
      <c r="L32" s="86" t="s">
        <v>509</v>
      </c>
      <c r="R32" s="115"/>
    </row>
    <row r="33" spans="4:18" s="86" customFormat="1" ht="15" customHeight="1" outlineLevel="1" x14ac:dyDescent="0.25">
      <c r="D33" s="128" t="s">
        <v>511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541</v>
      </c>
      <c r="R33" s="115"/>
    </row>
    <row r="34" spans="4:18" s="86" customFormat="1" outlineLevel="1" x14ac:dyDescent="0.25">
      <c r="D34" s="128" t="s">
        <v>512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541</v>
      </c>
      <c r="R34" s="115"/>
    </row>
    <row r="35" spans="4:18" s="86" customFormat="1" outlineLevel="1" x14ac:dyDescent="0.25">
      <c r="D35" s="125" t="s">
        <v>450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1" t="s">
        <v>10</v>
      </c>
      <c r="B2" s="311"/>
      <c r="C2" s="311"/>
      <c r="D2" s="311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4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4"/>
    </row>
    <row r="5" spans="1:4" x14ac:dyDescent="0.25">
      <c r="A5" s="6"/>
      <c r="B5" s="1"/>
      <c r="C5" s="1"/>
    </row>
    <row r="6" spans="1:4" x14ac:dyDescent="0.25">
      <c r="A6" s="311" t="s">
        <v>12</v>
      </c>
      <c r="B6" s="311"/>
      <c r="C6" s="311"/>
      <c r="D6" s="311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15" t="s">
        <v>5</v>
      </c>
      <c r="B15" s="316" t="s">
        <v>15</v>
      </c>
      <c r="C15" s="316"/>
      <c r="D15" s="316"/>
    </row>
    <row r="16" spans="1:4" x14ac:dyDescent="0.25">
      <c r="A16" s="315"/>
      <c r="B16" s="315" t="s">
        <v>17</v>
      </c>
      <c r="C16" s="316" t="s">
        <v>28</v>
      </c>
      <c r="D16" s="316"/>
    </row>
    <row r="17" spans="1:4" ht="39" customHeight="1" x14ac:dyDescent="0.25">
      <c r="A17" s="315"/>
      <c r="B17" s="315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17" t="s">
        <v>29</v>
      </c>
      <c r="B2" s="317"/>
      <c r="C2" s="317"/>
      <c r="D2" s="317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2.1285154861481449E-2</v>
      </c>
      <c r="F5" s="16">
        <v>2164.08</v>
      </c>
      <c r="G5" s="19">
        <f>F5/$G$4</f>
        <v>2.1285154861481449E-2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1.7910835021952211E-2</v>
      </c>
      <c r="F6" s="16">
        <v>1821.01</v>
      </c>
      <c r="G6" s="19">
        <f>F6/$G$4</f>
        <v>1.7910835021952211E-2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3.1018032108708436E-2</v>
      </c>
      <c r="F7" s="20">
        <v>3153.63</v>
      </c>
      <c r="G7" s="19">
        <f>F7/$G$4</f>
        <v>3.1018032108708436E-2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0.92978597800785789</v>
      </c>
      <c r="F8" s="20">
        <v>94532.14</v>
      </c>
      <c r="G8" s="19">
        <f>F8/$G$4</f>
        <v>0.92978597800785789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view="pageBreakPreview" topLeftCell="A18" zoomScale="85" zoomScaleNormal="55" workbookViewId="0">
      <selection activeCell="D25" sqref="D25"/>
    </sheetView>
  </sheetViews>
  <sheetFormatPr defaultColWidth="9.140625" defaultRowHeight="15.75" x14ac:dyDescent="0.25"/>
  <cols>
    <col min="1" max="2" width="9.140625" style="160"/>
    <col min="3" max="3" width="51.7109375" style="160" customWidth="1"/>
    <col min="4" max="4" width="47" style="160" customWidth="1"/>
    <col min="5" max="5" width="37.42578125" style="160" customWidth="1"/>
    <col min="6" max="6" width="9.140625" style="160"/>
  </cols>
  <sheetData>
    <row r="3" spans="2:5" x14ac:dyDescent="0.25">
      <c r="B3" s="318" t="s">
        <v>45</v>
      </c>
      <c r="C3" s="318"/>
      <c r="D3" s="318"/>
    </row>
    <row r="4" spans="2:5" x14ac:dyDescent="0.25">
      <c r="B4" s="319" t="s">
        <v>46</v>
      </c>
      <c r="C4" s="319"/>
      <c r="D4" s="319"/>
    </row>
    <row r="5" spans="2:5" ht="84" customHeight="1" x14ac:dyDescent="0.25">
      <c r="B5" s="321" t="s">
        <v>47</v>
      </c>
      <c r="C5" s="321"/>
      <c r="D5" s="321"/>
    </row>
    <row r="6" spans="2:5" ht="18.75" customHeight="1" x14ac:dyDescent="0.25">
      <c r="B6" s="205"/>
      <c r="C6" s="205"/>
      <c r="D6" s="205"/>
    </row>
    <row r="7" spans="2:5" ht="64.5" customHeight="1" x14ac:dyDescent="0.25">
      <c r="B7" s="320" t="s">
        <v>542</v>
      </c>
      <c r="C7" s="320"/>
      <c r="D7" s="320"/>
    </row>
    <row r="8" spans="2:5" ht="31.5" customHeight="1" x14ac:dyDescent="0.25">
      <c r="B8" s="320" t="s">
        <v>568</v>
      </c>
      <c r="C8" s="320"/>
      <c r="D8" s="320"/>
    </row>
    <row r="9" spans="2:5" ht="15.75" customHeight="1" x14ac:dyDescent="0.25">
      <c r="B9" s="320" t="s">
        <v>547</v>
      </c>
      <c r="C9" s="320"/>
      <c r="D9" s="320"/>
    </row>
    <row r="10" spans="2:5" x14ac:dyDescent="0.25">
      <c r="B10" s="206"/>
    </row>
    <row r="11" spans="2:5" x14ac:dyDescent="0.25">
      <c r="B11" s="156" t="s">
        <v>33</v>
      </c>
      <c r="C11" s="156" t="s">
        <v>48</v>
      </c>
      <c r="D11" s="156" t="s">
        <v>49</v>
      </c>
      <c r="E11" s="207"/>
    </row>
    <row r="12" spans="2:5" ht="96.75" customHeight="1" x14ac:dyDescent="0.25">
      <c r="B12" s="156">
        <v>1</v>
      </c>
      <c r="C12" s="208" t="s">
        <v>50</v>
      </c>
      <c r="D12" s="301" t="s">
        <v>558</v>
      </c>
    </row>
    <row r="13" spans="2:5" x14ac:dyDescent="0.25">
      <c r="B13" s="156">
        <v>2</v>
      </c>
      <c r="C13" s="208" t="s">
        <v>51</v>
      </c>
      <c r="D13" s="301" t="s">
        <v>559</v>
      </c>
    </row>
    <row r="14" spans="2:5" x14ac:dyDescent="0.25">
      <c r="B14" s="156">
        <v>3</v>
      </c>
      <c r="C14" s="208" t="s">
        <v>52</v>
      </c>
      <c r="D14" s="301" t="s">
        <v>560</v>
      </c>
    </row>
    <row r="15" spans="2:5" x14ac:dyDescent="0.25">
      <c r="B15" s="156">
        <v>4</v>
      </c>
      <c r="C15" s="208" t="s">
        <v>53</v>
      </c>
      <c r="D15" s="301">
        <v>1</v>
      </c>
    </row>
    <row r="16" spans="2:5" ht="252" customHeight="1" x14ac:dyDescent="0.25">
      <c r="B16" s="156">
        <v>5</v>
      </c>
      <c r="C16" s="153" t="s">
        <v>54</v>
      </c>
      <c r="D16" s="209" t="s">
        <v>546</v>
      </c>
    </row>
    <row r="17" spans="2:5" ht="79.5" customHeight="1" x14ac:dyDescent="0.25">
      <c r="B17" s="156">
        <v>6</v>
      </c>
      <c r="C17" s="153" t="s">
        <v>55</v>
      </c>
      <c r="D17" s="210">
        <f>D18+D19</f>
        <v>2436.8107835999999</v>
      </c>
      <c r="E17" s="211"/>
    </row>
    <row r="18" spans="2:5" x14ac:dyDescent="0.25">
      <c r="B18" s="212" t="s">
        <v>56</v>
      </c>
      <c r="C18" s="208" t="s">
        <v>57</v>
      </c>
      <c r="D18" s="210">
        <f>'Прил.2 Расч стоим'!F14</f>
        <v>84.900068999999974</v>
      </c>
    </row>
    <row r="19" spans="2:5" ht="15.75" customHeight="1" x14ac:dyDescent="0.25">
      <c r="B19" s="212" t="s">
        <v>58</v>
      </c>
      <c r="C19" s="208" t="s">
        <v>59</v>
      </c>
      <c r="D19" s="210">
        <f>'Прил.2 Расч стоим'!H14</f>
        <v>2351.9107146000001</v>
      </c>
    </row>
    <row r="20" spans="2:5" ht="16.5" customHeight="1" x14ac:dyDescent="0.25">
      <c r="B20" s="212" t="s">
        <v>60</v>
      </c>
      <c r="C20" s="208" t="s">
        <v>61</v>
      </c>
      <c r="D20" s="210"/>
    </row>
    <row r="21" spans="2:5" ht="35.25" customHeight="1" x14ac:dyDescent="0.25">
      <c r="B21" s="212" t="s">
        <v>62</v>
      </c>
      <c r="C21" s="213" t="s">
        <v>63</v>
      </c>
      <c r="D21" s="210"/>
    </row>
    <row r="22" spans="2:5" x14ac:dyDescent="0.25">
      <c r="B22" s="156">
        <v>7</v>
      </c>
      <c r="C22" s="213" t="s">
        <v>64</v>
      </c>
      <c r="D22" s="214" t="s">
        <v>569</v>
      </c>
      <c r="E22" s="215"/>
    </row>
    <row r="23" spans="2:5" ht="123" customHeight="1" x14ac:dyDescent="0.25">
      <c r="B23" s="156">
        <v>8</v>
      </c>
      <c r="C23" s="216" t="s">
        <v>65</v>
      </c>
      <c r="D23" s="210">
        <f>D17</f>
        <v>2436.8107835999999</v>
      </c>
      <c r="E23" s="211"/>
    </row>
    <row r="24" spans="2:5" ht="60.75" customHeight="1" x14ac:dyDescent="0.25">
      <c r="B24" s="156">
        <v>9</v>
      </c>
      <c r="C24" s="153" t="s">
        <v>66</v>
      </c>
      <c r="D24" s="210">
        <f>D23/D15</f>
        <v>2436.8107835999999</v>
      </c>
      <c r="E24" s="215"/>
    </row>
    <row r="25" spans="2:5" ht="48" customHeight="1" x14ac:dyDescent="0.25">
      <c r="B25" s="156">
        <v>10</v>
      </c>
      <c r="C25" s="208" t="s">
        <v>67</v>
      </c>
      <c r="D25" s="156"/>
    </row>
    <row r="26" spans="2:5" x14ac:dyDescent="0.25">
      <c r="B26" s="217"/>
      <c r="C26" s="218"/>
      <c r="D26" s="218"/>
    </row>
    <row r="27" spans="2:5" ht="37.5" customHeight="1" x14ac:dyDescent="0.25">
      <c r="B27" s="165"/>
    </row>
    <row r="28" spans="2:5" x14ac:dyDescent="0.25">
      <c r="B28" s="160" t="s">
        <v>68</v>
      </c>
    </row>
    <row r="29" spans="2:5" x14ac:dyDescent="0.25">
      <c r="B29" s="165" t="s">
        <v>69</v>
      </c>
    </row>
    <row r="31" spans="2:5" x14ac:dyDescent="0.25">
      <c r="B31" s="160" t="s">
        <v>70</v>
      </c>
    </row>
    <row r="32" spans="2:5" x14ac:dyDescent="0.25">
      <c r="B32" s="165" t="s">
        <v>71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8"/>
  <sheetViews>
    <sheetView tabSelected="1" view="pageBreakPreview" zoomScale="70" zoomScaleNormal="70" workbookViewId="0">
      <selection activeCell="F11" sqref="F11"/>
    </sheetView>
  </sheetViews>
  <sheetFormatPr defaultColWidth="9.140625" defaultRowHeight="15.75" x14ac:dyDescent="0.25"/>
  <cols>
    <col min="1" max="1" width="5.5703125" style="160" customWidth="1"/>
    <col min="2" max="2" width="9.140625" style="160"/>
    <col min="3" max="3" width="35.28515625" style="160" customWidth="1"/>
    <col min="4" max="4" width="13.85546875" style="160" customWidth="1"/>
    <col min="5" max="5" width="24.85546875" style="160" customWidth="1"/>
    <col min="6" max="6" width="15.5703125" style="160" customWidth="1"/>
    <col min="7" max="7" width="14.85546875" style="160" customWidth="1"/>
    <col min="8" max="8" width="16.7109375" style="160" customWidth="1"/>
    <col min="9" max="10" width="13" style="160" customWidth="1"/>
    <col min="11" max="11" width="9.140625" style="160"/>
  </cols>
  <sheetData>
    <row r="3" spans="2:10" x14ac:dyDescent="0.25">
      <c r="B3" s="318" t="s">
        <v>72</v>
      </c>
      <c r="C3" s="318"/>
      <c r="D3" s="318"/>
      <c r="E3" s="318"/>
      <c r="F3" s="318"/>
      <c r="G3" s="318"/>
      <c r="H3" s="318"/>
      <c r="I3" s="318"/>
      <c r="J3" s="318"/>
    </row>
    <row r="4" spans="2:10" x14ac:dyDescent="0.25">
      <c r="B4" s="319" t="s">
        <v>73</v>
      </c>
      <c r="C4" s="319"/>
      <c r="D4" s="319"/>
      <c r="E4" s="319"/>
      <c r="F4" s="319"/>
      <c r="G4" s="319"/>
      <c r="H4" s="319"/>
      <c r="I4" s="319"/>
      <c r="J4" s="319"/>
    </row>
    <row r="5" spans="2:10" x14ac:dyDescent="0.25">
      <c r="B5" s="161"/>
      <c r="C5" s="161"/>
      <c r="D5" s="161"/>
      <c r="E5" s="161"/>
      <c r="F5" s="161"/>
      <c r="G5" s="161"/>
      <c r="H5" s="161"/>
      <c r="I5" s="161"/>
      <c r="J5" s="161"/>
    </row>
    <row r="6" spans="2:10" ht="29.25" customHeight="1" x14ac:dyDescent="0.25">
      <c r="B6" s="320" t="str">
        <f>'Прил.1 Сравнит табл'!B7:D7</f>
        <v>Наименование разрабатываемого показателя УНЦ - Постоянная часть ПС, ЛВС ПС 35 кВ</v>
      </c>
      <c r="C6" s="320"/>
      <c r="D6" s="320"/>
      <c r="E6" s="320"/>
      <c r="F6" s="320"/>
      <c r="G6" s="320"/>
      <c r="H6" s="320"/>
      <c r="I6" s="320"/>
      <c r="J6" s="320"/>
    </row>
    <row r="7" spans="2:10" x14ac:dyDescent="0.25">
      <c r="B7" s="320" t="str">
        <f>'Прил.1 Сравнит табл'!B9:D9</f>
        <v>Единица измерения  — 1 ПС</v>
      </c>
      <c r="C7" s="320"/>
      <c r="D7" s="320"/>
      <c r="E7" s="320"/>
      <c r="F7" s="320"/>
      <c r="G7" s="320"/>
      <c r="H7" s="320"/>
      <c r="I7" s="320"/>
      <c r="J7" s="320"/>
    </row>
    <row r="8" spans="2:10" ht="18.75" customHeight="1" x14ac:dyDescent="0.25">
      <c r="B8" s="162"/>
    </row>
    <row r="9" spans="2:10" ht="15.75" customHeight="1" x14ac:dyDescent="0.25">
      <c r="B9" s="324" t="s">
        <v>33</v>
      </c>
      <c r="C9" s="324" t="s">
        <v>74</v>
      </c>
      <c r="D9" s="324" t="s">
        <v>75</v>
      </c>
      <c r="E9" s="324"/>
      <c r="F9" s="324"/>
      <c r="G9" s="324"/>
      <c r="H9" s="324"/>
      <c r="I9" s="324"/>
      <c r="J9" s="324"/>
    </row>
    <row r="10" spans="2:10" ht="15.75" customHeight="1" x14ac:dyDescent="0.25">
      <c r="B10" s="324"/>
      <c r="C10" s="324"/>
      <c r="D10" s="324" t="s">
        <v>76</v>
      </c>
      <c r="E10" s="324" t="s">
        <v>77</v>
      </c>
      <c r="F10" s="324" t="s">
        <v>570</v>
      </c>
      <c r="G10" s="324"/>
      <c r="H10" s="324"/>
      <c r="I10" s="324"/>
      <c r="J10" s="324"/>
    </row>
    <row r="11" spans="2:10" ht="31.5" customHeight="1" x14ac:dyDescent="0.25">
      <c r="B11" s="325"/>
      <c r="C11" s="325"/>
      <c r="D11" s="325"/>
      <c r="E11" s="325"/>
      <c r="F11" s="221" t="s">
        <v>78</v>
      </c>
      <c r="G11" s="221" t="s">
        <v>79</v>
      </c>
      <c r="H11" s="221" t="s">
        <v>43</v>
      </c>
      <c r="I11" s="221" t="s">
        <v>80</v>
      </c>
      <c r="J11" s="221" t="s">
        <v>81</v>
      </c>
    </row>
    <row r="12" spans="2:10" ht="15.75" customHeight="1" x14ac:dyDescent="0.25">
      <c r="B12" s="310"/>
      <c r="C12" s="310" t="s">
        <v>566</v>
      </c>
      <c r="D12" s="310"/>
      <c r="E12" s="310"/>
      <c r="F12" s="326">
        <v>84.900068999999974</v>
      </c>
      <c r="G12" s="327"/>
      <c r="H12" s="310">
        <v>2351.9107146000001</v>
      </c>
      <c r="I12" s="310"/>
      <c r="J12" s="310"/>
    </row>
    <row r="13" spans="2:10" ht="15.75" customHeight="1" x14ac:dyDescent="0.25">
      <c r="B13" s="322" t="s">
        <v>82</v>
      </c>
      <c r="C13" s="322"/>
      <c r="D13" s="322"/>
      <c r="E13" s="322"/>
      <c r="F13" s="309"/>
      <c r="G13" s="309"/>
      <c r="H13" s="309"/>
      <c r="I13" s="309"/>
      <c r="J13" s="309"/>
    </row>
    <row r="14" spans="2:10" x14ac:dyDescent="0.25">
      <c r="B14" s="323" t="s">
        <v>567</v>
      </c>
      <c r="C14" s="323"/>
      <c r="D14" s="323"/>
      <c r="E14" s="323"/>
      <c r="F14" s="328">
        <f>F12</f>
        <v>84.900068999999974</v>
      </c>
      <c r="G14" s="329"/>
      <c r="H14" s="163">
        <f>H12</f>
        <v>2351.9107146000001</v>
      </c>
      <c r="I14" s="163"/>
      <c r="J14" s="163">
        <f>F12+H12</f>
        <v>2436.8107835999999</v>
      </c>
    </row>
    <row r="15" spans="2:10" ht="15" customHeight="1" x14ac:dyDescent="0.25"/>
    <row r="16" spans="2:10" ht="15" customHeight="1" x14ac:dyDescent="0.25"/>
    <row r="17" spans="3:5" ht="15" customHeight="1" x14ac:dyDescent="0.25"/>
    <row r="18" spans="3:5" ht="15" customHeight="1" x14ac:dyDescent="0.25">
      <c r="C18" s="4" t="s">
        <v>83</v>
      </c>
      <c r="D18" s="14"/>
      <c r="E18" s="14"/>
    </row>
    <row r="19" spans="3:5" ht="15" customHeight="1" x14ac:dyDescent="0.25">
      <c r="C19" s="164" t="s">
        <v>69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70</v>
      </c>
      <c r="D21" s="14"/>
      <c r="E21" s="14"/>
    </row>
    <row r="22" spans="3:5" ht="15" customHeight="1" x14ac:dyDescent="0.25">
      <c r="C22" s="164" t="s">
        <v>71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B13:E13"/>
    <mergeCell ref="B14:E14"/>
    <mergeCell ref="B3:J3"/>
    <mergeCell ref="B4:J4"/>
    <mergeCell ref="B7:J7"/>
    <mergeCell ref="B9:B11"/>
    <mergeCell ref="C9:C11"/>
    <mergeCell ref="D9:J9"/>
    <mergeCell ref="D10:D11"/>
    <mergeCell ref="E10:E11"/>
    <mergeCell ref="F10:J10"/>
    <mergeCell ref="B6:J6"/>
    <mergeCell ref="F12:G12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8"/>
  <sheetViews>
    <sheetView view="pageBreakPreview" topLeftCell="B13" zoomScale="85" workbookViewId="0">
      <selection activeCell="F39" sqref="F39"/>
    </sheetView>
  </sheetViews>
  <sheetFormatPr defaultColWidth="9.140625" defaultRowHeight="15.75" x14ac:dyDescent="0.25"/>
  <cols>
    <col min="1" max="1" width="9.140625" style="160"/>
    <col min="2" max="2" width="12.5703125" style="160" customWidth="1"/>
    <col min="3" max="3" width="22.42578125" style="160" customWidth="1"/>
    <col min="4" max="4" width="49.7109375" style="160" customWidth="1"/>
    <col min="5" max="5" width="10.140625" style="160" customWidth="1"/>
    <col min="6" max="6" width="20.7109375" style="160" customWidth="1"/>
    <col min="7" max="7" width="20" style="160" customWidth="1"/>
    <col min="8" max="8" width="16.7109375" style="160" customWidth="1"/>
    <col min="9" max="9" width="15" style="160" customWidth="1"/>
    <col min="10" max="10" width="9.140625" style="160"/>
  </cols>
  <sheetData>
    <row r="2" spans="1:11" x14ac:dyDescent="0.25">
      <c r="A2" s="318" t="s">
        <v>84</v>
      </c>
      <c r="B2" s="318"/>
      <c r="C2" s="318"/>
      <c r="D2" s="318"/>
      <c r="E2" s="318"/>
      <c r="F2" s="318"/>
      <c r="G2" s="318"/>
      <c r="H2" s="318"/>
    </row>
    <row r="3" spans="1:11" x14ac:dyDescent="0.25">
      <c r="A3" s="319" t="s">
        <v>85</v>
      </c>
      <c r="B3" s="319"/>
      <c r="C3" s="319"/>
      <c r="D3" s="319"/>
      <c r="E3" s="319"/>
      <c r="F3" s="319"/>
      <c r="G3" s="319"/>
      <c r="H3" s="319"/>
    </row>
    <row r="4" spans="1:11" ht="18.75" customHeight="1" x14ac:dyDescent="0.25">
      <c r="A4" s="219"/>
      <c r="B4" s="219"/>
      <c r="C4" s="331" t="s">
        <v>86</v>
      </c>
      <c r="D4" s="331"/>
      <c r="E4" s="331"/>
      <c r="F4" s="331"/>
      <c r="G4" s="331"/>
      <c r="H4" s="331"/>
    </row>
    <row r="5" spans="1:11" x14ac:dyDescent="0.25">
      <c r="A5" s="206"/>
    </row>
    <row r="6" spans="1:11" ht="33.75" customHeight="1" x14ac:dyDescent="0.25">
      <c r="A6" s="330" t="s">
        <v>543</v>
      </c>
      <c r="B6" s="330"/>
      <c r="C6" s="330"/>
      <c r="D6" s="330"/>
      <c r="E6" s="330"/>
      <c r="F6" s="330"/>
      <c r="G6" s="330"/>
      <c r="H6" s="330"/>
    </row>
    <row r="7" spans="1:11" x14ac:dyDescent="0.25">
      <c r="A7" s="220"/>
      <c r="B7" s="220"/>
      <c r="C7" s="220"/>
      <c r="D7" s="220"/>
      <c r="E7" s="220"/>
      <c r="F7" s="220"/>
      <c r="G7" s="220"/>
      <c r="H7" s="220"/>
    </row>
    <row r="8" spans="1:11" ht="38.25" customHeight="1" x14ac:dyDescent="0.25">
      <c r="A8" s="324" t="s">
        <v>87</v>
      </c>
      <c r="B8" s="324" t="s">
        <v>88</v>
      </c>
      <c r="C8" s="324" t="s">
        <v>89</v>
      </c>
      <c r="D8" s="324" t="s">
        <v>90</v>
      </c>
      <c r="E8" s="324" t="s">
        <v>91</v>
      </c>
      <c r="F8" s="324" t="s">
        <v>92</v>
      </c>
      <c r="G8" s="324" t="s">
        <v>93</v>
      </c>
      <c r="H8" s="324"/>
    </row>
    <row r="9" spans="1:11" ht="40.5" customHeight="1" x14ac:dyDescent="0.25">
      <c r="A9" s="324"/>
      <c r="B9" s="324"/>
      <c r="C9" s="324"/>
      <c r="D9" s="324"/>
      <c r="E9" s="324"/>
      <c r="F9" s="324"/>
      <c r="G9" s="156" t="s">
        <v>94</v>
      </c>
      <c r="H9" s="156" t="s">
        <v>95</v>
      </c>
    </row>
    <row r="10" spans="1:11" x14ac:dyDescent="0.25">
      <c r="A10" s="221">
        <v>1</v>
      </c>
      <c r="B10" s="221"/>
      <c r="C10" s="221">
        <v>2</v>
      </c>
      <c r="D10" s="221" t="s">
        <v>96</v>
      </c>
      <c r="E10" s="221">
        <v>4</v>
      </c>
      <c r="F10" s="221">
        <v>5</v>
      </c>
      <c r="G10" s="221">
        <v>6</v>
      </c>
      <c r="H10" s="221">
        <v>7</v>
      </c>
    </row>
    <row r="11" spans="1:11" s="222" customFormat="1" x14ac:dyDescent="0.25">
      <c r="A11" s="333" t="s">
        <v>97</v>
      </c>
      <c r="B11" s="334"/>
      <c r="C11" s="335"/>
      <c r="D11" s="335"/>
      <c r="E11" s="334"/>
      <c r="F11" s="180">
        <f>SUM(F12:F22)</f>
        <v>657.81059336204783</v>
      </c>
      <c r="G11" s="181"/>
      <c r="H11" s="180">
        <f>SUM(H12:H22)</f>
        <v>6591.94</v>
      </c>
    </row>
    <row r="12" spans="1:11" x14ac:dyDescent="0.25">
      <c r="A12" s="223">
        <v>1</v>
      </c>
      <c r="B12" s="182"/>
      <c r="C12" s="224" t="s">
        <v>98</v>
      </c>
      <c r="D12" s="225" t="s">
        <v>99</v>
      </c>
      <c r="E12" s="223" t="s">
        <v>100</v>
      </c>
      <c r="F12" s="304">
        <v>209.78477455142411</v>
      </c>
      <c r="G12" s="226">
        <v>8.5299999999999994</v>
      </c>
      <c r="H12" s="183">
        <f t="shared" ref="H12:H22" si="0">ROUND(F12*G12,2)</f>
        <v>1789.46</v>
      </c>
      <c r="K12" s="227">
        <f>(SUM(I12:I22)/F11)</f>
        <v>0</v>
      </c>
    </row>
    <row r="13" spans="1:11" x14ac:dyDescent="0.25">
      <c r="A13" s="223">
        <v>2</v>
      </c>
      <c r="B13" s="182"/>
      <c r="C13" s="224" t="s">
        <v>101</v>
      </c>
      <c r="D13" s="225" t="s">
        <v>102</v>
      </c>
      <c r="E13" s="223" t="s">
        <v>100</v>
      </c>
      <c r="F13" s="304">
        <v>175.77380814081368</v>
      </c>
      <c r="G13" s="226">
        <v>9.6199999999999992</v>
      </c>
      <c r="H13" s="183">
        <f t="shared" si="0"/>
        <v>1690.94</v>
      </c>
      <c r="K13" s="227"/>
    </row>
    <row r="14" spans="1:11" x14ac:dyDescent="0.25">
      <c r="A14" s="223">
        <v>3</v>
      </c>
      <c r="B14" s="182"/>
      <c r="C14" s="224" t="s">
        <v>103</v>
      </c>
      <c r="D14" s="225" t="s">
        <v>104</v>
      </c>
      <c r="E14" s="223" t="s">
        <v>100</v>
      </c>
      <c r="F14" s="304">
        <v>124.74965792872959</v>
      </c>
      <c r="G14" s="226">
        <v>12.92</v>
      </c>
      <c r="H14" s="183">
        <f t="shared" si="0"/>
        <v>1611.77</v>
      </c>
    </row>
    <row r="15" spans="1:11" x14ac:dyDescent="0.25">
      <c r="A15" s="223">
        <v>4</v>
      </c>
      <c r="B15" s="182"/>
      <c r="C15" s="224" t="s">
        <v>105</v>
      </c>
      <c r="D15" s="225" t="s">
        <v>106</v>
      </c>
      <c r="E15" s="223" t="s">
        <v>100</v>
      </c>
      <c r="F15" s="304">
        <v>100.46711134424847</v>
      </c>
      <c r="G15" s="226">
        <v>10.35</v>
      </c>
      <c r="H15" s="183">
        <f t="shared" si="0"/>
        <v>1039.83</v>
      </c>
    </row>
    <row r="16" spans="1:11" x14ac:dyDescent="0.25">
      <c r="A16" s="223">
        <v>5</v>
      </c>
      <c r="B16" s="182"/>
      <c r="C16" s="224" t="s">
        <v>107</v>
      </c>
      <c r="D16" s="225" t="s">
        <v>108</v>
      </c>
      <c r="E16" s="223" t="s">
        <v>100</v>
      </c>
      <c r="F16" s="304">
        <v>15.139372067153232</v>
      </c>
      <c r="G16" s="226">
        <v>11.09</v>
      </c>
      <c r="H16" s="183">
        <f t="shared" si="0"/>
        <v>167.9</v>
      </c>
    </row>
    <row r="17" spans="1:10" x14ac:dyDescent="0.25">
      <c r="A17" s="223">
        <v>6</v>
      </c>
      <c r="B17" s="182"/>
      <c r="C17" s="224" t="s">
        <v>109</v>
      </c>
      <c r="D17" s="225" t="s">
        <v>110</v>
      </c>
      <c r="E17" s="223" t="s">
        <v>100</v>
      </c>
      <c r="F17" s="304">
        <v>7.2077580136599311</v>
      </c>
      <c r="G17" s="226">
        <v>9.51</v>
      </c>
      <c r="H17" s="183">
        <f t="shared" si="0"/>
        <v>68.55</v>
      </c>
    </row>
    <row r="18" spans="1:10" x14ac:dyDescent="0.25">
      <c r="A18" s="223">
        <v>7</v>
      </c>
      <c r="B18" s="182"/>
      <c r="C18" s="224" t="s">
        <v>111</v>
      </c>
      <c r="D18" s="225" t="s">
        <v>112</v>
      </c>
      <c r="E18" s="223" t="s">
        <v>100</v>
      </c>
      <c r="F18" s="304">
        <v>6.4479658583738422</v>
      </c>
      <c r="G18" s="226">
        <v>9.4</v>
      </c>
      <c r="H18" s="183">
        <f t="shared" si="0"/>
        <v>60.61</v>
      </c>
    </row>
    <row r="19" spans="1:10" x14ac:dyDescent="0.25">
      <c r="A19" s="223">
        <v>8</v>
      </c>
      <c r="B19" s="182"/>
      <c r="C19" s="224" t="s">
        <v>113</v>
      </c>
      <c r="D19" s="225" t="s">
        <v>114</v>
      </c>
      <c r="E19" s="223" t="s">
        <v>100</v>
      </c>
      <c r="F19" s="304">
        <v>6.8946004361433681</v>
      </c>
      <c r="G19" s="226">
        <v>8.74</v>
      </c>
      <c r="H19" s="183">
        <f t="shared" si="0"/>
        <v>60.26</v>
      </c>
    </row>
    <row r="20" spans="1:10" x14ac:dyDescent="0.25">
      <c r="A20" s="223">
        <v>9</v>
      </c>
      <c r="B20" s="182"/>
      <c r="C20" s="224" t="s">
        <v>115</v>
      </c>
      <c r="D20" s="225" t="s">
        <v>116</v>
      </c>
      <c r="E20" s="223" t="s">
        <v>100</v>
      </c>
      <c r="F20" s="304">
        <v>6.34529124279464</v>
      </c>
      <c r="G20" s="226">
        <v>8.64</v>
      </c>
      <c r="H20" s="183">
        <f t="shared" si="0"/>
        <v>54.82</v>
      </c>
    </row>
    <row r="21" spans="1:10" x14ac:dyDescent="0.25">
      <c r="A21" s="223">
        <v>10</v>
      </c>
      <c r="B21" s="182"/>
      <c r="C21" s="224" t="s">
        <v>117</v>
      </c>
      <c r="D21" s="225" t="s">
        <v>118</v>
      </c>
      <c r="E21" s="223" t="s">
        <v>100</v>
      </c>
      <c r="F21" s="304">
        <v>2.8851566977755567</v>
      </c>
      <c r="G21" s="226">
        <v>9.92</v>
      </c>
      <c r="H21" s="183">
        <f t="shared" si="0"/>
        <v>28.62</v>
      </c>
    </row>
    <row r="22" spans="1:10" x14ac:dyDescent="0.25">
      <c r="A22" s="223">
        <v>11</v>
      </c>
      <c r="B22" s="182"/>
      <c r="C22" s="224" t="s">
        <v>119</v>
      </c>
      <c r="D22" s="225" t="s">
        <v>120</v>
      </c>
      <c r="E22" s="223" t="s">
        <v>100</v>
      </c>
      <c r="F22" s="304">
        <v>2.1150970809315472</v>
      </c>
      <c r="G22" s="226">
        <v>9.07</v>
      </c>
      <c r="H22" s="183">
        <f t="shared" si="0"/>
        <v>19.18</v>
      </c>
    </row>
    <row r="23" spans="1:10" x14ac:dyDescent="0.25">
      <c r="A23" s="332" t="s">
        <v>121</v>
      </c>
      <c r="B23" s="332"/>
      <c r="C23" s="332"/>
      <c r="D23" s="332"/>
      <c r="E23" s="332"/>
      <c r="F23" s="204"/>
      <c r="G23" s="184"/>
      <c r="H23" s="180">
        <f>H24</f>
        <v>632.17999999999995</v>
      </c>
    </row>
    <row r="24" spans="1:10" x14ac:dyDescent="0.25">
      <c r="A24" s="223">
        <v>12</v>
      </c>
      <c r="B24" s="186"/>
      <c r="C24" s="187">
        <v>2</v>
      </c>
      <c r="D24" s="188" t="s">
        <v>121</v>
      </c>
      <c r="E24" s="189" t="s">
        <v>122</v>
      </c>
      <c r="F24" s="304">
        <v>31.2</v>
      </c>
      <c r="G24" s="183"/>
      <c r="H24" s="228">
        <v>632.17999999999995</v>
      </c>
    </row>
    <row r="25" spans="1:10" s="222" customFormat="1" x14ac:dyDescent="0.25">
      <c r="A25" s="333" t="s">
        <v>123</v>
      </c>
      <c r="B25" s="334"/>
      <c r="C25" s="335"/>
      <c r="D25" s="335"/>
      <c r="E25" s="334"/>
      <c r="F25" s="204"/>
      <c r="G25" s="184"/>
      <c r="H25" s="180">
        <f>SUM(H26:H37)</f>
        <v>2806.0799999999995</v>
      </c>
    </row>
    <row r="26" spans="1:10" x14ac:dyDescent="0.25">
      <c r="A26" s="223">
        <v>13</v>
      </c>
      <c r="B26" s="186"/>
      <c r="C26" s="224" t="s">
        <v>124</v>
      </c>
      <c r="D26" s="225" t="s">
        <v>125</v>
      </c>
      <c r="E26" s="223" t="s">
        <v>126</v>
      </c>
      <c r="F26" s="305">
        <v>29.139975257462147</v>
      </c>
      <c r="G26" s="229">
        <v>89.99</v>
      </c>
      <c r="H26" s="183">
        <f t="shared" ref="H26:H37" si="1">ROUND(F26*G26,2)</f>
        <v>2622.31</v>
      </c>
      <c r="J26" s="198"/>
    </row>
    <row r="27" spans="1:10" ht="25.5" customHeight="1" x14ac:dyDescent="0.25">
      <c r="A27" s="223">
        <v>14</v>
      </c>
      <c r="B27" s="186"/>
      <c r="C27" s="224" t="s">
        <v>127</v>
      </c>
      <c r="D27" s="225" t="s">
        <v>128</v>
      </c>
      <c r="E27" s="223" t="s">
        <v>126</v>
      </c>
      <c r="F27" s="305">
        <v>0.42499268419126929</v>
      </c>
      <c r="G27" s="229">
        <v>111.99</v>
      </c>
      <c r="H27" s="183">
        <f t="shared" si="1"/>
        <v>47.59</v>
      </c>
      <c r="I27" s="230"/>
      <c r="J27" s="198"/>
    </row>
    <row r="28" spans="1:10" s="222" customFormat="1" x14ac:dyDescent="0.25">
      <c r="A28" s="223">
        <v>15</v>
      </c>
      <c r="B28" s="186"/>
      <c r="C28" s="224" t="s">
        <v>129</v>
      </c>
      <c r="D28" s="225" t="s">
        <v>130</v>
      </c>
      <c r="E28" s="223" t="s">
        <v>126</v>
      </c>
      <c r="F28" s="305">
        <v>0.55499902618493258</v>
      </c>
      <c r="G28" s="229">
        <v>70</v>
      </c>
      <c r="H28" s="183">
        <f t="shared" si="1"/>
        <v>38.85</v>
      </c>
      <c r="J28" s="198"/>
    </row>
    <row r="29" spans="1:10" s="222" customFormat="1" x14ac:dyDescent="0.25">
      <c r="A29" s="223">
        <v>16</v>
      </c>
      <c r="B29" s="186"/>
      <c r="C29" s="224" t="s">
        <v>131</v>
      </c>
      <c r="D29" s="225" t="s">
        <v>132</v>
      </c>
      <c r="E29" s="223" t="s">
        <v>126</v>
      </c>
      <c r="F29" s="305">
        <v>0.5000001406415242</v>
      </c>
      <c r="G29" s="229">
        <v>65.709999999999994</v>
      </c>
      <c r="H29" s="183">
        <f t="shared" si="1"/>
        <v>32.86</v>
      </c>
      <c r="J29" s="198"/>
    </row>
    <row r="30" spans="1:10" s="222" customFormat="1" x14ac:dyDescent="0.25">
      <c r="A30" s="223">
        <v>17</v>
      </c>
      <c r="B30" s="186"/>
      <c r="C30" s="224" t="s">
        <v>133</v>
      </c>
      <c r="D30" s="225" t="s">
        <v>134</v>
      </c>
      <c r="E30" s="223" t="s">
        <v>126</v>
      </c>
      <c r="F30" s="305">
        <v>0.55503136188487445</v>
      </c>
      <c r="G30" s="229">
        <v>56.24</v>
      </c>
      <c r="H30" s="183">
        <f t="shared" si="1"/>
        <v>31.21</v>
      </c>
      <c r="J30" s="198"/>
    </row>
    <row r="31" spans="1:10" s="222" customFormat="1" ht="25.5" customHeight="1" x14ac:dyDescent="0.25">
      <c r="A31" s="223">
        <v>18</v>
      </c>
      <c r="B31" s="186"/>
      <c r="C31" s="224" t="s">
        <v>135</v>
      </c>
      <c r="D31" s="225" t="s">
        <v>136</v>
      </c>
      <c r="E31" s="223" t="s">
        <v>126</v>
      </c>
      <c r="F31" s="305">
        <v>1.8851040416477967</v>
      </c>
      <c r="G31" s="229">
        <v>8.1</v>
      </c>
      <c r="H31" s="183">
        <f t="shared" si="1"/>
        <v>15.27</v>
      </c>
      <c r="I31" s="230"/>
      <c r="J31" s="198"/>
    </row>
    <row r="32" spans="1:10" s="222" customFormat="1" x14ac:dyDescent="0.25">
      <c r="A32" s="223">
        <v>19</v>
      </c>
      <c r="B32" s="186"/>
      <c r="C32" s="224" t="s">
        <v>137</v>
      </c>
      <c r="D32" s="225" t="s">
        <v>138</v>
      </c>
      <c r="E32" s="223" t="s">
        <v>126</v>
      </c>
      <c r="F32" s="305">
        <v>0.55497234111612403</v>
      </c>
      <c r="G32" s="229">
        <v>16.920000000000002</v>
      </c>
      <c r="H32" s="183">
        <f t="shared" si="1"/>
        <v>9.39</v>
      </c>
      <c r="I32" s="160"/>
      <c r="J32" s="198"/>
    </row>
    <row r="33" spans="1:10" s="222" customFormat="1" ht="25.5" customHeight="1" x14ac:dyDescent="0.25">
      <c r="A33" s="223">
        <v>20</v>
      </c>
      <c r="B33" s="186"/>
      <c r="C33" s="224" t="s">
        <v>139</v>
      </c>
      <c r="D33" s="225" t="s">
        <v>140</v>
      </c>
      <c r="E33" s="223" t="s">
        <v>126</v>
      </c>
      <c r="F33" s="305">
        <v>0.56522887215595974</v>
      </c>
      <c r="G33" s="229">
        <v>6.82</v>
      </c>
      <c r="H33" s="183">
        <f t="shared" si="1"/>
        <v>3.85</v>
      </c>
      <c r="I33" s="160"/>
      <c r="J33" s="198"/>
    </row>
    <row r="34" spans="1:10" s="222" customFormat="1" x14ac:dyDescent="0.25">
      <c r="A34" s="223">
        <v>21</v>
      </c>
      <c r="B34" s="186"/>
      <c r="C34" s="224" t="s">
        <v>141</v>
      </c>
      <c r="D34" s="225" t="s">
        <v>142</v>
      </c>
      <c r="E34" s="223" t="s">
        <v>126</v>
      </c>
      <c r="F34" s="305">
        <v>1.9978925641895517E-2</v>
      </c>
      <c r="G34" s="229">
        <v>85.84</v>
      </c>
      <c r="H34" s="183">
        <f t="shared" si="1"/>
        <v>1.71</v>
      </c>
      <c r="I34" s="160"/>
      <c r="J34" s="198"/>
    </row>
    <row r="35" spans="1:10" s="222" customFormat="1" x14ac:dyDescent="0.25">
      <c r="A35" s="223">
        <v>22</v>
      </c>
      <c r="B35" s="186"/>
      <c r="C35" s="224" t="s">
        <v>143</v>
      </c>
      <c r="D35" s="225" t="s">
        <v>144</v>
      </c>
      <c r="E35" s="223" t="s">
        <v>126</v>
      </c>
      <c r="F35" s="305">
        <v>0.5549972550226272</v>
      </c>
      <c r="G35" s="229">
        <v>2.36</v>
      </c>
      <c r="H35" s="183">
        <f t="shared" si="1"/>
        <v>1.31</v>
      </c>
      <c r="I35" s="160"/>
      <c r="J35" s="198"/>
    </row>
    <row r="36" spans="1:10" s="222" customFormat="1" ht="25.5" customHeight="1" x14ac:dyDescent="0.25">
      <c r="A36" s="223">
        <v>23</v>
      </c>
      <c r="B36" s="186"/>
      <c r="C36" s="224" t="s">
        <v>145</v>
      </c>
      <c r="D36" s="225" t="s">
        <v>146</v>
      </c>
      <c r="E36" s="223" t="s">
        <v>126</v>
      </c>
      <c r="F36" s="305">
        <v>0.7265407812682948</v>
      </c>
      <c r="G36" s="229">
        <v>1.7</v>
      </c>
      <c r="H36" s="183">
        <f t="shared" si="1"/>
        <v>1.24</v>
      </c>
      <c r="I36" s="160"/>
      <c r="J36" s="198"/>
    </row>
    <row r="37" spans="1:10" s="222" customFormat="1" x14ac:dyDescent="0.25">
      <c r="A37" s="223">
        <v>24</v>
      </c>
      <c r="B37" s="186"/>
      <c r="C37" s="224" t="s">
        <v>147</v>
      </c>
      <c r="D37" s="225" t="s">
        <v>148</v>
      </c>
      <c r="E37" s="223" t="s">
        <v>126</v>
      </c>
      <c r="F37" s="305">
        <v>0.54464588449952744</v>
      </c>
      <c r="G37" s="229">
        <v>0.9</v>
      </c>
      <c r="H37" s="183">
        <f t="shared" si="1"/>
        <v>0.49</v>
      </c>
      <c r="I37" s="160"/>
      <c r="J37" s="198"/>
    </row>
    <row r="38" spans="1:10" ht="15" customHeight="1" x14ac:dyDescent="0.25">
      <c r="A38" s="333" t="s">
        <v>43</v>
      </c>
      <c r="B38" s="334"/>
      <c r="C38" s="335"/>
      <c r="D38" s="335"/>
      <c r="E38" s="334"/>
      <c r="F38" s="306"/>
      <c r="G38" s="181"/>
      <c r="H38" s="180">
        <f>SUM(H39:H44)</f>
        <v>510175.86</v>
      </c>
      <c r="I38" s="199"/>
    </row>
    <row r="39" spans="1:10" ht="25.5" customHeight="1" x14ac:dyDescent="0.25">
      <c r="A39" s="231">
        <v>25</v>
      </c>
      <c r="B39" s="186"/>
      <c r="C39" s="187" t="s">
        <v>149</v>
      </c>
      <c r="D39" s="188" t="s">
        <v>150</v>
      </c>
      <c r="E39" s="189" t="s">
        <v>151</v>
      </c>
      <c r="F39" s="305">
        <v>1.0000002148438918</v>
      </c>
      <c r="G39" s="183">
        <v>183336.36</v>
      </c>
      <c r="H39" s="183">
        <f t="shared" ref="H39:H44" si="2">ROUND(F39*G39,2)</f>
        <v>183336.4</v>
      </c>
    </row>
    <row r="40" spans="1:10" x14ac:dyDescent="0.25">
      <c r="A40" s="231">
        <v>26</v>
      </c>
      <c r="B40" s="186"/>
      <c r="C40" s="187" t="s">
        <v>149</v>
      </c>
      <c r="D40" s="188" t="s">
        <v>152</v>
      </c>
      <c r="E40" s="189" t="s">
        <v>151</v>
      </c>
      <c r="F40" s="305">
        <v>1.000000226249272</v>
      </c>
      <c r="G40" s="183">
        <v>161904</v>
      </c>
      <c r="H40" s="183">
        <f t="shared" si="2"/>
        <v>161904.04</v>
      </c>
      <c r="I40" s="198"/>
    </row>
    <row r="41" spans="1:10" ht="25.5" customHeight="1" x14ac:dyDescent="0.25">
      <c r="A41" s="231">
        <v>27</v>
      </c>
      <c r="B41" s="186"/>
      <c r="C41" s="187" t="s">
        <v>149</v>
      </c>
      <c r="D41" s="188" t="s">
        <v>153</v>
      </c>
      <c r="E41" s="189" t="s">
        <v>151</v>
      </c>
      <c r="F41" s="305">
        <v>1.0000001890071579</v>
      </c>
      <c r="G41" s="183">
        <v>146812</v>
      </c>
      <c r="H41" s="183">
        <f t="shared" si="2"/>
        <v>146812.03</v>
      </c>
      <c r="I41" s="198"/>
    </row>
    <row r="42" spans="1:10" ht="25.5" customHeight="1" x14ac:dyDescent="0.25">
      <c r="A42" s="231">
        <v>29</v>
      </c>
      <c r="B42" s="186"/>
      <c r="C42" s="187" t="s">
        <v>149</v>
      </c>
      <c r="D42" s="188" t="s">
        <v>154</v>
      </c>
      <c r="E42" s="189" t="s">
        <v>151</v>
      </c>
      <c r="F42" s="305">
        <v>1.0000004567763203</v>
      </c>
      <c r="G42" s="183">
        <v>13427</v>
      </c>
      <c r="H42" s="183">
        <f t="shared" si="2"/>
        <v>13427.01</v>
      </c>
      <c r="I42" s="198"/>
    </row>
    <row r="43" spans="1:10" ht="25.5" customHeight="1" x14ac:dyDescent="0.25">
      <c r="A43" s="231">
        <v>30</v>
      </c>
      <c r="B43" s="186"/>
      <c r="C43" s="187" t="s">
        <v>155</v>
      </c>
      <c r="D43" s="188" t="s">
        <v>156</v>
      </c>
      <c r="E43" s="189" t="s">
        <v>151</v>
      </c>
      <c r="F43" s="305">
        <v>0.5000000747590051</v>
      </c>
      <c r="G43" s="183">
        <v>9392.75</v>
      </c>
      <c r="H43" s="183">
        <f t="shared" si="2"/>
        <v>4696.38</v>
      </c>
    </row>
    <row r="44" spans="1:10" x14ac:dyDescent="0.25">
      <c r="A44" s="231">
        <v>31</v>
      </c>
      <c r="B44" s="186"/>
      <c r="C44" s="187" t="s">
        <v>149</v>
      </c>
      <c r="D44" s="188" t="s">
        <v>157</v>
      </c>
      <c r="E44" s="189" t="s">
        <v>151</v>
      </c>
      <c r="F44" s="305">
        <v>0.50000017379195572</v>
      </c>
      <c r="G44" s="183">
        <v>0</v>
      </c>
      <c r="H44" s="183">
        <f t="shared" si="2"/>
        <v>0</v>
      </c>
      <c r="I44" s="198"/>
    </row>
    <row r="45" spans="1:10" x14ac:dyDescent="0.25">
      <c r="A45" s="333" t="s">
        <v>158</v>
      </c>
      <c r="B45" s="334"/>
      <c r="C45" s="335"/>
      <c r="D45" s="335"/>
      <c r="E45" s="334"/>
      <c r="F45" s="307"/>
      <c r="G45" s="184"/>
      <c r="H45" s="180">
        <f>SUM(H46:H111)</f>
        <v>3257.369999999999</v>
      </c>
    </row>
    <row r="46" spans="1:10" x14ac:dyDescent="0.25">
      <c r="A46" s="231">
        <v>32</v>
      </c>
      <c r="B46" s="186"/>
      <c r="C46" s="187" t="s">
        <v>159</v>
      </c>
      <c r="D46" s="188" t="s">
        <v>160</v>
      </c>
      <c r="E46" s="189" t="s">
        <v>161</v>
      </c>
      <c r="F46" s="305">
        <v>47.940127188027205</v>
      </c>
      <c r="G46" s="183">
        <v>30.6</v>
      </c>
      <c r="H46" s="183">
        <f t="shared" ref="H46:H77" si="3">ROUND(F46*G46,2)</f>
        <v>1466.97</v>
      </c>
      <c r="I46" s="198"/>
    </row>
    <row r="47" spans="1:10" x14ac:dyDescent="0.25">
      <c r="A47" s="231">
        <v>33</v>
      </c>
      <c r="B47" s="186"/>
      <c r="C47" s="187" t="s">
        <v>162</v>
      </c>
      <c r="D47" s="188" t="s">
        <v>163</v>
      </c>
      <c r="E47" s="189" t="s">
        <v>164</v>
      </c>
      <c r="F47" s="305">
        <v>3.7199822079437908E-2</v>
      </c>
      <c r="G47" s="183">
        <v>5763</v>
      </c>
      <c r="H47" s="183">
        <f t="shared" si="3"/>
        <v>214.38</v>
      </c>
      <c r="I47" s="198"/>
    </row>
    <row r="48" spans="1:10" x14ac:dyDescent="0.25">
      <c r="A48" s="231">
        <v>34</v>
      </c>
      <c r="B48" s="186"/>
      <c r="C48" s="187" t="s">
        <v>165</v>
      </c>
      <c r="D48" s="188" t="s">
        <v>166</v>
      </c>
      <c r="E48" s="189" t="s">
        <v>167</v>
      </c>
      <c r="F48" s="305">
        <v>0.25499711516276535</v>
      </c>
      <c r="G48" s="183">
        <v>580</v>
      </c>
      <c r="H48" s="183">
        <f t="shared" si="3"/>
        <v>147.9</v>
      </c>
    </row>
    <row r="49" spans="1:9" ht="25.5" customHeight="1" x14ac:dyDescent="0.25">
      <c r="A49" s="231">
        <v>35</v>
      </c>
      <c r="B49" s="186"/>
      <c r="C49" s="187" t="s">
        <v>168</v>
      </c>
      <c r="D49" s="188" t="s">
        <v>169</v>
      </c>
      <c r="E49" s="189" t="s">
        <v>170</v>
      </c>
      <c r="F49" s="305">
        <v>128.32354824808661</v>
      </c>
      <c r="G49" s="183">
        <v>1</v>
      </c>
      <c r="H49" s="183">
        <f t="shared" si="3"/>
        <v>128.32</v>
      </c>
      <c r="I49" s="198"/>
    </row>
    <row r="50" spans="1:9" x14ac:dyDescent="0.25">
      <c r="A50" s="231">
        <v>36</v>
      </c>
      <c r="B50" s="186"/>
      <c r="C50" s="187" t="s">
        <v>171</v>
      </c>
      <c r="D50" s="188" t="s">
        <v>172</v>
      </c>
      <c r="E50" s="189" t="s">
        <v>164</v>
      </c>
      <c r="F50" s="305">
        <v>1.4999830303692228E-2</v>
      </c>
      <c r="G50" s="183">
        <v>6800</v>
      </c>
      <c r="H50" s="183">
        <f t="shared" si="3"/>
        <v>102</v>
      </c>
      <c r="I50" s="198"/>
    </row>
    <row r="51" spans="1:9" ht="25.5" customHeight="1" x14ac:dyDescent="0.25">
      <c r="A51" s="231">
        <v>37</v>
      </c>
      <c r="B51" s="186"/>
      <c r="C51" s="187" t="s">
        <v>173</v>
      </c>
      <c r="D51" s="188" t="s">
        <v>174</v>
      </c>
      <c r="E51" s="189" t="s">
        <v>164</v>
      </c>
      <c r="F51" s="305">
        <v>1.6999448511981208E-2</v>
      </c>
      <c r="G51" s="183">
        <v>5941.89</v>
      </c>
      <c r="H51" s="183">
        <f t="shared" si="3"/>
        <v>101.01</v>
      </c>
      <c r="I51" s="198"/>
    </row>
    <row r="52" spans="1:9" ht="25.5" customHeight="1" x14ac:dyDescent="0.25">
      <c r="A52" s="231">
        <v>38</v>
      </c>
      <c r="B52" s="186"/>
      <c r="C52" s="187" t="s">
        <v>175</v>
      </c>
      <c r="D52" s="188" t="s">
        <v>176</v>
      </c>
      <c r="E52" s="189" t="s">
        <v>161</v>
      </c>
      <c r="F52" s="305">
        <v>3.7950973958885168</v>
      </c>
      <c r="G52" s="183">
        <v>23.79</v>
      </c>
      <c r="H52" s="183">
        <f t="shared" si="3"/>
        <v>90.29</v>
      </c>
      <c r="I52" s="198"/>
    </row>
    <row r="53" spans="1:9" ht="51" customHeight="1" x14ac:dyDescent="0.25">
      <c r="A53" s="231">
        <v>39</v>
      </c>
      <c r="B53" s="186"/>
      <c r="C53" s="187" t="s">
        <v>177</v>
      </c>
      <c r="D53" s="188" t="s">
        <v>178</v>
      </c>
      <c r="E53" s="189" t="s">
        <v>179</v>
      </c>
      <c r="F53" s="305">
        <v>2.9999995322350318E-2</v>
      </c>
      <c r="G53" s="183">
        <v>3005.8</v>
      </c>
      <c r="H53" s="183">
        <f t="shared" si="3"/>
        <v>90.17</v>
      </c>
      <c r="I53" s="198"/>
    </row>
    <row r="54" spans="1:9" x14ac:dyDescent="0.25">
      <c r="A54" s="231">
        <v>40</v>
      </c>
      <c r="B54" s="186"/>
      <c r="C54" s="187" t="s">
        <v>180</v>
      </c>
      <c r="D54" s="188" t="s">
        <v>181</v>
      </c>
      <c r="E54" s="189" t="s">
        <v>182</v>
      </c>
      <c r="F54" s="305">
        <v>0.44260789590743099</v>
      </c>
      <c r="G54" s="183">
        <v>155</v>
      </c>
      <c r="H54" s="183">
        <f t="shared" si="3"/>
        <v>68.599999999999994</v>
      </c>
      <c r="I54" s="198"/>
    </row>
    <row r="55" spans="1:9" x14ac:dyDescent="0.25">
      <c r="A55" s="231">
        <v>41</v>
      </c>
      <c r="B55" s="186"/>
      <c r="C55" s="187" t="s">
        <v>183</v>
      </c>
      <c r="D55" s="188" t="s">
        <v>184</v>
      </c>
      <c r="E55" s="189" t="s">
        <v>164</v>
      </c>
      <c r="F55" s="305">
        <v>8.9998981822153308E-4</v>
      </c>
      <c r="G55" s="183">
        <v>75000</v>
      </c>
      <c r="H55" s="183">
        <f t="shared" si="3"/>
        <v>67.5</v>
      </c>
      <c r="I55" s="198"/>
    </row>
    <row r="56" spans="1:9" ht="25.5" customHeight="1" x14ac:dyDescent="0.25">
      <c r="A56" s="231">
        <v>42</v>
      </c>
      <c r="B56" s="186"/>
      <c r="C56" s="187" t="s">
        <v>185</v>
      </c>
      <c r="D56" s="188" t="s">
        <v>186</v>
      </c>
      <c r="E56" s="189" t="s">
        <v>161</v>
      </c>
      <c r="F56" s="305">
        <v>3.8000026841205448</v>
      </c>
      <c r="G56" s="183">
        <v>15.13</v>
      </c>
      <c r="H56" s="183">
        <f t="shared" si="3"/>
        <v>57.49</v>
      </c>
      <c r="I56" s="198"/>
    </row>
    <row r="57" spans="1:9" ht="25.5" customHeight="1" x14ac:dyDescent="0.25">
      <c r="A57" s="231">
        <v>43</v>
      </c>
      <c r="B57" s="186"/>
      <c r="C57" s="187" t="s">
        <v>187</v>
      </c>
      <c r="D57" s="188" t="s">
        <v>188</v>
      </c>
      <c r="E57" s="189" t="s">
        <v>164</v>
      </c>
      <c r="F57" s="305">
        <v>4.4999490911075326E-3</v>
      </c>
      <c r="G57" s="183">
        <v>11500</v>
      </c>
      <c r="H57" s="183">
        <f t="shared" si="3"/>
        <v>51.75</v>
      </c>
      <c r="I57" s="198"/>
    </row>
    <row r="58" spans="1:9" x14ac:dyDescent="0.25">
      <c r="A58" s="231">
        <v>44</v>
      </c>
      <c r="B58" s="186"/>
      <c r="C58" s="187" t="s">
        <v>189</v>
      </c>
      <c r="D58" s="188" t="s">
        <v>190</v>
      </c>
      <c r="E58" s="189" t="s">
        <v>167</v>
      </c>
      <c r="F58" s="305">
        <v>1.6099447591070446</v>
      </c>
      <c r="G58" s="183">
        <v>30.74</v>
      </c>
      <c r="H58" s="183">
        <f t="shared" si="3"/>
        <v>49.49</v>
      </c>
      <c r="I58" s="198"/>
    </row>
    <row r="59" spans="1:9" ht="25.5" customHeight="1" x14ac:dyDescent="0.25">
      <c r="A59" s="231">
        <v>45</v>
      </c>
      <c r="B59" s="186"/>
      <c r="C59" s="187" t="s">
        <v>191</v>
      </c>
      <c r="D59" s="188" t="s">
        <v>192</v>
      </c>
      <c r="E59" s="189" t="s">
        <v>193</v>
      </c>
      <c r="F59" s="305">
        <v>8.9999782599914681E-3</v>
      </c>
      <c r="G59" s="183">
        <v>4949.3999999999996</v>
      </c>
      <c r="H59" s="183">
        <f t="shared" si="3"/>
        <v>44.54</v>
      </c>
      <c r="I59" s="198"/>
    </row>
    <row r="60" spans="1:9" ht="25.5" customHeight="1" x14ac:dyDescent="0.25">
      <c r="A60" s="231">
        <v>46</v>
      </c>
      <c r="B60" s="186"/>
      <c r="C60" s="187" t="s">
        <v>194</v>
      </c>
      <c r="D60" s="188" t="s">
        <v>195</v>
      </c>
      <c r="E60" s="189" t="s">
        <v>164</v>
      </c>
      <c r="F60" s="305">
        <v>1.6500373050742309E-3</v>
      </c>
      <c r="G60" s="183">
        <v>26932.42</v>
      </c>
      <c r="H60" s="183">
        <f t="shared" si="3"/>
        <v>44.44</v>
      </c>
      <c r="I60" s="198"/>
    </row>
    <row r="61" spans="1:9" ht="25.5" customHeight="1" x14ac:dyDescent="0.25">
      <c r="A61" s="231">
        <v>47</v>
      </c>
      <c r="B61" s="186"/>
      <c r="C61" s="187" t="s">
        <v>196</v>
      </c>
      <c r="D61" s="188" t="s">
        <v>197</v>
      </c>
      <c r="E61" s="189" t="s">
        <v>182</v>
      </c>
      <c r="F61" s="305">
        <v>0.64349081890922943</v>
      </c>
      <c r="G61" s="183">
        <v>65.75</v>
      </c>
      <c r="H61" s="183">
        <f t="shared" si="3"/>
        <v>42.31</v>
      </c>
      <c r="I61" s="198"/>
    </row>
    <row r="62" spans="1:9" ht="25.5" customHeight="1" x14ac:dyDescent="0.25">
      <c r="A62" s="231">
        <v>48</v>
      </c>
      <c r="B62" s="186"/>
      <c r="C62" s="187" t="s">
        <v>198</v>
      </c>
      <c r="D62" s="188" t="s">
        <v>199</v>
      </c>
      <c r="E62" s="189" t="s">
        <v>164</v>
      </c>
      <c r="F62" s="305">
        <v>5.9999900783959939E-3</v>
      </c>
      <c r="G62" s="183">
        <v>5891.61</v>
      </c>
      <c r="H62" s="183">
        <f t="shared" si="3"/>
        <v>35.35</v>
      </c>
      <c r="I62" s="198"/>
    </row>
    <row r="63" spans="1:9" ht="38.25" customHeight="1" x14ac:dyDescent="0.25">
      <c r="A63" s="231">
        <v>49</v>
      </c>
      <c r="B63" s="186"/>
      <c r="C63" s="187" t="s">
        <v>200</v>
      </c>
      <c r="D63" s="188" t="s">
        <v>201</v>
      </c>
      <c r="E63" s="189" t="s">
        <v>164</v>
      </c>
      <c r="F63" s="305">
        <v>5.9998493204078268E-3</v>
      </c>
      <c r="G63" s="183">
        <v>5817.58</v>
      </c>
      <c r="H63" s="183">
        <f t="shared" si="3"/>
        <v>34.9</v>
      </c>
      <c r="I63" s="198"/>
    </row>
    <row r="64" spans="1:9" ht="25.5" customHeight="1" x14ac:dyDescent="0.25">
      <c r="A64" s="231">
        <v>50</v>
      </c>
      <c r="B64" s="186"/>
      <c r="C64" s="187" t="s">
        <v>202</v>
      </c>
      <c r="D64" s="188" t="s">
        <v>203</v>
      </c>
      <c r="E64" s="189" t="s">
        <v>182</v>
      </c>
      <c r="F64" s="305">
        <v>0.51050272952342457</v>
      </c>
      <c r="G64" s="183">
        <v>68.05</v>
      </c>
      <c r="H64" s="183">
        <f t="shared" si="3"/>
        <v>34.74</v>
      </c>
      <c r="I64" s="198"/>
    </row>
    <row r="65" spans="1:9" x14ac:dyDescent="0.25">
      <c r="A65" s="231">
        <v>51</v>
      </c>
      <c r="B65" s="186"/>
      <c r="C65" s="187" t="s">
        <v>204</v>
      </c>
      <c r="D65" s="188" t="s">
        <v>205</v>
      </c>
      <c r="E65" s="189" t="s">
        <v>164</v>
      </c>
      <c r="F65" s="305">
        <v>1.0999719924966605E-3</v>
      </c>
      <c r="G65" s="183">
        <v>28300.400000000001</v>
      </c>
      <c r="H65" s="183">
        <f t="shared" si="3"/>
        <v>31.13</v>
      </c>
      <c r="I65" s="198"/>
    </row>
    <row r="66" spans="1:9" x14ac:dyDescent="0.25">
      <c r="A66" s="231">
        <v>52</v>
      </c>
      <c r="B66" s="186"/>
      <c r="C66" s="187" t="s">
        <v>206</v>
      </c>
      <c r="D66" s="188" t="s">
        <v>207</v>
      </c>
      <c r="E66" s="189" t="s">
        <v>167</v>
      </c>
      <c r="F66" s="305">
        <v>0.34499609698491818</v>
      </c>
      <c r="G66" s="183">
        <v>83</v>
      </c>
      <c r="H66" s="183">
        <f t="shared" si="3"/>
        <v>28.63</v>
      </c>
      <c r="I66" s="198"/>
    </row>
    <row r="67" spans="1:9" x14ac:dyDescent="0.25">
      <c r="A67" s="231">
        <v>53</v>
      </c>
      <c r="B67" s="186"/>
      <c r="C67" s="187" t="s">
        <v>208</v>
      </c>
      <c r="D67" s="188" t="s">
        <v>209</v>
      </c>
      <c r="E67" s="189" t="s">
        <v>182</v>
      </c>
      <c r="F67" s="305">
        <v>0.85000098292051307</v>
      </c>
      <c r="G67" s="183">
        <v>32.6</v>
      </c>
      <c r="H67" s="183">
        <f t="shared" si="3"/>
        <v>27.71</v>
      </c>
      <c r="I67" s="198"/>
    </row>
    <row r="68" spans="1:9" x14ac:dyDescent="0.25">
      <c r="A68" s="231">
        <v>54</v>
      </c>
      <c r="B68" s="186"/>
      <c r="C68" s="187" t="s">
        <v>210</v>
      </c>
      <c r="D68" s="188" t="s">
        <v>211</v>
      </c>
      <c r="E68" s="189" t="s">
        <v>164</v>
      </c>
      <c r="F68" s="305">
        <v>2.1998946615953735E-3</v>
      </c>
      <c r="G68" s="183">
        <v>12430</v>
      </c>
      <c r="H68" s="183">
        <f t="shared" si="3"/>
        <v>27.34</v>
      </c>
      <c r="I68" s="198"/>
    </row>
    <row r="69" spans="1:9" ht="38.25" customHeight="1" x14ac:dyDescent="0.25">
      <c r="A69" s="231">
        <v>55</v>
      </c>
      <c r="B69" s="186"/>
      <c r="C69" s="187" t="s">
        <v>212</v>
      </c>
      <c r="D69" s="188" t="s">
        <v>213</v>
      </c>
      <c r="E69" s="189" t="s">
        <v>182</v>
      </c>
      <c r="F69" s="305">
        <v>0.29247239503414985</v>
      </c>
      <c r="G69" s="183">
        <v>91.29</v>
      </c>
      <c r="H69" s="183">
        <f t="shared" si="3"/>
        <v>26.7</v>
      </c>
      <c r="I69" s="198"/>
    </row>
    <row r="70" spans="1:9" x14ac:dyDescent="0.25">
      <c r="A70" s="231">
        <v>56</v>
      </c>
      <c r="B70" s="186"/>
      <c r="C70" s="187" t="s">
        <v>214</v>
      </c>
      <c r="D70" s="188" t="s">
        <v>215</v>
      </c>
      <c r="E70" s="189" t="s">
        <v>164</v>
      </c>
      <c r="F70" s="305">
        <v>2.300020186409844E-3</v>
      </c>
      <c r="G70" s="183">
        <v>10315.01</v>
      </c>
      <c r="H70" s="183">
        <f t="shared" si="3"/>
        <v>23.72</v>
      </c>
      <c r="I70" s="198"/>
    </row>
    <row r="71" spans="1:9" x14ac:dyDescent="0.25">
      <c r="A71" s="231">
        <v>57</v>
      </c>
      <c r="B71" s="186"/>
      <c r="C71" s="187" t="s">
        <v>216</v>
      </c>
      <c r="D71" s="188" t="s">
        <v>217</v>
      </c>
      <c r="E71" s="189" t="s">
        <v>218</v>
      </c>
      <c r="F71" s="305">
        <v>0.44999490911075984</v>
      </c>
      <c r="G71" s="183">
        <v>39</v>
      </c>
      <c r="H71" s="183">
        <f t="shared" si="3"/>
        <v>17.55</v>
      </c>
      <c r="I71" s="198"/>
    </row>
    <row r="72" spans="1:9" x14ac:dyDescent="0.25">
      <c r="A72" s="231">
        <v>58</v>
      </c>
      <c r="B72" s="186"/>
      <c r="C72" s="187" t="s">
        <v>219</v>
      </c>
      <c r="D72" s="188" t="s">
        <v>220</v>
      </c>
      <c r="E72" s="189" t="s">
        <v>182</v>
      </c>
      <c r="F72" s="305">
        <v>0.35494567358555695</v>
      </c>
      <c r="G72" s="183">
        <v>47.57</v>
      </c>
      <c r="H72" s="183">
        <f t="shared" si="3"/>
        <v>16.88</v>
      </c>
      <c r="I72" s="198"/>
    </row>
    <row r="73" spans="1:9" x14ac:dyDescent="0.25">
      <c r="A73" s="231">
        <v>59</v>
      </c>
      <c r="B73" s="186"/>
      <c r="C73" s="187" t="s">
        <v>221</v>
      </c>
      <c r="D73" s="188" t="s">
        <v>222</v>
      </c>
      <c r="E73" s="189" t="s">
        <v>182</v>
      </c>
      <c r="F73" s="305">
        <v>0.44793104198626094</v>
      </c>
      <c r="G73" s="183">
        <v>35.630000000000003</v>
      </c>
      <c r="H73" s="183">
        <f t="shared" si="3"/>
        <v>15.96</v>
      </c>
      <c r="I73" s="198"/>
    </row>
    <row r="74" spans="1:9" x14ac:dyDescent="0.25">
      <c r="A74" s="231">
        <v>60</v>
      </c>
      <c r="B74" s="186"/>
      <c r="C74" s="187" t="s">
        <v>223</v>
      </c>
      <c r="D74" s="188" t="s">
        <v>224</v>
      </c>
      <c r="E74" s="189" t="s">
        <v>151</v>
      </c>
      <c r="F74" s="305">
        <v>0.23503133291840422</v>
      </c>
      <c r="G74" s="183">
        <v>66.819999999999993</v>
      </c>
      <c r="H74" s="183">
        <f t="shared" si="3"/>
        <v>15.7</v>
      </c>
      <c r="I74" s="198"/>
    </row>
    <row r="75" spans="1:9" ht="51" customHeight="1" x14ac:dyDescent="0.25">
      <c r="A75" s="231">
        <v>61</v>
      </c>
      <c r="B75" s="186"/>
      <c r="C75" s="187" t="s">
        <v>225</v>
      </c>
      <c r="D75" s="188" t="s">
        <v>226</v>
      </c>
      <c r="E75" s="189" t="s">
        <v>179</v>
      </c>
      <c r="F75" s="305">
        <v>1.4000804328831134E-3</v>
      </c>
      <c r="G75" s="183">
        <v>10534.99</v>
      </c>
      <c r="H75" s="183">
        <f t="shared" si="3"/>
        <v>14.75</v>
      </c>
      <c r="I75" s="198"/>
    </row>
    <row r="76" spans="1:9" x14ac:dyDescent="0.25">
      <c r="A76" s="231">
        <v>62</v>
      </c>
      <c r="B76" s="186"/>
      <c r="C76" s="187" t="s">
        <v>227</v>
      </c>
      <c r="D76" s="188" t="s">
        <v>228</v>
      </c>
      <c r="E76" s="189" t="s">
        <v>218</v>
      </c>
      <c r="F76" s="305">
        <v>0.49998743029575776</v>
      </c>
      <c r="G76" s="183">
        <v>29.4</v>
      </c>
      <c r="H76" s="183">
        <f t="shared" si="3"/>
        <v>14.7</v>
      </c>
      <c r="I76" s="198"/>
    </row>
    <row r="77" spans="1:9" x14ac:dyDescent="0.25">
      <c r="A77" s="231">
        <v>63</v>
      </c>
      <c r="B77" s="186"/>
      <c r="C77" s="187" t="s">
        <v>229</v>
      </c>
      <c r="D77" s="188" t="s">
        <v>230</v>
      </c>
      <c r="E77" s="189" t="s">
        <v>182</v>
      </c>
      <c r="F77" s="305">
        <v>1.5957323687215126</v>
      </c>
      <c r="G77" s="183">
        <v>9.0399999999999991</v>
      </c>
      <c r="H77" s="183">
        <f t="shared" si="3"/>
        <v>14.43</v>
      </c>
      <c r="I77" s="198"/>
    </row>
    <row r="78" spans="1:9" x14ac:dyDescent="0.25">
      <c r="A78" s="231">
        <v>64</v>
      </c>
      <c r="B78" s="186"/>
      <c r="C78" s="187" t="s">
        <v>231</v>
      </c>
      <c r="D78" s="188" t="s">
        <v>232</v>
      </c>
      <c r="E78" s="189" t="s">
        <v>164</v>
      </c>
      <c r="F78" s="305">
        <v>7.0005610060125737E-4</v>
      </c>
      <c r="G78" s="183">
        <v>15620</v>
      </c>
      <c r="H78" s="183">
        <f t="shared" ref="H78:H109" si="4">ROUND(F78*G78,2)</f>
        <v>10.93</v>
      </c>
      <c r="I78" s="198"/>
    </row>
    <row r="79" spans="1:9" x14ac:dyDescent="0.25">
      <c r="A79" s="231">
        <v>65</v>
      </c>
      <c r="B79" s="186"/>
      <c r="C79" s="187" t="s">
        <v>233</v>
      </c>
      <c r="D79" s="188" t="s">
        <v>234</v>
      </c>
      <c r="E79" s="189" t="s">
        <v>167</v>
      </c>
      <c r="F79" s="305">
        <v>4.9999434345640199E-2</v>
      </c>
      <c r="G79" s="183">
        <v>203</v>
      </c>
      <c r="H79" s="183">
        <f t="shared" si="4"/>
        <v>10.15</v>
      </c>
      <c r="I79" s="198"/>
    </row>
    <row r="80" spans="1:9" ht="25.5" customHeight="1" x14ac:dyDescent="0.25">
      <c r="A80" s="231">
        <v>66</v>
      </c>
      <c r="B80" s="186"/>
      <c r="C80" s="187" t="s">
        <v>235</v>
      </c>
      <c r="D80" s="188" t="s">
        <v>236</v>
      </c>
      <c r="E80" s="189" t="s">
        <v>161</v>
      </c>
      <c r="F80" s="305">
        <v>0.79506494544978079</v>
      </c>
      <c r="G80" s="183">
        <v>12.37</v>
      </c>
      <c r="H80" s="183">
        <f t="shared" si="4"/>
        <v>9.83</v>
      </c>
      <c r="I80" s="198"/>
    </row>
    <row r="81" spans="1:9" x14ac:dyDescent="0.25">
      <c r="A81" s="231">
        <v>67</v>
      </c>
      <c r="B81" s="186"/>
      <c r="C81" s="187" t="s">
        <v>237</v>
      </c>
      <c r="D81" s="188" t="s">
        <v>238</v>
      </c>
      <c r="E81" s="189" t="s">
        <v>218</v>
      </c>
      <c r="F81" s="305">
        <v>0.47008558162660696</v>
      </c>
      <c r="G81" s="183">
        <v>19.899999999999999</v>
      </c>
      <c r="H81" s="183">
        <f t="shared" si="4"/>
        <v>9.35</v>
      </c>
      <c r="I81" s="198"/>
    </row>
    <row r="82" spans="1:9" x14ac:dyDescent="0.25">
      <c r="A82" s="231">
        <v>68</v>
      </c>
      <c r="B82" s="186"/>
      <c r="C82" s="187" t="s">
        <v>239</v>
      </c>
      <c r="D82" s="188" t="s">
        <v>240</v>
      </c>
      <c r="E82" s="189" t="s">
        <v>167</v>
      </c>
      <c r="F82" s="305">
        <v>0.29003874516771555</v>
      </c>
      <c r="G82" s="183">
        <v>26.6</v>
      </c>
      <c r="H82" s="183">
        <f t="shared" si="4"/>
        <v>7.72</v>
      </c>
      <c r="I82" s="198"/>
    </row>
    <row r="83" spans="1:9" ht="25.5" customHeight="1" x14ac:dyDescent="0.25">
      <c r="A83" s="231">
        <v>69</v>
      </c>
      <c r="B83" s="186"/>
      <c r="C83" s="187" t="s">
        <v>241</v>
      </c>
      <c r="D83" s="188" t="s">
        <v>242</v>
      </c>
      <c r="E83" s="189" t="s">
        <v>182</v>
      </c>
      <c r="F83" s="305">
        <v>0.17500902016481734</v>
      </c>
      <c r="G83" s="183">
        <v>38.340000000000003</v>
      </c>
      <c r="H83" s="183">
        <f t="shared" si="4"/>
        <v>6.71</v>
      </c>
      <c r="I83" s="198"/>
    </row>
    <row r="84" spans="1:9" x14ac:dyDescent="0.25">
      <c r="A84" s="231">
        <v>70</v>
      </c>
      <c r="B84" s="186"/>
      <c r="C84" s="187" t="s">
        <v>243</v>
      </c>
      <c r="D84" s="188" t="s">
        <v>244</v>
      </c>
      <c r="E84" s="189" t="s">
        <v>193</v>
      </c>
      <c r="F84" s="305">
        <v>9.849888566090979E-3</v>
      </c>
      <c r="G84" s="183">
        <v>600</v>
      </c>
      <c r="H84" s="183">
        <f t="shared" si="4"/>
        <v>5.91</v>
      </c>
      <c r="I84" s="198"/>
    </row>
    <row r="85" spans="1:9" x14ac:dyDescent="0.25">
      <c r="A85" s="231">
        <v>71</v>
      </c>
      <c r="B85" s="186"/>
      <c r="C85" s="187" t="s">
        <v>245</v>
      </c>
      <c r="D85" s="188" t="s">
        <v>246</v>
      </c>
      <c r="E85" s="189" t="s">
        <v>167</v>
      </c>
      <c r="F85" s="305">
        <v>6.3022542826364006E-2</v>
      </c>
      <c r="G85" s="183">
        <v>86</v>
      </c>
      <c r="H85" s="183">
        <f t="shared" si="4"/>
        <v>5.42</v>
      </c>
      <c r="I85" s="198"/>
    </row>
    <row r="86" spans="1:9" x14ac:dyDescent="0.25">
      <c r="A86" s="231">
        <v>72</v>
      </c>
      <c r="B86" s="186"/>
      <c r="C86" s="187" t="s">
        <v>247</v>
      </c>
      <c r="D86" s="188" t="s">
        <v>248</v>
      </c>
      <c r="E86" s="189" t="s">
        <v>182</v>
      </c>
      <c r="F86" s="305">
        <v>0.16206340710750822</v>
      </c>
      <c r="G86" s="183">
        <v>28.6</v>
      </c>
      <c r="H86" s="183">
        <f t="shared" si="4"/>
        <v>4.6399999999999997</v>
      </c>
      <c r="I86" s="198"/>
    </row>
    <row r="87" spans="1:9" x14ac:dyDescent="0.25">
      <c r="A87" s="231">
        <v>73</v>
      </c>
      <c r="B87" s="186"/>
      <c r="C87" s="187" t="s">
        <v>249</v>
      </c>
      <c r="D87" s="188" t="s">
        <v>250</v>
      </c>
      <c r="E87" s="189" t="s">
        <v>164</v>
      </c>
      <c r="F87" s="305">
        <v>4.5010106502233268E-4</v>
      </c>
      <c r="G87" s="183">
        <v>9420</v>
      </c>
      <c r="H87" s="183">
        <f t="shared" si="4"/>
        <v>4.24</v>
      </c>
      <c r="I87" s="198"/>
    </row>
    <row r="88" spans="1:9" x14ac:dyDescent="0.25">
      <c r="A88" s="231">
        <v>74</v>
      </c>
      <c r="B88" s="186"/>
      <c r="C88" s="187" t="s">
        <v>251</v>
      </c>
      <c r="D88" s="188" t="s">
        <v>252</v>
      </c>
      <c r="E88" s="189" t="s">
        <v>253</v>
      </c>
      <c r="F88" s="305">
        <v>1.5055385230742209E-2</v>
      </c>
      <c r="G88" s="183">
        <v>270</v>
      </c>
      <c r="H88" s="183">
        <f t="shared" si="4"/>
        <v>4.0599999999999996</v>
      </c>
      <c r="I88" s="198"/>
    </row>
    <row r="89" spans="1:9" x14ac:dyDescent="0.25">
      <c r="A89" s="231">
        <v>75</v>
      </c>
      <c r="B89" s="186"/>
      <c r="C89" s="187" t="s">
        <v>254</v>
      </c>
      <c r="D89" s="188" t="s">
        <v>255</v>
      </c>
      <c r="E89" s="189" t="s">
        <v>164</v>
      </c>
      <c r="F89" s="305">
        <v>3.5000779979083854E-4</v>
      </c>
      <c r="G89" s="183">
        <v>10971.06</v>
      </c>
      <c r="H89" s="183">
        <f t="shared" si="4"/>
        <v>3.84</v>
      </c>
      <c r="I89" s="198"/>
    </row>
    <row r="90" spans="1:9" x14ac:dyDescent="0.25">
      <c r="A90" s="231">
        <v>76</v>
      </c>
      <c r="B90" s="186"/>
      <c r="C90" s="187" t="s">
        <v>256</v>
      </c>
      <c r="D90" s="188" t="s">
        <v>257</v>
      </c>
      <c r="E90" s="189" t="s">
        <v>182</v>
      </c>
      <c r="F90" s="305">
        <v>0.31503537450063279</v>
      </c>
      <c r="G90" s="183">
        <v>10.57</v>
      </c>
      <c r="H90" s="183">
        <f t="shared" si="4"/>
        <v>3.33</v>
      </c>
      <c r="I90" s="198"/>
    </row>
    <row r="91" spans="1:9" ht="25.5" customHeight="1" x14ac:dyDescent="0.25">
      <c r="A91" s="231">
        <v>77</v>
      </c>
      <c r="B91" s="186"/>
      <c r="C91" s="187" t="s">
        <v>258</v>
      </c>
      <c r="D91" s="188" t="s">
        <v>259</v>
      </c>
      <c r="E91" s="189" t="s">
        <v>182</v>
      </c>
      <c r="F91" s="305">
        <v>9.9929725134709366E-2</v>
      </c>
      <c r="G91" s="183">
        <v>28.22</v>
      </c>
      <c r="H91" s="183">
        <f t="shared" si="4"/>
        <v>2.82</v>
      </c>
      <c r="I91" s="198"/>
    </row>
    <row r="92" spans="1:9" x14ac:dyDescent="0.25">
      <c r="A92" s="231">
        <v>78</v>
      </c>
      <c r="B92" s="186"/>
      <c r="C92" s="187" t="s">
        <v>260</v>
      </c>
      <c r="D92" s="188" t="s">
        <v>261</v>
      </c>
      <c r="E92" s="189" t="s">
        <v>164</v>
      </c>
      <c r="F92" s="305">
        <v>4.996165362556868E-5</v>
      </c>
      <c r="G92" s="183">
        <v>52539.7</v>
      </c>
      <c r="H92" s="183">
        <f t="shared" si="4"/>
        <v>2.62</v>
      </c>
      <c r="I92" s="198"/>
    </row>
    <row r="93" spans="1:9" x14ac:dyDescent="0.25">
      <c r="A93" s="231">
        <v>79</v>
      </c>
      <c r="B93" s="186"/>
      <c r="C93" s="187" t="s">
        <v>262</v>
      </c>
      <c r="D93" s="188" t="s">
        <v>263</v>
      </c>
      <c r="E93" s="189" t="s">
        <v>182</v>
      </c>
      <c r="F93" s="305">
        <v>9.3991925186564809E-2</v>
      </c>
      <c r="G93" s="183">
        <v>25.8</v>
      </c>
      <c r="H93" s="183">
        <f t="shared" si="4"/>
        <v>2.42</v>
      </c>
      <c r="I93" s="198"/>
    </row>
    <row r="94" spans="1:9" ht="25.5" customHeight="1" x14ac:dyDescent="0.25">
      <c r="A94" s="231">
        <v>80</v>
      </c>
      <c r="B94" s="186"/>
      <c r="C94" s="187" t="s">
        <v>264</v>
      </c>
      <c r="D94" s="188" t="s">
        <v>265</v>
      </c>
      <c r="E94" s="189" t="s">
        <v>182</v>
      </c>
      <c r="F94" s="305">
        <v>9.5926030652157435E-2</v>
      </c>
      <c r="G94" s="183">
        <v>23.09</v>
      </c>
      <c r="H94" s="183">
        <f t="shared" si="4"/>
        <v>2.21</v>
      </c>
      <c r="I94" s="198"/>
    </row>
    <row r="95" spans="1:9" x14ac:dyDescent="0.25">
      <c r="A95" s="231">
        <v>81</v>
      </c>
      <c r="B95" s="186"/>
      <c r="C95" s="187" t="s">
        <v>266</v>
      </c>
      <c r="D95" s="188" t="s">
        <v>267</v>
      </c>
      <c r="E95" s="189" t="s">
        <v>268</v>
      </c>
      <c r="F95" s="305">
        <v>0.22507980082397563</v>
      </c>
      <c r="G95" s="183">
        <v>8.33</v>
      </c>
      <c r="H95" s="183">
        <f t="shared" si="4"/>
        <v>1.87</v>
      </c>
      <c r="I95" s="198"/>
    </row>
    <row r="96" spans="1:9" ht="25.5" customHeight="1" x14ac:dyDescent="0.25">
      <c r="A96" s="231">
        <v>82</v>
      </c>
      <c r="B96" s="186"/>
      <c r="C96" s="187" t="s">
        <v>269</v>
      </c>
      <c r="D96" s="188" t="s">
        <v>270</v>
      </c>
      <c r="E96" s="189" t="s">
        <v>164</v>
      </c>
      <c r="F96" s="305">
        <v>4.9976778206186859E-5</v>
      </c>
      <c r="G96" s="183">
        <v>37517</v>
      </c>
      <c r="H96" s="183">
        <f t="shared" si="4"/>
        <v>1.87</v>
      </c>
      <c r="I96" s="198"/>
    </row>
    <row r="97" spans="1:9" ht="25.5" customHeight="1" x14ac:dyDescent="0.25">
      <c r="A97" s="231">
        <v>83</v>
      </c>
      <c r="B97" s="186"/>
      <c r="C97" s="187" t="s">
        <v>271</v>
      </c>
      <c r="D97" s="188" t="s">
        <v>272</v>
      </c>
      <c r="E97" s="189" t="s">
        <v>182</v>
      </c>
      <c r="F97" s="305">
        <v>5.3946036751768324E-2</v>
      </c>
      <c r="G97" s="183">
        <v>30.4</v>
      </c>
      <c r="H97" s="183">
        <f t="shared" si="4"/>
        <v>1.64</v>
      </c>
      <c r="I97" s="198"/>
    </row>
    <row r="98" spans="1:9" x14ac:dyDescent="0.25">
      <c r="A98" s="231">
        <v>84</v>
      </c>
      <c r="B98" s="186"/>
      <c r="C98" s="187" t="s">
        <v>273</v>
      </c>
      <c r="D98" s="188" t="s">
        <v>274</v>
      </c>
      <c r="E98" s="189" t="s">
        <v>182</v>
      </c>
      <c r="F98" s="305">
        <v>3.2021332651027301E-2</v>
      </c>
      <c r="G98" s="183">
        <v>44.97</v>
      </c>
      <c r="H98" s="183">
        <f t="shared" si="4"/>
        <v>1.44</v>
      </c>
      <c r="I98" s="198"/>
    </row>
    <row r="99" spans="1:9" x14ac:dyDescent="0.25">
      <c r="A99" s="231">
        <v>85</v>
      </c>
      <c r="B99" s="186"/>
      <c r="C99" s="187" t="s">
        <v>275</v>
      </c>
      <c r="D99" s="188" t="s">
        <v>276</v>
      </c>
      <c r="E99" s="189" t="s">
        <v>277</v>
      </c>
      <c r="F99" s="305">
        <v>2.5066383085280738E-2</v>
      </c>
      <c r="G99" s="183">
        <v>37.5</v>
      </c>
      <c r="H99" s="183">
        <f t="shared" si="4"/>
        <v>0.94</v>
      </c>
      <c r="I99" s="198"/>
    </row>
    <row r="100" spans="1:9" x14ac:dyDescent="0.25">
      <c r="A100" s="231">
        <v>86</v>
      </c>
      <c r="B100" s="186"/>
      <c r="C100" s="187" t="s">
        <v>278</v>
      </c>
      <c r="D100" s="188" t="s">
        <v>279</v>
      </c>
      <c r="E100" s="189" t="s">
        <v>280</v>
      </c>
      <c r="F100" s="305">
        <v>2.3475876544336529</v>
      </c>
      <c r="G100" s="183">
        <v>0.4</v>
      </c>
      <c r="H100" s="183">
        <f t="shared" si="4"/>
        <v>0.94</v>
      </c>
      <c r="I100" s="198"/>
    </row>
    <row r="101" spans="1:9" x14ac:dyDescent="0.25">
      <c r="A101" s="231">
        <v>87</v>
      </c>
      <c r="B101" s="186"/>
      <c r="C101" s="187" t="s">
        <v>281</v>
      </c>
      <c r="D101" s="188" t="s">
        <v>282</v>
      </c>
      <c r="E101" s="189" t="s">
        <v>164</v>
      </c>
      <c r="F101" s="305">
        <v>1.1027579544443551E-3</v>
      </c>
      <c r="G101" s="183">
        <v>729.98</v>
      </c>
      <c r="H101" s="183">
        <f t="shared" si="4"/>
        <v>0.8</v>
      </c>
      <c r="I101" s="198"/>
    </row>
    <row r="102" spans="1:9" x14ac:dyDescent="0.25">
      <c r="A102" s="231">
        <v>88</v>
      </c>
      <c r="B102" s="186"/>
      <c r="C102" s="187" t="s">
        <v>283</v>
      </c>
      <c r="D102" s="188" t="s">
        <v>284</v>
      </c>
      <c r="E102" s="189" t="s">
        <v>182</v>
      </c>
      <c r="F102" s="305">
        <v>2.5053936958012755E-2</v>
      </c>
      <c r="G102" s="183">
        <v>27.74</v>
      </c>
      <c r="H102" s="183">
        <f t="shared" si="4"/>
        <v>0.69</v>
      </c>
      <c r="I102" s="198"/>
    </row>
    <row r="103" spans="1:9" x14ac:dyDescent="0.25">
      <c r="A103" s="231">
        <v>89</v>
      </c>
      <c r="B103" s="186"/>
      <c r="C103" s="187" t="s">
        <v>285</v>
      </c>
      <c r="D103" s="188" t="s">
        <v>286</v>
      </c>
      <c r="E103" s="189" t="s">
        <v>182</v>
      </c>
      <c r="F103" s="305">
        <v>5.0085854929391828E-3</v>
      </c>
      <c r="G103" s="183">
        <v>138.76</v>
      </c>
      <c r="H103" s="183">
        <f t="shared" si="4"/>
        <v>0.69</v>
      </c>
      <c r="I103" s="198"/>
    </row>
    <row r="104" spans="1:9" x14ac:dyDescent="0.25">
      <c r="A104" s="231">
        <v>90</v>
      </c>
      <c r="B104" s="186"/>
      <c r="C104" s="187" t="s">
        <v>287</v>
      </c>
      <c r="D104" s="188" t="s">
        <v>288</v>
      </c>
      <c r="E104" s="189" t="s">
        <v>164</v>
      </c>
      <c r="F104" s="305">
        <v>9.974388432533358E-5</v>
      </c>
      <c r="G104" s="183">
        <v>6667</v>
      </c>
      <c r="H104" s="183">
        <f t="shared" si="4"/>
        <v>0.66</v>
      </c>
      <c r="I104" s="198"/>
    </row>
    <row r="105" spans="1:9" x14ac:dyDescent="0.25">
      <c r="A105" s="231">
        <v>91</v>
      </c>
      <c r="B105" s="186"/>
      <c r="C105" s="187" t="s">
        <v>289</v>
      </c>
      <c r="D105" s="188" t="s">
        <v>290</v>
      </c>
      <c r="E105" s="189" t="s">
        <v>182</v>
      </c>
      <c r="F105" s="305">
        <v>4.5095387352167993E-3</v>
      </c>
      <c r="G105" s="183">
        <v>133.05000000000001</v>
      </c>
      <c r="H105" s="183">
        <f t="shared" si="4"/>
        <v>0.6</v>
      </c>
      <c r="I105" s="198"/>
    </row>
    <row r="106" spans="1:9" ht="25.5" customHeight="1" x14ac:dyDescent="0.25">
      <c r="A106" s="231">
        <v>92</v>
      </c>
      <c r="B106" s="186"/>
      <c r="C106" s="187" t="s">
        <v>291</v>
      </c>
      <c r="D106" s="188" t="s">
        <v>292</v>
      </c>
      <c r="E106" s="189" t="s">
        <v>182</v>
      </c>
      <c r="F106" s="305">
        <v>4.9903343184181208E-3</v>
      </c>
      <c r="G106" s="183">
        <v>114.22</v>
      </c>
      <c r="H106" s="183">
        <f t="shared" si="4"/>
        <v>0.56999999999999995</v>
      </c>
      <c r="I106" s="198"/>
    </row>
    <row r="107" spans="1:9" x14ac:dyDescent="0.25">
      <c r="A107" s="231">
        <v>93</v>
      </c>
      <c r="B107" s="186"/>
      <c r="C107" s="187" t="s">
        <v>293</v>
      </c>
      <c r="D107" s="188" t="s">
        <v>294</v>
      </c>
      <c r="E107" s="189" t="s">
        <v>253</v>
      </c>
      <c r="F107" s="305">
        <v>2.0094351408482904E-3</v>
      </c>
      <c r="G107" s="183">
        <v>253.8</v>
      </c>
      <c r="H107" s="183">
        <f t="shared" si="4"/>
        <v>0.51</v>
      </c>
      <c r="I107" s="198"/>
    </row>
    <row r="108" spans="1:9" x14ac:dyDescent="0.25">
      <c r="A108" s="231">
        <v>94</v>
      </c>
      <c r="B108" s="186"/>
      <c r="C108" s="187" t="s">
        <v>295</v>
      </c>
      <c r="D108" s="188" t="s">
        <v>296</v>
      </c>
      <c r="E108" s="189" t="s">
        <v>182</v>
      </c>
      <c r="F108" s="305">
        <v>1.4964125867634582E-2</v>
      </c>
      <c r="G108" s="183">
        <v>15.37</v>
      </c>
      <c r="H108" s="183">
        <f t="shared" si="4"/>
        <v>0.23</v>
      </c>
      <c r="I108" s="198"/>
    </row>
    <row r="109" spans="1:9" x14ac:dyDescent="0.25">
      <c r="A109" s="231">
        <v>95</v>
      </c>
      <c r="B109" s="186"/>
      <c r="C109" s="187" t="s">
        <v>297</v>
      </c>
      <c r="D109" s="188" t="s">
        <v>298</v>
      </c>
      <c r="E109" s="189" t="s">
        <v>182</v>
      </c>
      <c r="F109" s="305">
        <v>1.2389091807881858E-2</v>
      </c>
      <c r="G109" s="183">
        <v>16.95</v>
      </c>
      <c r="H109" s="183">
        <f t="shared" si="4"/>
        <v>0.21</v>
      </c>
      <c r="I109" s="198"/>
    </row>
    <row r="110" spans="1:9" x14ac:dyDescent="0.25">
      <c r="A110" s="231">
        <v>96</v>
      </c>
      <c r="B110" s="186"/>
      <c r="C110" s="187" t="s">
        <v>299</v>
      </c>
      <c r="D110" s="188" t="s">
        <v>300</v>
      </c>
      <c r="E110" s="189" t="s">
        <v>182</v>
      </c>
      <c r="F110" s="305">
        <v>2.8284408767492875E-3</v>
      </c>
      <c r="G110" s="183">
        <v>38.89</v>
      </c>
      <c r="H110" s="183">
        <f t="shared" ref="H110:H111" si="5">ROUND(F110*G110,2)</f>
        <v>0.11</v>
      </c>
      <c r="I110" s="198"/>
    </row>
    <row r="111" spans="1:9" x14ac:dyDescent="0.25">
      <c r="A111" s="231">
        <v>97</v>
      </c>
      <c r="B111" s="186"/>
      <c r="C111" s="187" t="s">
        <v>301</v>
      </c>
      <c r="D111" s="188" t="s">
        <v>302</v>
      </c>
      <c r="E111" s="189" t="s">
        <v>182</v>
      </c>
      <c r="F111" s="305">
        <v>4.3477768996208806E-3</v>
      </c>
      <c r="G111" s="183">
        <v>11.5</v>
      </c>
      <c r="H111" s="183">
        <f t="shared" si="5"/>
        <v>0.05</v>
      </c>
      <c r="I111" s="198"/>
    </row>
    <row r="114" spans="2:2" x14ac:dyDescent="0.25">
      <c r="B114" s="160" t="s">
        <v>83</v>
      </c>
    </row>
    <row r="115" spans="2:2" x14ac:dyDescent="0.25">
      <c r="B115" s="165" t="s">
        <v>69</v>
      </c>
    </row>
    <row r="117" spans="2:2" x14ac:dyDescent="0.25">
      <c r="B117" s="160" t="s">
        <v>70</v>
      </c>
    </row>
    <row r="118" spans="2:2" x14ac:dyDescent="0.25">
      <c r="B118" s="165" t="s">
        <v>71</v>
      </c>
    </row>
  </sheetData>
  <mergeCells count="16">
    <mergeCell ref="A23:E23"/>
    <mergeCell ref="A45:E45"/>
    <mergeCell ref="A11:E11"/>
    <mergeCell ref="A25:E25"/>
    <mergeCell ref="D8:D9"/>
    <mergeCell ref="E8:E9"/>
    <mergeCell ref="A38:E38"/>
    <mergeCell ref="A2:H2"/>
    <mergeCell ref="A3:H3"/>
    <mergeCell ref="A6:H6"/>
    <mergeCell ref="A8:A9"/>
    <mergeCell ref="B8:B9"/>
    <mergeCell ref="C8:C9"/>
    <mergeCell ref="C4:H4"/>
    <mergeCell ref="F8:F9"/>
    <mergeCell ref="G8:H8"/>
  </mergeCells>
  <pageMargins left="0.7" right="0.7" top="0.75" bottom="0.75" header="0.3" footer="0.3"/>
  <pageSetup paperSize="9"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topLeftCell="A12" workbookViewId="0">
      <selection activeCell="P35" sqref="P35"/>
    </sheetView>
  </sheetViews>
  <sheetFormatPr defaultColWidth="9.140625" defaultRowHeight="15" x14ac:dyDescent="0.25"/>
  <cols>
    <col min="1" max="1" width="4.140625" style="51" customWidth="1"/>
    <col min="2" max="2" width="36.28515625" style="51" customWidth="1"/>
    <col min="3" max="3" width="18.85546875" style="51" customWidth="1"/>
    <col min="4" max="4" width="18.28515625" style="51" customWidth="1"/>
    <col min="5" max="5" width="18.85546875" style="51" customWidth="1"/>
    <col min="6" max="6" width="14.42578125" style="51" customWidth="1"/>
    <col min="7" max="10" width="9.140625" style="51"/>
    <col min="11" max="11" width="13.5703125" style="51" customWidth="1"/>
    <col min="12" max="12" width="9.140625" style="51"/>
  </cols>
  <sheetData>
    <row r="1" spans="2:5" x14ac:dyDescent="0.25">
      <c r="B1" s="167"/>
      <c r="C1" s="167"/>
      <c r="D1" s="167"/>
      <c r="E1" s="167"/>
    </row>
    <row r="2" spans="2:5" x14ac:dyDescent="0.25">
      <c r="B2" s="167"/>
      <c r="C2" s="167"/>
      <c r="D2" s="167"/>
      <c r="E2" s="232" t="s">
        <v>303</v>
      </c>
    </row>
    <row r="3" spans="2:5" x14ac:dyDescent="0.25">
      <c r="B3" s="167"/>
      <c r="C3" s="167"/>
      <c r="D3" s="167"/>
      <c r="E3" s="167"/>
    </row>
    <row r="4" spans="2:5" x14ac:dyDescent="0.25">
      <c r="B4" s="167"/>
      <c r="C4" s="167"/>
      <c r="D4" s="167"/>
      <c r="E4" s="167"/>
    </row>
    <row r="5" spans="2:5" x14ac:dyDescent="0.25">
      <c r="B5" s="311" t="s">
        <v>304</v>
      </c>
      <c r="C5" s="311"/>
      <c r="D5" s="311"/>
      <c r="E5" s="311"/>
    </row>
    <row r="6" spans="2:5" x14ac:dyDescent="0.25">
      <c r="B6" s="233"/>
      <c r="C6" s="167"/>
      <c r="D6" s="167"/>
      <c r="E6" s="167"/>
    </row>
    <row r="7" spans="2:5" ht="38.25" customHeight="1" x14ac:dyDescent="0.25">
      <c r="B7" s="336" t="s">
        <v>544</v>
      </c>
      <c r="C7" s="336"/>
      <c r="D7" s="336"/>
      <c r="E7" s="336"/>
    </row>
    <row r="8" spans="2:5" x14ac:dyDescent="0.25">
      <c r="B8" s="337" t="s">
        <v>547</v>
      </c>
      <c r="C8" s="337"/>
      <c r="D8" s="337"/>
      <c r="E8" s="337"/>
    </row>
    <row r="9" spans="2:5" x14ac:dyDescent="0.25">
      <c r="B9" s="233"/>
      <c r="C9" s="167"/>
      <c r="D9" s="167"/>
      <c r="E9" s="167"/>
    </row>
    <row r="10" spans="2:5" ht="51" customHeight="1" x14ac:dyDescent="0.25">
      <c r="B10" s="234" t="s">
        <v>305</v>
      </c>
      <c r="C10" s="234" t="s">
        <v>306</v>
      </c>
      <c r="D10" s="234" t="s">
        <v>307</v>
      </c>
      <c r="E10" s="234" t="s">
        <v>308</v>
      </c>
    </row>
    <row r="11" spans="2:5" x14ac:dyDescent="0.25">
      <c r="B11" s="235" t="s">
        <v>309</v>
      </c>
      <c r="C11" s="236">
        <f>'Прил.5 Расчет СМР и ОБ'!J15</f>
        <v>296475.15000000002</v>
      </c>
      <c r="D11" s="237">
        <f t="shared" ref="D11:D18" si="0">C11/$C$24</f>
        <v>0.35098784426624846</v>
      </c>
      <c r="E11" s="237">
        <f t="shared" ref="E11:E18" si="1">C11/$C$40</f>
        <v>6.43669341919159E-2</v>
      </c>
    </row>
    <row r="12" spans="2:5" x14ac:dyDescent="0.25">
      <c r="B12" s="235" t="s">
        <v>310</v>
      </c>
      <c r="C12" s="236">
        <f>'Прил.5 Расчет СМР и ОБ'!J21</f>
        <v>31362.77</v>
      </c>
      <c r="D12" s="237">
        <f t="shared" si="0"/>
        <v>3.7129422255181142E-2</v>
      </c>
      <c r="E12" s="237">
        <f t="shared" si="1"/>
        <v>6.8090878870158064E-3</v>
      </c>
    </row>
    <row r="13" spans="2:5" x14ac:dyDescent="0.25">
      <c r="B13" s="235" t="s">
        <v>311</v>
      </c>
      <c r="C13" s="236">
        <f>'Прил.5 Расчет СМР и ОБ'!J33</f>
        <v>2198.0200000000004</v>
      </c>
      <c r="D13" s="237">
        <f t="shared" si="0"/>
        <v>2.6021685171728542E-3</v>
      </c>
      <c r="E13" s="237">
        <f t="shared" si="1"/>
        <v>4.7720629770324773E-4</v>
      </c>
    </row>
    <row r="14" spans="2:5" x14ac:dyDescent="0.25">
      <c r="B14" s="235" t="s">
        <v>312</v>
      </c>
      <c r="C14" s="236">
        <f>C13+C12</f>
        <v>33560.79</v>
      </c>
      <c r="D14" s="237">
        <f t="shared" si="0"/>
        <v>3.9731590772353997E-2</v>
      </c>
      <c r="E14" s="237">
        <f t="shared" si="1"/>
        <v>7.2862941847190539E-3</v>
      </c>
    </row>
    <row r="15" spans="2:5" x14ac:dyDescent="0.25">
      <c r="B15" s="235" t="s">
        <v>313</v>
      </c>
      <c r="C15" s="236">
        <f>'Прил.5 Расчет СМР и ОБ'!J17</f>
        <v>29605.06</v>
      </c>
      <c r="D15" s="237">
        <f t="shared" si="0"/>
        <v>3.504852325320669E-2</v>
      </c>
      <c r="E15" s="237">
        <f t="shared" si="1"/>
        <v>6.4274761266423907E-3</v>
      </c>
    </row>
    <row r="16" spans="2:5" x14ac:dyDescent="0.25">
      <c r="B16" s="235" t="s">
        <v>314</v>
      </c>
      <c r="C16" s="236">
        <f>'Прил.5 Расчет СМР и ОБ'!J66</f>
        <v>27576.57</v>
      </c>
      <c r="D16" s="237">
        <f t="shared" si="0"/>
        <v>3.264705610759383E-2</v>
      </c>
      <c r="E16" s="237">
        <f t="shared" si="1"/>
        <v>5.9870760380044069E-3</v>
      </c>
    </row>
    <row r="17" spans="2:6" x14ac:dyDescent="0.25">
      <c r="B17" s="235" t="s">
        <v>315</v>
      </c>
      <c r="C17" s="236">
        <f>'Прил.5 Расчет СМР и ОБ'!J116</f>
        <v>4476.58</v>
      </c>
      <c r="D17" s="237">
        <f t="shared" si="0"/>
        <v>5.2996858721056465E-3</v>
      </c>
      <c r="E17" s="237">
        <f t="shared" si="1"/>
        <v>9.7189842138488468E-4</v>
      </c>
      <c r="F17" s="238"/>
    </row>
    <row r="18" spans="2:6" x14ac:dyDescent="0.25">
      <c r="B18" s="235" t="s">
        <v>316</v>
      </c>
      <c r="C18" s="236">
        <f>C17+C16</f>
        <v>32053.15</v>
      </c>
      <c r="D18" s="237">
        <f t="shared" si="0"/>
        <v>3.794674197969948E-2</v>
      </c>
      <c r="E18" s="237">
        <f t="shared" si="1"/>
        <v>6.9589744593892919E-3</v>
      </c>
    </row>
    <row r="19" spans="2:6" x14ac:dyDescent="0.25">
      <c r="B19" s="235" t="s">
        <v>317</v>
      </c>
      <c r="C19" s="236">
        <f>C18+C14+C11</f>
        <v>362089.09</v>
      </c>
      <c r="D19" s="237"/>
      <c r="E19" s="235"/>
    </row>
    <row r="20" spans="2:6" x14ac:dyDescent="0.25">
      <c r="B20" s="235" t="s">
        <v>318</v>
      </c>
      <c r="C20" s="236">
        <f>ROUND(C21*(C11+C15),2)</f>
        <v>202169.73</v>
      </c>
      <c r="D20" s="237">
        <f>C20/$C$24</f>
        <v>0.23934254762528831</v>
      </c>
      <c r="E20" s="237">
        <f>C20/$C$40</f>
        <v>4.3892534354084675E-2</v>
      </c>
    </row>
    <row r="21" spans="2:6" x14ac:dyDescent="0.25">
      <c r="B21" s="235" t="s">
        <v>319</v>
      </c>
      <c r="C21" s="239">
        <v>0.62</v>
      </c>
      <c r="D21" s="237"/>
      <c r="E21" s="235"/>
    </row>
    <row r="22" spans="2:6" x14ac:dyDescent="0.25">
      <c r="B22" s="235" t="s">
        <v>320</v>
      </c>
      <c r="C22" s="236">
        <f>ROUND(C23*(C11+C15),2)</f>
        <v>280428.98</v>
      </c>
      <c r="D22" s="237">
        <f>C22/$C$24</f>
        <v>0.33199127535640977</v>
      </c>
      <c r="E22" s="237">
        <f>C22/$C$40</f>
        <v>6.0883192743695719E-2</v>
      </c>
    </row>
    <row r="23" spans="2:6" x14ac:dyDescent="0.25">
      <c r="B23" s="235" t="s">
        <v>321</v>
      </c>
      <c r="C23" s="239">
        <v>0.86</v>
      </c>
      <c r="D23" s="237"/>
      <c r="E23" s="235"/>
    </row>
    <row r="24" spans="2:6" x14ac:dyDescent="0.25">
      <c r="B24" s="235" t="s">
        <v>322</v>
      </c>
      <c r="C24" s="236">
        <f>C19+C20+C22</f>
        <v>844687.8</v>
      </c>
      <c r="D24" s="237">
        <f>C24/$C$24</f>
        <v>1</v>
      </c>
      <c r="E24" s="237">
        <f>C24/$C$40</f>
        <v>0.18338792993380465</v>
      </c>
    </row>
    <row r="25" spans="2:6" ht="25.5" customHeight="1" x14ac:dyDescent="0.25">
      <c r="B25" s="235" t="s">
        <v>323</v>
      </c>
      <c r="C25" s="236">
        <f>'Прил.5 Расчет СМР и ОБ'!J45</f>
        <v>3315000.7399999998</v>
      </c>
      <c r="D25" s="237"/>
      <c r="E25" s="237">
        <f>C25/$C$40</f>
        <v>0.71971102629590544</v>
      </c>
    </row>
    <row r="26" spans="2:6" ht="25.5" customHeight="1" x14ac:dyDescent="0.25">
      <c r="B26" s="235" t="s">
        <v>324</v>
      </c>
      <c r="C26" s="236">
        <f>'Прил.5 Расчет СМР и ОБ'!J46</f>
        <v>3315000.7399999998</v>
      </c>
      <c r="D26" s="237"/>
      <c r="E26" s="237">
        <f>C26/$C$40</f>
        <v>0.71971102629590544</v>
      </c>
    </row>
    <row r="27" spans="2:6" x14ac:dyDescent="0.25">
      <c r="B27" s="235" t="s">
        <v>325</v>
      </c>
      <c r="C27" s="159">
        <f>C24+C25</f>
        <v>4159688.54</v>
      </c>
      <c r="D27" s="237"/>
      <c r="E27" s="237">
        <f>C27/$C$40</f>
        <v>0.90309895622971015</v>
      </c>
    </row>
    <row r="28" spans="2:6" ht="33" customHeight="1" x14ac:dyDescent="0.25">
      <c r="B28" s="235" t="s">
        <v>326</v>
      </c>
      <c r="C28" s="235"/>
      <c r="D28" s="235"/>
      <c r="E28" s="235"/>
    </row>
    <row r="29" spans="2:6" ht="25.5" customHeight="1" x14ac:dyDescent="0.25">
      <c r="B29" s="235" t="s">
        <v>327</v>
      </c>
      <c r="C29" s="159">
        <f>ROUND(C24*3.9%,2)</f>
        <v>32942.82</v>
      </c>
      <c r="D29" s="235"/>
      <c r="E29" s="237">
        <f t="shared" ref="E29:E38" si="2">C29/$C$40</f>
        <v>7.1521283555675101E-3</v>
      </c>
    </row>
    <row r="30" spans="2:6" ht="38.25" customHeight="1" x14ac:dyDescent="0.25">
      <c r="B30" s="235" t="s">
        <v>328</v>
      </c>
      <c r="C30" s="159">
        <f>ROUND((C24+C29)*2.1%,2)</f>
        <v>18430.240000000002</v>
      </c>
      <c r="D30" s="235"/>
      <c r="E30" s="237">
        <f t="shared" si="2"/>
        <v>4.0013405684126181E-3</v>
      </c>
    </row>
    <row r="31" spans="2:6" x14ac:dyDescent="0.25">
      <c r="B31" s="235" t="s">
        <v>329</v>
      </c>
      <c r="C31" s="159">
        <v>158550</v>
      </c>
      <c r="D31" s="235"/>
      <c r="E31" s="237">
        <f t="shared" si="2"/>
        <v>3.4422370360983938E-2</v>
      </c>
    </row>
    <row r="32" spans="2:6" ht="25.5" customHeight="1" x14ac:dyDescent="0.25">
      <c r="B32" s="235" t="s">
        <v>330</v>
      </c>
      <c r="C32" s="159">
        <f>ROUND(C27*0%,2)</f>
        <v>0</v>
      </c>
      <c r="D32" s="235"/>
      <c r="E32" s="237">
        <f t="shared" si="2"/>
        <v>0</v>
      </c>
    </row>
    <row r="33" spans="2:11" ht="25.5" customHeight="1" x14ac:dyDescent="0.25">
      <c r="B33" s="235" t="s">
        <v>331</v>
      </c>
      <c r="C33" s="159">
        <f>ROUND(C28*0%,2)</f>
        <v>0</v>
      </c>
      <c r="D33" s="235"/>
      <c r="E33" s="237">
        <f t="shared" si="2"/>
        <v>0</v>
      </c>
    </row>
    <row r="34" spans="2:11" ht="51" customHeight="1" x14ac:dyDescent="0.25">
      <c r="B34" s="235" t="s">
        <v>332</v>
      </c>
      <c r="C34" s="159">
        <f>ROUND(C29*0%,2)</f>
        <v>0</v>
      </c>
      <c r="D34" s="235"/>
      <c r="E34" s="237">
        <f t="shared" si="2"/>
        <v>0</v>
      </c>
      <c r="G34" s="241"/>
    </row>
    <row r="35" spans="2:11" ht="76.5" customHeight="1" x14ac:dyDescent="0.25">
      <c r="B35" s="235" t="s">
        <v>333</v>
      </c>
      <c r="C35" s="159">
        <f>ROUND(C30*0%,2)</f>
        <v>0</v>
      </c>
      <c r="D35" s="235"/>
      <c r="E35" s="237">
        <f t="shared" si="2"/>
        <v>0</v>
      </c>
    </row>
    <row r="36" spans="2:11" ht="25.5" customHeight="1" x14ac:dyDescent="0.25">
      <c r="B36" s="235" t="s">
        <v>334</v>
      </c>
      <c r="C36" s="159">
        <f>ROUND((C27+C32+C33+C34+C35+C29+C31+C30)*2.14%,2)</f>
        <v>93509.69</v>
      </c>
      <c r="D36" s="235"/>
      <c r="E36" s="237">
        <f t="shared" si="2"/>
        <v>2.0301641006122962E-2</v>
      </c>
      <c r="K36" s="240"/>
    </row>
    <row r="37" spans="2:11" x14ac:dyDescent="0.25">
      <c r="B37" s="235" t="s">
        <v>335</v>
      </c>
      <c r="C37" s="159">
        <f>ROUND((C27+C32+C33+C34+C35+C29+C31+C30)*0.2%,2)</f>
        <v>8739.2199999999993</v>
      </c>
      <c r="D37" s="235"/>
      <c r="E37" s="237">
        <f t="shared" si="2"/>
        <v>1.8973488962858278E-3</v>
      </c>
      <c r="K37" s="240"/>
    </row>
    <row r="38" spans="2:11" ht="38.25" customHeight="1" x14ac:dyDescent="0.25">
      <c r="B38" s="235" t="s">
        <v>336</v>
      </c>
      <c r="C38" s="236">
        <f>C27+C32+C33+C34+C35+C29+C31+C30+C36+C37</f>
        <v>4471860.51</v>
      </c>
      <c r="D38" s="235"/>
      <c r="E38" s="237">
        <f t="shared" si="2"/>
        <v>0.97087378541708291</v>
      </c>
    </row>
    <row r="39" spans="2:11" ht="13.5" customHeight="1" x14ac:dyDescent="0.25">
      <c r="B39" s="235" t="s">
        <v>337</v>
      </c>
      <c r="C39" s="236">
        <f>ROUND(C38*3%,2)</f>
        <v>134155.82</v>
      </c>
      <c r="D39" s="235"/>
      <c r="E39" s="237">
        <f>C39/$C$38</f>
        <v>3.0000001051016686E-2</v>
      </c>
    </row>
    <row r="40" spans="2:11" x14ac:dyDescent="0.25">
      <c r="B40" s="235" t="s">
        <v>338</v>
      </c>
      <c r="C40" s="236">
        <f>C39+C38</f>
        <v>4606016.33</v>
      </c>
      <c r="D40" s="235"/>
      <c r="E40" s="237">
        <f>C40/$C$40</f>
        <v>1</v>
      </c>
    </row>
    <row r="41" spans="2:11" x14ac:dyDescent="0.25">
      <c r="B41" s="235" t="s">
        <v>339</v>
      </c>
      <c r="C41" s="236">
        <f>C40/'Прил.5 Расчет СМР и ОБ'!E123</f>
        <v>4606016.33</v>
      </c>
      <c r="D41" s="235"/>
      <c r="E41" s="235"/>
    </row>
    <row r="42" spans="2:11" x14ac:dyDescent="0.25">
      <c r="B42" s="166"/>
      <c r="C42" s="167"/>
      <c r="D42" s="167"/>
      <c r="E42" s="167"/>
    </row>
    <row r="43" spans="2:11" x14ac:dyDescent="0.25">
      <c r="B43" s="166" t="s">
        <v>340</v>
      </c>
      <c r="C43" s="167"/>
      <c r="D43" s="167"/>
      <c r="E43" s="167"/>
    </row>
    <row r="44" spans="2:11" x14ac:dyDescent="0.25">
      <c r="B44" s="166" t="s">
        <v>341</v>
      </c>
      <c r="C44" s="167"/>
      <c r="D44" s="167"/>
      <c r="E44" s="167"/>
    </row>
    <row r="45" spans="2:11" x14ac:dyDescent="0.25">
      <c r="B45" s="166"/>
      <c r="C45" s="167"/>
      <c r="D45" s="167"/>
      <c r="E45" s="167"/>
    </row>
    <row r="46" spans="2:11" x14ac:dyDescent="0.25">
      <c r="B46" s="166" t="s">
        <v>342</v>
      </c>
      <c r="C46" s="167"/>
      <c r="D46" s="167"/>
      <c r="E46" s="167"/>
    </row>
    <row r="47" spans="2:11" x14ac:dyDescent="0.25">
      <c r="B47" s="337" t="s">
        <v>343</v>
      </c>
      <c r="C47" s="337"/>
      <c r="D47" s="167"/>
      <c r="E47" s="167"/>
    </row>
    <row r="49" spans="2:5" x14ac:dyDescent="0.25">
      <c r="B49" s="167"/>
      <c r="C49" s="167"/>
      <c r="D49" s="167"/>
      <c r="E49" s="167"/>
    </row>
    <row r="50" spans="2:5" x14ac:dyDescent="0.25">
      <c r="B50" s="167"/>
      <c r="C50" s="167"/>
      <c r="D50" s="167"/>
      <c r="E50" s="167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9"/>
  <sheetViews>
    <sheetView view="pageBreakPreview" topLeftCell="A39" zoomScale="85" workbookViewId="0">
      <selection activeCell="C42" sqref="C42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9.140625" style="5"/>
  </cols>
  <sheetData>
    <row r="1" spans="1:12" s="243" customFormat="1" x14ac:dyDescent="0.25">
      <c r="A1" s="242"/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</row>
    <row r="2" spans="1:12" s="243" customFormat="1" ht="15.75" customHeight="1" x14ac:dyDescent="0.25">
      <c r="A2" s="242"/>
      <c r="B2" s="242"/>
      <c r="C2" s="242"/>
      <c r="D2" s="242"/>
      <c r="E2" s="242"/>
      <c r="F2" s="242"/>
      <c r="G2" s="242"/>
      <c r="H2" s="352" t="s">
        <v>344</v>
      </c>
      <c r="I2" s="352"/>
      <c r="J2" s="352"/>
      <c r="K2" s="242"/>
      <c r="L2" s="242"/>
    </row>
    <row r="3" spans="1:12" s="243" customFormat="1" x14ac:dyDescent="0.25">
      <c r="A3" s="242"/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</row>
    <row r="4" spans="1:12" s="244" customFormat="1" ht="12.75" customHeight="1" x14ac:dyDescent="0.2">
      <c r="A4" s="311" t="s">
        <v>345</v>
      </c>
      <c r="B4" s="311"/>
      <c r="C4" s="311"/>
      <c r="D4" s="311"/>
      <c r="E4" s="311"/>
      <c r="F4" s="311"/>
      <c r="G4" s="311"/>
      <c r="H4" s="311"/>
      <c r="I4" s="311"/>
      <c r="J4" s="311"/>
    </row>
    <row r="5" spans="1:12" s="244" customFormat="1" ht="12.75" customHeight="1" x14ac:dyDescent="0.2">
      <c r="A5" s="287"/>
      <c r="B5" s="287"/>
      <c r="C5" s="245"/>
      <c r="D5" s="287"/>
      <c r="E5" s="287"/>
      <c r="F5" s="287"/>
      <c r="G5" s="287"/>
      <c r="H5" s="287"/>
      <c r="I5" s="287"/>
      <c r="J5" s="287"/>
    </row>
    <row r="6" spans="1:12" s="244" customFormat="1" ht="27.75" customHeight="1" x14ac:dyDescent="0.2">
      <c r="A6" s="246" t="s">
        <v>346</v>
      </c>
      <c r="B6" s="247"/>
      <c r="C6" s="247"/>
      <c r="D6" s="356" t="s">
        <v>545</v>
      </c>
      <c r="E6" s="356"/>
      <c r="F6" s="356"/>
      <c r="G6" s="356"/>
      <c r="H6" s="356"/>
      <c r="I6" s="356"/>
      <c r="J6" s="356"/>
    </row>
    <row r="7" spans="1:12" s="244" customFormat="1" ht="12.75" customHeight="1" x14ac:dyDescent="0.2">
      <c r="A7" s="314" t="s">
        <v>547</v>
      </c>
      <c r="B7" s="336"/>
      <c r="C7" s="336"/>
      <c r="D7" s="336"/>
      <c r="E7" s="336"/>
      <c r="F7" s="336"/>
      <c r="G7" s="336"/>
      <c r="H7" s="336"/>
      <c r="I7" s="285"/>
      <c r="J7" s="285"/>
    </row>
    <row r="8" spans="1:12" s="4" customFormat="1" ht="13.5" customHeight="1" x14ac:dyDescent="0.2">
      <c r="A8" s="314"/>
      <c r="B8" s="336"/>
      <c r="C8" s="336"/>
      <c r="D8" s="336"/>
      <c r="E8" s="336"/>
      <c r="F8" s="336"/>
      <c r="G8" s="336"/>
      <c r="H8" s="336"/>
    </row>
    <row r="9" spans="1:12" s="4" customFormat="1" ht="13.15" customHeight="1" x14ac:dyDescent="0.2"/>
    <row r="10" spans="1:12" s="243" customFormat="1" ht="27" customHeight="1" x14ac:dyDescent="0.25">
      <c r="A10" s="344" t="s">
        <v>13</v>
      </c>
      <c r="B10" s="344" t="s">
        <v>89</v>
      </c>
      <c r="C10" s="344" t="s">
        <v>305</v>
      </c>
      <c r="D10" s="344" t="s">
        <v>91</v>
      </c>
      <c r="E10" s="339" t="s">
        <v>347</v>
      </c>
      <c r="F10" s="353" t="s">
        <v>93</v>
      </c>
      <c r="G10" s="354"/>
      <c r="H10" s="339" t="s">
        <v>348</v>
      </c>
      <c r="I10" s="353" t="s">
        <v>349</v>
      </c>
      <c r="J10" s="354"/>
      <c r="K10" s="242"/>
      <c r="L10" s="242"/>
    </row>
    <row r="11" spans="1:12" s="243" customFormat="1" ht="28.5" customHeight="1" x14ac:dyDescent="0.25">
      <c r="A11" s="344"/>
      <c r="B11" s="344"/>
      <c r="C11" s="344"/>
      <c r="D11" s="344"/>
      <c r="E11" s="355"/>
      <c r="F11" s="144" t="s">
        <v>350</v>
      </c>
      <c r="G11" s="144" t="s">
        <v>95</v>
      </c>
      <c r="H11" s="355"/>
      <c r="I11" s="144" t="s">
        <v>350</v>
      </c>
      <c r="J11" s="144" t="s">
        <v>95</v>
      </c>
      <c r="K11" s="242"/>
      <c r="L11" s="242"/>
    </row>
    <row r="12" spans="1:12" s="243" customFormat="1" x14ac:dyDescent="0.25">
      <c r="A12" s="144">
        <v>1</v>
      </c>
      <c r="B12" s="144">
        <v>2</v>
      </c>
      <c r="C12" s="144">
        <v>3</v>
      </c>
      <c r="D12" s="144">
        <v>4</v>
      </c>
      <c r="E12" s="144">
        <v>5</v>
      </c>
      <c r="F12" s="144">
        <v>6</v>
      </c>
      <c r="G12" s="144">
        <v>7</v>
      </c>
      <c r="H12" s="144">
        <v>8</v>
      </c>
      <c r="I12" s="286">
        <v>9</v>
      </c>
      <c r="J12" s="286">
        <v>10</v>
      </c>
      <c r="K12" s="242"/>
      <c r="L12" s="242"/>
    </row>
    <row r="13" spans="1:12" x14ac:dyDescent="0.25">
      <c r="A13" s="2"/>
      <c r="B13" s="332" t="s">
        <v>351</v>
      </c>
      <c r="C13" s="343"/>
      <c r="D13" s="344"/>
      <c r="E13" s="345"/>
      <c r="F13" s="346"/>
      <c r="G13" s="346"/>
      <c r="H13" s="347"/>
      <c r="I13" s="192"/>
      <c r="J13" s="192"/>
    </row>
    <row r="14" spans="1:12" ht="25.5" customHeight="1" x14ac:dyDescent="0.25">
      <c r="A14" s="2">
        <v>1</v>
      </c>
      <c r="B14" s="248" t="s">
        <v>352</v>
      </c>
      <c r="C14" s="249" t="s">
        <v>353</v>
      </c>
      <c r="D14" s="144" t="s">
        <v>354</v>
      </c>
      <c r="E14" s="302">
        <v>657.81059336204794</v>
      </c>
      <c r="F14" s="250">
        <v>9.76</v>
      </c>
      <c r="G14" s="250">
        <f>'Прил. 3'!H11</f>
        <v>6591.94</v>
      </c>
      <c r="H14" s="251">
        <f>G14/G15</f>
        <v>1</v>
      </c>
      <c r="I14" s="252">
        <f>ФОТр.тек.!E13</f>
        <v>450.69987855412063</v>
      </c>
      <c r="J14" s="252">
        <f>ROUND(I14*E14,2)</f>
        <v>296475.15000000002</v>
      </c>
    </row>
    <row r="15" spans="1:12" s="14" customFormat="1" ht="25.5" customHeight="1" x14ac:dyDescent="0.2">
      <c r="A15" s="2"/>
      <c r="B15" s="2"/>
      <c r="C15" s="289" t="s">
        <v>355</v>
      </c>
      <c r="D15" s="2" t="s">
        <v>354</v>
      </c>
      <c r="E15" s="302">
        <f>SUM(E14)</f>
        <v>657.81059336204794</v>
      </c>
      <c r="F15" s="28"/>
      <c r="G15" s="28">
        <f>SUM(G14:G14)</f>
        <v>6591.94</v>
      </c>
      <c r="H15" s="292">
        <v>1</v>
      </c>
      <c r="I15" s="192"/>
      <c r="J15" s="250">
        <f>SUM(J14:J14)</f>
        <v>296475.15000000002</v>
      </c>
    </row>
    <row r="16" spans="1:12" s="14" customFormat="1" ht="14.25" customHeight="1" x14ac:dyDescent="0.2">
      <c r="A16" s="2"/>
      <c r="B16" s="343" t="s">
        <v>121</v>
      </c>
      <c r="C16" s="343"/>
      <c r="D16" s="344"/>
      <c r="E16" s="345"/>
      <c r="F16" s="346"/>
      <c r="G16" s="346"/>
      <c r="H16" s="347"/>
      <c r="I16" s="192"/>
      <c r="J16" s="192"/>
    </row>
    <row r="17" spans="1:10" s="14" customFormat="1" ht="14.25" customHeight="1" x14ac:dyDescent="0.2">
      <c r="A17" s="2">
        <v>2</v>
      </c>
      <c r="B17" s="2">
        <v>2</v>
      </c>
      <c r="C17" s="9" t="s">
        <v>121</v>
      </c>
      <c r="D17" s="2" t="s">
        <v>354</v>
      </c>
      <c r="E17" s="185">
        <v>31.2</v>
      </c>
      <c r="F17" s="28">
        <f>G17/E17</f>
        <v>20.262179487179488</v>
      </c>
      <c r="G17" s="28">
        <f>'Прил. 3'!H23</f>
        <v>632.17999999999995</v>
      </c>
      <c r="H17" s="292">
        <v>1</v>
      </c>
      <c r="I17" s="252">
        <f>ROUND(F17*'Прил. 10'!D11,2)</f>
        <v>948.88</v>
      </c>
      <c r="J17" s="252">
        <f>ROUND(I17*E17,2)</f>
        <v>29605.06</v>
      </c>
    </row>
    <row r="18" spans="1:10" s="14" customFormat="1" ht="14.25" customHeight="1" x14ac:dyDescent="0.2">
      <c r="A18" s="2"/>
      <c r="B18" s="332" t="s">
        <v>123</v>
      </c>
      <c r="C18" s="343"/>
      <c r="D18" s="344"/>
      <c r="E18" s="345"/>
      <c r="F18" s="346"/>
      <c r="G18" s="346"/>
      <c r="H18" s="347"/>
      <c r="I18" s="192"/>
      <c r="J18" s="192"/>
    </row>
    <row r="19" spans="1:10" s="14" customFormat="1" ht="14.25" customHeight="1" x14ac:dyDescent="0.2">
      <c r="A19" s="2"/>
      <c r="B19" s="343" t="s">
        <v>356</v>
      </c>
      <c r="C19" s="343"/>
      <c r="D19" s="344"/>
      <c r="E19" s="345"/>
      <c r="F19" s="346"/>
      <c r="G19" s="346"/>
      <c r="H19" s="347"/>
      <c r="I19" s="192"/>
      <c r="J19" s="192"/>
    </row>
    <row r="20" spans="1:10" s="14" customFormat="1" ht="14.25" customHeight="1" x14ac:dyDescent="0.2">
      <c r="A20" s="2">
        <v>3</v>
      </c>
      <c r="B20" s="200" t="s">
        <v>124</v>
      </c>
      <c r="C20" s="201" t="s">
        <v>125</v>
      </c>
      <c r="D20" s="194" t="s">
        <v>126</v>
      </c>
      <c r="E20" s="185">
        <v>29.139975257462147</v>
      </c>
      <c r="F20" s="202">
        <v>89.99</v>
      </c>
      <c r="G20" s="253">
        <f>ROUND(E20*F20,2)</f>
        <v>2622.31</v>
      </c>
      <c r="H20" s="254">
        <f>G20/$G$34</f>
        <v>0.93451006386132973</v>
      </c>
      <c r="I20" s="250">
        <f>ROUND(F20*'Прил. 10'!$D$12,2)</f>
        <v>1076.28</v>
      </c>
      <c r="J20" s="250">
        <f>ROUND(I20*E20,2)</f>
        <v>31362.77</v>
      </c>
    </row>
    <row r="21" spans="1:10" s="14" customFormat="1" ht="14.25" customHeight="1" x14ac:dyDescent="0.2">
      <c r="A21" s="2"/>
      <c r="B21" s="2"/>
      <c r="C21" s="9" t="s">
        <v>357</v>
      </c>
      <c r="D21" s="2"/>
      <c r="E21" s="185"/>
      <c r="F21" s="28"/>
      <c r="G21" s="28">
        <f>SUM(G20)</f>
        <v>2622.31</v>
      </c>
      <c r="H21" s="292">
        <f>G21/G34</f>
        <v>0.93451006386132973</v>
      </c>
      <c r="I21" s="255"/>
      <c r="J21" s="28">
        <f>SUM(J20)</f>
        <v>31362.77</v>
      </c>
    </row>
    <row r="22" spans="1:10" s="14" customFormat="1" ht="25.5" customHeight="1" outlineLevel="1" x14ac:dyDescent="0.2">
      <c r="A22" s="2">
        <v>4</v>
      </c>
      <c r="B22" s="200" t="s">
        <v>127</v>
      </c>
      <c r="C22" s="201" t="s">
        <v>128</v>
      </c>
      <c r="D22" s="194" t="s">
        <v>126</v>
      </c>
      <c r="E22" s="302">
        <v>0.42499268419126929</v>
      </c>
      <c r="F22" s="202">
        <v>111.99</v>
      </c>
      <c r="G22" s="253">
        <f t="shared" ref="G22:G32" si="0">ROUND(E22*F22,2)</f>
        <v>47.59</v>
      </c>
      <c r="H22" s="254">
        <f t="shared" ref="H22:H32" si="1">G22/$G$34</f>
        <v>1.6959602007070362E-2</v>
      </c>
      <c r="I22" s="250">
        <f>ROUND(F22*'Прил. 10'!$D$12,2)</f>
        <v>1339.4</v>
      </c>
      <c r="J22" s="250">
        <f t="shared" ref="J22:J32" si="2">ROUND(I22*E22,2)</f>
        <v>569.24</v>
      </c>
    </row>
    <row r="23" spans="1:10" s="14" customFormat="1" ht="25.5" customHeight="1" outlineLevel="1" x14ac:dyDescent="0.2">
      <c r="A23" s="2">
        <v>5</v>
      </c>
      <c r="B23" s="200" t="s">
        <v>129</v>
      </c>
      <c r="C23" s="201" t="s">
        <v>130</v>
      </c>
      <c r="D23" s="194" t="s">
        <v>126</v>
      </c>
      <c r="E23" s="302">
        <v>0.55499902618493258</v>
      </c>
      <c r="F23" s="202">
        <v>70</v>
      </c>
      <c r="G23" s="253">
        <f t="shared" si="0"/>
        <v>38.85</v>
      </c>
      <c r="H23" s="254">
        <f t="shared" si="1"/>
        <v>1.384493670886076E-2</v>
      </c>
      <c r="I23" s="250">
        <f>ROUND(F23*'Прил. 10'!$D$12,2)</f>
        <v>837.2</v>
      </c>
      <c r="J23" s="250">
        <f t="shared" si="2"/>
        <v>464.65</v>
      </c>
    </row>
    <row r="24" spans="1:10" s="14" customFormat="1" ht="25.5" customHeight="1" outlineLevel="1" x14ac:dyDescent="0.2">
      <c r="A24" s="2">
        <v>6</v>
      </c>
      <c r="B24" s="200" t="s">
        <v>131</v>
      </c>
      <c r="C24" s="201" t="s">
        <v>132</v>
      </c>
      <c r="D24" s="194" t="s">
        <v>126</v>
      </c>
      <c r="E24" s="302">
        <v>0.5000001406415242</v>
      </c>
      <c r="F24" s="202">
        <v>65.709999999999994</v>
      </c>
      <c r="G24" s="253">
        <f t="shared" si="0"/>
        <v>32.86</v>
      </c>
      <c r="H24" s="254">
        <f t="shared" si="1"/>
        <v>1.1710286235602692E-2</v>
      </c>
      <c r="I24" s="250">
        <f>ROUND(F24*'Прил. 10'!$D$12,2)</f>
        <v>785.89</v>
      </c>
      <c r="J24" s="250">
        <f t="shared" si="2"/>
        <v>392.95</v>
      </c>
    </row>
    <row r="25" spans="1:10" s="14" customFormat="1" ht="25.5" customHeight="1" outlineLevel="1" x14ac:dyDescent="0.2">
      <c r="A25" s="2">
        <v>7</v>
      </c>
      <c r="B25" s="200" t="s">
        <v>133</v>
      </c>
      <c r="C25" s="201" t="s">
        <v>134</v>
      </c>
      <c r="D25" s="194" t="s">
        <v>126</v>
      </c>
      <c r="E25" s="302">
        <v>0.55503136188487445</v>
      </c>
      <c r="F25" s="202">
        <v>56.24</v>
      </c>
      <c r="G25" s="253">
        <f t="shared" si="0"/>
        <v>31.21</v>
      </c>
      <c r="H25" s="254">
        <f t="shared" si="1"/>
        <v>1.1122277340631771E-2</v>
      </c>
      <c r="I25" s="250">
        <f>ROUND(F25*'Прил. 10'!$D$12,2)</f>
        <v>672.63</v>
      </c>
      <c r="J25" s="250">
        <f t="shared" si="2"/>
        <v>373.33</v>
      </c>
    </row>
    <row r="26" spans="1:10" s="14" customFormat="1" ht="25.5" customHeight="1" outlineLevel="1" x14ac:dyDescent="0.2">
      <c r="A26" s="2">
        <v>8</v>
      </c>
      <c r="B26" s="200" t="s">
        <v>135</v>
      </c>
      <c r="C26" s="201" t="s">
        <v>136</v>
      </c>
      <c r="D26" s="194" t="s">
        <v>126</v>
      </c>
      <c r="E26" s="302">
        <v>1.8851040416477967</v>
      </c>
      <c r="F26" s="202">
        <v>8.1</v>
      </c>
      <c r="G26" s="253">
        <f t="shared" si="0"/>
        <v>15.27</v>
      </c>
      <c r="H26" s="254">
        <f t="shared" si="1"/>
        <v>5.4417550461854257E-3</v>
      </c>
      <c r="I26" s="250">
        <f>ROUND(F26*'Прил. 10'!$D$12,2)</f>
        <v>96.88</v>
      </c>
      <c r="J26" s="250">
        <f t="shared" si="2"/>
        <v>182.63</v>
      </c>
    </row>
    <row r="27" spans="1:10" s="14" customFormat="1" ht="25.5" customHeight="1" outlineLevel="1" x14ac:dyDescent="0.2">
      <c r="A27" s="2">
        <v>9</v>
      </c>
      <c r="B27" s="200" t="s">
        <v>137</v>
      </c>
      <c r="C27" s="201" t="s">
        <v>138</v>
      </c>
      <c r="D27" s="194" t="s">
        <v>126</v>
      </c>
      <c r="E27" s="302">
        <v>0.55497234111612403</v>
      </c>
      <c r="F27" s="202">
        <v>16.920000000000002</v>
      </c>
      <c r="G27" s="253">
        <f t="shared" si="0"/>
        <v>9.39</v>
      </c>
      <c r="H27" s="254">
        <f t="shared" si="1"/>
        <v>3.3463051659254192E-3</v>
      </c>
      <c r="I27" s="250">
        <f>ROUND(F27*'Прил. 10'!$D$12,2)</f>
        <v>202.36</v>
      </c>
      <c r="J27" s="250">
        <f t="shared" si="2"/>
        <v>112.3</v>
      </c>
    </row>
    <row r="28" spans="1:10" s="14" customFormat="1" ht="38.25" customHeight="1" outlineLevel="1" x14ac:dyDescent="0.2">
      <c r="A28" s="2">
        <v>10</v>
      </c>
      <c r="B28" s="200" t="s">
        <v>139</v>
      </c>
      <c r="C28" s="201" t="s">
        <v>140</v>
      </c>
      <c r="D28" s="194" t="s">
        <v>126</v>
      </c>
      <c r="E28" s="302">
        <v>0.56522887215595974</v>
      </c>
      <c r="F28" s="202">
        <v>6.82</v>
      </c>
      <c r="G28" s="253">
        <f t="shared" si="0"/>
        <v>3.85</v>
      </c>
      <c r="H28" s="254">
        <f t="shared" si="1"/>
        <v>1.3720207549321474E-3</v>
      </c>
      <c r="I28" s="250">
        <f>ROUND(F28*'Прил. 10'!$D$12,2)</f>
        <v>81.569999999999993</v>
      </c>
      <c r="J28" s="250">
        <f t="shared" si="2"/>
        <v>46.11</v>
      </c>
    </row>
    <row r="29" spans="1:10" s="14" customFormat="1" ht="25.5" customHeight="1" outlineLevel="1" x14ac:dyDescent="0.2">
      <c r="A29" s="2">
        <v>11</v>
      </c>
      <c r="B29" s="200" t="s">
        <v>141</v>
      </c>
      <c r="C29" s="201" t="s">
        <v>142</v>
      </c>
      <c r="D29" s="194" t="s">
        <v>126</v>
      </c>
      <c r="E29" s="302">
        <v>1.9978925641895517E-2</v>
      </c>
      <c r="F29" s="202">
        <v>85.84</v>
      </c>
      <c r="G29" s="253">
        <f t="shared" si="0"/>
        <v>1.71</v>
      </c>
      <c r="H29" s="254">
        <f t="shared" si="1"/>
        <v>6.0939103660622644E-4</v>
      </c>
      <c r="I29" s="250">
        <f>ROUND(F29*'Прил. 10'!$D$12,2)</f>
        <v>1026.6500000000001</v>
      </c>
      <c r="J29" s="250">
        <f t="shared" si="2"/>
        <v>20.51</v>
      </c>
    </row>
    <row r="30" spans="1:10" s="14" customFormat="1" ht="14.25" customHeight="1" outlineLevel="1" x14ac:dyDescent="0.2">
      <c r="A30" s="2">
        <v>12</v>
      </c>
      <c r="B30" s="200" t="s">
        <v>143</v>
      </c>
      <c r="C30" s="201" t="s">
        <v>144</v>
      </c>
      <c r="D30" s="194" t="s">
        <v>126</v>
      </c>
      <c r="E30" s="302">
        <v>0.5549972550226272</v>
      </c>
      <c r="F30" s="202">
        <v>2.36</v>
      </c>
      <c r="G30" s="253">
        <f t="shared" si="0"/>
        <v>1.31</v>
      </c>
      <c r="H30" s="254">
        <f t="shared" si="1"/>
        <v>4.6684342570418522E-4</v>
      </c>
      <c r="I30" s="250">
        <f>ROUND(F30*'Прил. 10'!$D$12,2)</f>
        <v>28.23</v>
      </c>
      <c r="J30" s="250">
        <f t="shared" si="2"/>
        <v>15.67</v>
      </c>
    </row>
    <row r="31" spans="1:10" s="14" customFormat="1" ht="25.5" customHeight="1" outlineLevel="1" x14ac:dyDescent="0.2">
      <c r="A31" s="2">
        <v>13</v>
      </c>
      <c r="B31" s="200" t="s">
        <v>145</v>
      </c>
      <c r="C31" s="201" t="s">
        <v>146</v>
      </c>
      <c r="D31" s="194" t="s">
        <v>126</v>
      </c>
      <c r="E31" s="302">
        <v>0.7265407812682948</v>
      </c>
      <c r="F31" s="202">
        <v>1.7</v>
      </c>
      <c r="G31" s="253">
        <f t="shared" si="0"/>
        <v>1.24</v>
      </c>
      <c r="H31" s="254">
        <f t="shared" si="1"/>
        <v>4.4189759379632799E-4</v>
      </c>
      <c r="I31" s="250">
        <f>ROUND(F31*'Прил. 10'!$D$12,2)</f>
        <v>20.329999999999998</v>
      </c>
      <c r="J31" s="250">
        <f t="shared" si="2"/>
        <v>14.77</v>
      </c>
    </row>
    <row r="32" spans="1:10" s="14" customFormat="1" ht="25.5" customHeight="1" outlineLevel="1" x14ac:dyDescent="0.2">
      <c r="A32" s="2">
        <v>14</v>
      </c>
      <c r="B32" s="200" t="s">
        <v>147</v>
      </c>
      <c r="C32" s="201" t="s">
        <v>148</v>
      </c>
      <c r="D32" s="194" t="s">
        <v>126</v>
      </c>
      <c r="E32" s="302">
        <v>0.54464588449952744</v>
      </c>
      <c r="F32" s="202">
        <v>0.9</v>
      </c>
      <c r="G32" s="253">
        <f t="shared" si="0"/>
        <v>0.49</v>
      </c>
      <c r="H32" s="254">
        <f t="shared" si="1"/>
        <v>1.7462082335500058E-4</v>
      </c>
      <c r="I32" s="250">
        <f>ROUND(F32*'Прил. 10'!$D$12,2)</f>
        <v>10.76</v>
      </c>
      <c r="J32" s="250">
        <f t="shared" si="2"/>
        <v>5.86</v>
      </c>
    </row>
    <row r="33" spans="1:10" s="14" customFormat="1" ht="14.25" customHeight="1" x14ac:dyDescent="0.2">
      <c r="A33" s="2"/>
      <c r="B33" s="2"/>
      <c r="C33" s="9" t="s">
        <v>358</v>
      </c>
      <c r="D33" s="2"/>
      <c r="E33" s="290"/>
      <c r="F33" s="28"/>
      <c r="G33" s="255">
        <f>SUM(G22:G32)</f>
        <v>183.77000000000004</v>
      </c>
      <c r="H33" s="256">
        <f>G33/G34</f>
        <v>6.5489936138670338E-2</v>
      </c>
      <c r="I33" s="257"/>
      <c r="J33" s="255">
        <f>SUM(J22:J32)</f>
        <v>2198.0200000000004</v>
      </c>
    </row>
    <row r="34" spans="1:10" s="14" customFormat="1" ht="25.5" customHeight="1" x14ac:dyDescent="0.2">
      <c r="A34" s="2"/>
      <c r="B34" s="2"/>
      <c r="C34" s="289" t="s">
        <v>359</v>
      </c>
      <c r="D34" s="2"/>
      <c r="E34" s="290"/>
      <c r="F34" s="28"/>
      <c r="G34" s="28">
        <f>G21+G33</f>
        <v>2806.08</v>
      </c>
      <c r="H34" s="190">
        <v>1</v>
      </c>
      <c r="I34" s="191"/>
      <c r="J34" s="28">
        <f>J21+J33</f>
        <v>33560.79</v>
      </c>
    </row>
    <row r="35" spans="1:10" s="14" customFormat="1" ht="14.25" customHeight="1" x14ac:dyDescent="0.2">
      <c r="A35" s="2"/>
      <c r="B35" s="332" t="s">
        <v>43</v>
      </c>
      <c r="C35" s="332"/>
      <c r="D35" s="348"/>
      <c r="E35" s="349"/>
      <c r="F35" s="350"/>
      <c r="G35" s="350"/>
      <c r="H35" s="351"/>
      <c r="I35" s="192"/>
      <c r="J35" s="192"/>
    </row>
    <row r="36" spans="1:10" x14ac:dyDescent="0.25">
      <c r="A36" s="170"/>
      <c r="B36" s="343" t="s">
        <v>360</v>
      </c>
      <c r="C36" s="343"/>
      <c r="D36" s="344"/>
      <c r="E36" s="345"/>
      <c r="F36" s="346"/>
      <c r="G36" s="346"/>
      <c r="H36" s="347"/>
      <c r="I36" s="193"/>
      <c r="J36" s="193"/>
    </row>
    <row r="37" spans="1:10" s="14" customFormat="1" ht="165.75" x14ac:dyDescent="0.2">
      <c r="A37" s="258">
        <v>15</v>
      </c>
      <c r="B37" s="258" t="s">
        <v>361</v>
      </c>
      <c r="C37" s="308" t="s">
        <v>564</v>
      </c>
      <c r="D37" s="258" t="s">
        <v>151</v>
      </c>
      <c r="E37" s="267">
        <v>1.0000002148438918</v>
      </c>
      <c r="F37" s="259">
        <f>ROUND(I37/'Прил. 10'!$D$14,2)</f>
        <v>110223.64</v>
      </c>
      <c r="G37" s="253">
        <f t="shared" ref="G37:G42" si="3">ROUND(E37*F37,2)</f>
        <v>110223.66</v>
      </c>
      <c r="H37" s="256">
        <f t="shared" ref="H37:H44" si="4">G37/$G$45</f>
        <v>0.20814478903162109</v>
      </c>
      <c r="I37" s="250">
        <v>690000</v>
      </c>
      <c r="J37" s="250">
        <f t="shared" ref="J37:J42" si="5">ROUND(I37*E37,2)</f>
        <v>690000.15</v>
      </c>
    </row>
    <row r="38" spans="1:10" s="14" customFormat="1" ht="242.25" x14ac:dyDescent="0.2">
      <c r="A38" s="258">
        <v>16</v>
      </c>
      <c r="B38" s="258" t="s">
        <v>362</v>
      </c>
      <c r="C38" s="308" t="s">
        <v>563</v>
      </c>
      <c r="D38" s="258" t="s">
        <v>151</v>
      </c>
      <c r="E38" s="267">
        <v>1.000000226249272</v>
      </c>
      <c r="F38" s="259">
        <f>ROUND(I38/'Прил. 10'!$D$14,2)</f>
        <v>419329.07</v>
      </c>
      <c r="G38" s="253">
        <f t="shared" si="3"/>
        <v>419329.16</v>
      </c>
      <c r="H38" s="256">
        <f t="shared" si="4"/>
        <v>0.79185521096837896</v>
      </c>
      <c r="I38" s="250">
        <v>2625000</v>
      </c>
      <c r="J38" s="250">
        <f t="shared" si="5"/>
        <v>2625000.59</v>
      </c>
    </row>
    <row r="39" spans="1:10" s="14" customFormat="1" ht="242.25" x14ac:dyDescent="0.2">
      <c r="A39" s="258">
        <v>18</v>
      </c>
      <c r="B39" s="258" t="s">
        <v>363</v>
      </c>
      <c r="C39" s="308" t="s">
        <v>561</v>
      </c>
      <c r="D39" s="258" t="s">
        <v>151</v>
      </c>
      <c r="E39" s="267">
        <v>1.0000001890071579</v>
      </c>
      <c r="F39" s="259">
        <f>ROUND(I39/'Прил. 10'!$D$14,2)</f>
        <v>95397.28</v>
      </c>
      <c r="G39" s="253">
        <f t="shared" si="3"/>
        <v>95397.3</v>
      </c>
      <c r="H39" s="256">
        <f t="shared" si="4"/>
        <v>0.18014690205974168</v>
      </c>
      <c r="I39" s="250">
        <v>597187</v>
      </c>
      <c r="J39" s="250">
        <f t="shared" si="5"/>
        <v>597187.11</v>
      </c>
    </row>
    <row r="40" spans="1:10" s="14" customFormat="1" ht="25.5" customHeight="1" x14ac:dyDescent="0.2">
      <c r="A40" s="258">
        <v>22</v>
      </c>
      <c r="B40" s="258" t="s">
        <v>364</v>
      </c>
      <c r="C40" s="308" t="s">
        <v>565</v>
      </c>
      <c r="D40" s="258" t="s">
        <v>151</v>
      </c>
      <c r="E40" s="267">
        <v>1.0000004567763203</v>
      </c>
      <c r="F40" s="259">
        <f>ROUND(I40/'Прил. 10'!$D$14,2)</f>
        <v>2875.4</v>
      </c>
      <c r="G40" s="253">
        <f t="shared" si="3"/>
        <v>2875.4</v>
      </c>
      <c r="H40" s="256">
        <f t="shared" si="4"/>
        <v>5.4298643901093766E-3</v>
      </c>
      <c r="I40" s="250">
        <v>18000</v>
      </c>
      <c r="J40" s="250">
        <f t="shared" si="5"/>
        <v>18000.009999999998</v>
      </c>
    </row>
    <row r="41" spans="1:10" s="14" customFormat="1" ht="25.5" customHeight="1" x14ac:dyDescent="0.2">
      <c r="A41" s="258">
        <v>23</v>
      </c>
      <c r="B41" s="258" t="s">
        <v>155</v>
      </c>
      <c r="C41" s="150" t="s">
        <v>156</v>
      </c>
      <c r="D41" s="258" t="s">
        <v>151</v>
      </c>
      <c r="E41" s="267">
        <v>0.5000000747590051</v>
      </c>
      <c r="F41" s="259">
        <v>9392.75</v>
      </c>
      <c r="G41" s="253">
        <f t="shared" si="3"/>
        <v>4696.38</v>
      </c>
      <c r="H41" s="256">
        <f t="shared" si="4"/>
        <v>8.8685770760318118E-3</v>
      </c>
      <c r="I41" s="250">
        <f>ROUND(F41*'Прил. 10'!$D$14,2)</f>
        <v>58798.62</v>
      </c>
      <c r="J41" s="250">
        <f t="shared" si="5"/>
        <v>29399.31</v>
      </c>
    </row>
    <row r="42" spans="1:10" s="14" customFormat="1" ht="76.5" x14ac:dyDescent="0.2">
      <c r="A42" s="258">
        <v>24</v>
      </c>
      <c r="B42" s="258" t="s">
        <v>365</v>
      </c>
      <c r="C42" s="308" t="s">
        <v>562</v>
      </c>
      <c r="D42" s="258" t="s">
        <v>151</v>
      </c>
      <c r="E42" s="267">
        <v>0.50000017379195572</v>
      </c>
      <c r="F42" s="259">
        <f>ROUND(I42/'Прил. 10'!$D$14,2)</f>
        <v>22895.37</v>
      </c>
      <c r="G42" s="253">
        <f t="shared" si="3"/>
        <v>11447.69</v>
      </c>
      <c r="H42" s="256">
        <f t="shared" si="4"/>
        <v>2.1617654684569523E-2</v>
      </c>
      <c r="I42" s="250">
        <v>143325</v>
      </c>
      <c r="J42" s="250">
        <f t="shared" si="5"/>
        <v>71662.52</v>
      </c>
    </row>
    <row r="43" spans="1:10" x14ac:dyDescent="0.25">
      <c r="A43" s="2"/>
      <c r="B43" s="170"/>
      <c r="C43" s="300" t="s">
        <v>366</v>
      </c>
      <c r="D43" s="194"/>
      <c r="E43" s="195"/>
      <c r="F43" s="174"/>
      <c r="G43" s="176">
        <f>SUM(G37:G38)</f>
        <v>529552.81999999995</v>
      </c>
      <c r="H43" s="256">
        <f t="shared" si="4"/>
        <v>1</v>
      </c>
      <c r="I43" s="196"/>
      <c r="J43" s="176">
        <f>SUM(J37:J38)</f>
        <v>3315000.7399999998</v>
      </c>
    </row>
    <row r="44" spans="1:10" x14ac:dyDescent="0.25">
      <c r="A44" s="2"/>
      <c r="B44" s="170"/>
      <c r="C44" s="300" t="s">
        <v>367</v>
      </c>
      <c r="D44" s="170"/>
      <c r="E44" s="185"/>
      <c r="F44" s="174"/>
      <c r="G44" s="176">
        <v>0</v>
      </c>
      <c r="H44" s="256">
        <f t="shared" si="4"/>
        <v>0</v>
      </c>
      <c r="I44" s="196"/>
      <c r="J44" s="176">
        <v>0</v>
      </c>
    </row>
    <row r="45" spans="1:10" x14ac:dyDescent="0.25">
      <c r="A45" s="170"/>
      <c r="B45" s="170"/>
      <c r="C45" s="299" t="s">
        <v>368</v>
      </c>
      <c r="D45" s="170"/>
      <c r="E45" s="293"/>
      <c r="F45" s="174"/>
      <c r="G45" s="176">
        <f>G43+G44</f>
        <v>529552.81999999995</v>
      </c>
      <c r="H45" s="256">
        <f>H43+H44</f>
        <v>1</v>
      </c>
      <c r="I45" s="196"/>
      <c r="J45" s="176">
        <f>J44+J43</f>
        <v>3315000.7399999998</v>
      </c>
    </row>
    <row r="46" spans="1:10" ht="25.5" customHeight="1" x14ac:dyDescent="0.25">
      <c r="A46" s="170"/>
      <c r="B46" s="170"/>
      <c r="C46" s="135" t="s">
        <v>369</v>
      </c>
      <c r="D46" s="170"/>
      <c r="E46" s="197"/>
      <c r="F46" s="174"/>
      <c r="G46" s="176">
        <f>'Прил.6 Расчет ОБ'!G18</f>
        <v>643969.59</v>
      </c>
      <c r="H46" s="294"/>
      <c r="I46" s="196"/>
      <c r="J46" s="176">
        <f>J45</f>
        <v>3315000.7399999998</v>
      </c>
    </row>
    <row r="47" spans="1:10" s="14" customFormat="1" ht="14.25" customHeight="1" x14ac:dyDescent="0.2">
      <c r="A47" s="2"/>
      <c r="B47" s="332" t="s">
        <v>158</v>
      </c>
      <c r="C47" s="332"/>
      <c r="D47" s="348"/>
      <c r="E47" s="349"/>
      <c r="F47" s="350"/>
      <c r="G47" s="350"/>
      <c r="H47" s="351"/>
      <c r="I47" s="192"/>
      <c r="J47" s="192"/>
    </row>
    <row r="48" spans="1:10" s="14" customFormat="1" ht="14.25" customHeight="1" x14ac:dyDescent="0.2">
      <c r="A48" s="288"/>
      <c r="B48" s="338" t="s">
        <v>370</v>
      </c>
      <c r="C48" s="338"/>
      <c r="D48" s="339"/>
      <c r="E48" s="340"/>
      <c r="F48" s="341"/>
      <c r="G48" s="341"/>
      <c r="H48" s="342"/>
      <c r="I48" s="260"/>
      <c r="J48" s="260"/>
    </row>
    <row r="49" spans="1:10" s="14" customFormat="1" ht="14.25" customHeight="1" x14ac:dyDescent="0.2">
      <c r="A49" s="258">
        <v>25</v>
      </c>
      <c r="B49" s="258" t="s">
        <v>159</v>
      </c>
      <c r="C49" s="150" t="s">
        <v>160</v>
      </c>
      <c r="D49" s="258" t="s">
        <v>161</v>
      </c>
      <c r="E49" s="267">
        <v>47.940127188027205</v>
      </c>
      <c r="F49" s="259">
        <v>30.6</v>
      </c>
      <c r="G49" s="253">
        <f t="shared" ref="G49:G65" si="6">ROUND(E49*F49,2)</f>
        <v>1466.97</v>
      </c>
      <c r="H49" s="256">
        <f t="shared" ref="H49:H80" si="7">G49/$G$117</f>
        <v>0.45035412004162878</v>
      </c>
      <c r="I49" s="250">
        <f>ROUND(F49*'Прил. 10'!$D$13,2)</f>
        <v>301.10000000000002</v>
      </c>
      <c r="J49" s="250">
        <f t="shared" ref="J49:J65" si="8">ROUND(I49*E49,2)</f>
        <v>14434.77</v>
      </c>
    </row>
    <row r="50" spans="1:10" s="14" customFormat="1" ht="14.25" customHeight="1" x14ac:dyDescent="0.2">
      <c r="A50" s="258">
        <v>26</v>
      </c>
      <c r="B50" s="258" t="s">
        <v>162</v>
      </c>
      <c r="C50" s="150" t="s">
        <v>163</v>
      </c>
      <c r="D50" s="258" t="s">
        <v>164</v>
      </c>
      <c r="E50" s="267">
        <v>3.7199822079437908E-2</v>
      </c>
      <c r="F50" s="259">
        <v>5763</v>
      </c>
      <c r="G50" s="253">
        <f t="shared" si="6"/>
        <v>214.38</v>
      </c>
      <c r="H50" s="256">
        <f t="shared" si="7"/>
        <v>6.5813831403862641E-2</v>
      </c>
      <c r="I50" s="250">
        <f>ROUND(F50*'Прил. 10'!$D$13,2)</f>
        <v>56707.92</v>
      </c>
      <c r="J50" s="250">
        <f t="shared" si="8"/>
        <v>2109.52</v>
      </c>
    </row>
    <row r="51" spans="1:10" s="14" customFormat="1" ht="14.25" customHeight="1" x14ac:dyDescent="0.2">
      <c r="A51" s="258">
        <v>27</v>
      </c>
      <c r="B51" s="258" t="s">
        <v>165</v>
      </c>
      <c r="C51" s="150" t="s">
        <v>166</v>
      </c>
      <c r="D51" s="258" t="s">
        <v>167</v>
      </c>
      <c r="E51" s="267">
        <v>0.25499711516276535</v>
      </c>
      <c r="F51" s="259">
        <v>580</v>
      </c>
      <c r="G51" s="253">
        <f t="shared" si="6"/>
        <v>147.9</v>
      </c>
      <c r="H51" s="256">
        <f t="shared" si="7"/>
        <v>4.5404728354470028E-2</v>
      </c>
      <c r="I51" s="250">
        <f>ROUND(F51*'Прил. 10'!$D$13,2)</f>
        <v>5707.2</v>
      </c>
      <c r="J51" s="250">
        <f t="shared" si="8"/>
        <v>1455.32</v>
      </c>
    </row>
    <row r="52" spans="1:10" s="14" customFormat="1" ht="25.5" customHeight="1" x14ac:dyDescent="0.2">
      <c r="A52" s="258">
        <v>28</v>
      </c>
      <c r="B52" s="258" t="s">
        <v>168</v>
      </c>
      <c r="C52" s="150" t="s">
        <v>169</v>
      </c>
      <c r="D52" s="258" t="s">
        <v>170</v>
      </c>
      <c r="E52" s="267">
        <v>128.32354824808661</v>
      </c>
      <c r="F52" s="259">
        <v>1</v>
      </c>
      <c r="G52" s="253">
        <f t="shared" si="6"/>
        <v>128.32</v>
      </c>
      <c r="H52" s="256">
        <f t="shared" si="7"/>
        <v>3.9393744032762634E-2</v>
      </c>
      <c r="I52" s="250">
        <f>ROUND(F52*'Прил. 10'!$D$13,2)</f>
        <v>9.84</v>
      </c>
      <c r="J52" s="250">
        <f t="shared" si="8"/>
        <v>1262.7</v>
      </c>
    </row>
    <row r="53" spans="1:10" s="14" customFormat="1" ht="14.25" customHeight="1" x14ac:dyDescent="0.2">
      <c r="A53" s="258">
        <v>29</v>
      </c>
      <c r="B53" s="258" t="s">
        <v>171</v>
      </c>
      <c r="C53" s="150" t="s">
        <v>172</v>
      </c>
      <c r="D53" s="258" t="s">
        <v>164</v>
      </c>
      <c r="E53" s="267">
        <v>1.4999830303692228E-2</v>
      </c>
      <c r="F53" s="259">
        <v>6800</v>
      </c>
      <c r="G53" s="253">
        <f t="shared" si="6"/>
        <v>102</v>
      </c>
      <c r="H53" s="256">
        <f t="shared" si="7"/>
        <v>3.1313605761703465E-2</v>
      </c>
      <c r="I53" s="250">
        <f>ROUND(F53*'Прил. 10'!$D$13,2)</f>
        <v>66912</v>
      </c>
      <c r="J53" s="250">
        <f t="shared" si="8"/>
        <v>1003.67</v>
      </c>
    </row>
    <row r="54" spans="1:10" s="14" customFormat="1" ht="25.5" customHeight="1" x14ac:dyDescent="0.2">
      <c r="A54" s="258">
        <v>30</v>
      </c>
      <c r="B54" s="258" t="s">
        <v>173</v>
      </c>
      <c r="C54" s="150" t="s">
        <v>174</v>
      </c>
      <c r="D54" s="258" t="s">
        <v>164</v>
      </c>
      <c r="E54" s="267">
        <v>1.6999448511981208E-2</v>
      </c>
      <c r="F54" s="259">
        <v>5941.89</v>
      </c>
      <c r="G54" s="253">
        <f t="shared" si="6"/>
        <v>101.01</v>
      </c>
      <c r="H54" s="256">
        <f t="shared" si="7"/>
        <v>3.1009679588133991E-2</v>
      </c>
      <c r="I54" s="250">
        <f>ROUND(F54*'Прил. 10'!$D$13,2)</f>
        <v>58468.2</v>
      </c>
      <c r="J54" s="250">
        <f t="shared" si="8"/>
        <v>993.93</v>
      </c>
    </row>
    <row r="55" spans="1:10" s="14" customFormat="1" ht="25.5" customHeight="1" x14ac:dyDescent="0.2">
      <c r="A55" s="258">
        <v>31</v>
      </c>
      <c r="B55" s="258" t="s">
        <v>175</v>
      </c>
      <c r="C55" s="150" t="s">
        <v>176</v>
      </c>
      <c r="D55" s="258" t="s">
        <v>161</v>
      </c>
      <c r="E55" s="267">
        <v>3.7950973958885168</v>
      </c>
      <c r="F55" s="259">
        <v>23.79</v>
      </c>
      <c r="G55" s="253">
        <f t="shared" si="6"/>
        <v>90.29</v>
      </c>
      <c r="H55" s="256">
        <f t="shared" si="7"/>
        <v>2.7718681021805941E-2</v>
      </c>
      <c r="I55" s="250">
        <f>ROUND(F55*'Прил. 10'!$D$13,2)</f>
        <v>234.09</v>
      </c>
      <c r="J55" s="250">
        <f t="shared" si="8"/>
        <v>888.39</v>
      </c>
    </row>
    <row r="56" spans="1:10" s="14" customFormat="1" ht="63.75" customHeight="1" x14ac:dyDescent="0.2">
      <c r="A56" s="258">
        <v>32</v>
      </c>
      <c r="B56" s="258" t="s">
        <v>177</v>
      </c>
      <c r="C56" s="150" t="s">
        <v>178</v>
      </c>
      <c r="D56" s="258" t="s">
        <v>179</v>
      </c>
      <c r="E56" s="267">
        <v>2.9999995322350318E-2</v>
      </c>
      <c r="F56" s="259">
        <v>3005.8</v>
      </c>
      <c r="G56" s="253">
        <f t="shared" si="6"/>
        <v>90.17</v>
      </c>
      <c r="H56" s="256">
        <f t="shared" si="7"/>
        <v>2.7681841485615703E-2</v>
      </c>
      <c r="I56" s="250">
        <f>ROUND(F56*'Прил. 10'!$D$13,2)</f>
        <v>29577.07</v>
      </c>
      <c r="J56" s="250">
        <f t="shared" si="8"/>
        <v>887.31</v>
      </c>
    </row>
    <row r="57" spans="1:10" s="14" customFormat="1" ht="14.25" customHeight="1" x14ac:dyDescent="0.2">
      <c r="A57" s="258">
        <v>33</v>
      </c>
      <c r="B57" s="258" t="s">
        <v>180</v>
      </c>
      <c r="C57" s="150" t="s">
        <v>181</v>
      </c>
      <c r="D57" s="258" t="s">
        <v>182</v>
      </c>
      <c r="E57" s="267">
        <v>0.44260789590743099</v>
      </c>
      <c r="F57" s="259">
        <v>155</v>
      </c>
      <c r="G57" s="253">
        <f t="shared" si="6"/>
        <v>68.599999999999994</v>
      </c>
      <c r="H57" s="256">
        <f t="shared" si="7"/>
        <v>2.1059934855420171E-2</v>
      </c>
      <c r="I57" s="250">
        <f>ROUND(F57*'Прил. 10'!$D$13,2)</f>
        <v>1525.2</v>
      </c>
      <c r="J57" s="250">
        <f t="shared" si="8"/>
        <v>675.07</v>
      </c>
    </row>
    <row r="58" spans="1:10" s="14" customFormat="1" ht="14.25" customHeight="1" x14ac:dyDescent="0.2">
      <c r="A58" s="258">
        <v>34</v>
      </c>
      <c r="B58" s="258" t="s">
        <v>183</v>
      </c>
      <c r="C58" s="150" t="s">
        <v>184</v>
      </c>
      <c r="D58" s="258" t="s">
        <v>164</v>
      </c>
      <c r="E58" s="267">
        <v>8.9998981822153308E-4</v>
      </c>
      <c r="F58" s="259">
        <v>75000</v>
      </c>
      <c r="G58" s="253">
        <f t="shared" si="6"/>
        <v>67.5</v>
      </c>
      <c r="H58" s="256">
        <f t="shared" si="7"/>
        <v>2.0722239107009648E-2</v>
      </c>
      <c r="I58" s="250">
        <f>ROUND(F58*'Прил. 10'!$D$13,2)</f>
        <v>738000</v>
      </c>
      <c r="J58" s="250">
        <f t="shared" si="8"/>
        <v>664.19</v>
      </c>
    </row>
    <row r="59" spans="1:10" s="14" customFormat="1" ht="25.5" customHeight="1" x14ac:dyDescent="0.2">
      <c r="A59" s="258">
        <v>35</v>
      </c>
      <c r="B59" s="258" t="s">
        <v>185</v>
      </c>
      <c r="C59" s="150" t="s">
        <v>186</v>
      </c>
      <c r="D59" s="258" t="s">
        <v>161</v>
      </c>
      <c r="E59" s="267">
        <v>3.8000026841205448</v>
      </c>
      <c r="F59" s="259">
        <v>15.13</v>
      </c>
      <c r="G59" s="253">
        <f t="shared" si="6"/>
        <v>57.49</v>
      </c>
      <c r="H59" s="256">
        <f t="shared" si="7"/>
        <v>1.7649207796473845E-2</v>
      </c>
      <c r="I59" s="250">
        <f>ROUND(F59*'Прил. 10'!$D$13,2)</f>
        <v>148.88</v>
      </c>
      <c r="J59" s="250">
        <f t="shared" si="8"/>
        <v>565.74</v>
      </c>
    </row>
    <row r="60" spans="1:10" s="14" customFormat="1" ht="25.5" customHeight="1" x14ac:dyDescent="0.2">
      <c r="A60" s="258">
        <v>36</v>
      </c>
      <c r="B60" s="258" t="s">
        <v>187</v>
      </c>
      <c r="C60" s="150" t="s">
        <v>188</v>
      </c>
      <c r="D60" s="258" t="s">
        <v>164</v>
      </c>
      <c r="E60" s="267">
        <v>4.4999490911075326E-3</v>
      </c>
      <c r="F60" s="259">
        <v>11500</v>
      </c>
      <c r="G60" s="253">
        <f t="shared" si="6"/>
        <v>51.75</v>
      </c>
      <c r="H60" s="256">
        <f t="shared" si="7"/>
        <v>1.588704998204073E-2</v>
      </c>
      <c r="I60" s="250">
        <f>ROUND(F60*'Прил. 10'!$D$13,2)</f>
        <v>113160</v>
      </c>
      <c r="J60" s="250">
        <f t="shared" si="8"/>
        <v>509.21</v>
      </c>
    </row>
    <row r="61" spans="1:10" s="14" customFormat="1" ht="14.25" customHeight="1" x14ac:dyDescent="0.2">
      <c r="A61" s="258">
        <v>37</v>
      </c>
      <c r="B61" s="258" t="s">
        <v>189</v>
      </c>
      <c r="C61" s="150" t="s">
        <v>190</v>
      </c>
      <c r="D61" s="258" t="s">
        <v>167</v>
      </c>
      <c r="E61" s="267">
        <v>1.6099447591070446</v>
      </c>
      <c r="F61" s="259">
        <v>30.74</v>
      </c>
      <c r="G61" s="253">
        <f t="shared" si="6"/>
        <v>49.49</v>
      </c>
      <c r="H61" s="256">
        <f t="shared" si="7"/>
        <v>1.5193238717124555E-2</v>
      </c>
      <c r="I61" s="250">
        <f>ROUND(F61*'Прил. 10'!$D$13,2)</f>
        <v>302.48</v>
      </c>
      <c r="J61" s="250">
        <f t="shared" si="8"/>
        <v>486.98</v>
      </c>
    </row>
    <row r="62" spans="1:10" s="14" customFormat="1" ht="25.5" customHeight="1" x14ac:dyDescent="0.2">
      <c r="A62" s="258">
        <v>38</v>
      </c>
      <c r="B62" s="258" t="s">
        <v>191</v>
      </c>
      <c r="C62" s="150" t="s">
        <v>192</v>
      </c>
      <c r="D62" s="258" t="s">
        <v>193</v>
      </c>
      <c r="E62" s="267">
        <v>8.9999782599914681E-3</v>
      </c>
      <c r="F62" s="259">
        <v>4949.3999999999996</v>
      </c>
      <c r="G62" s="253">
        <f t="shared" si="6"/>
        <v>44.54</v>
      </c>
      <c r="H62" s="256">
        <f t="shared" si="7"/>
        <v>1.3673607849277179E-2</v>
      </c>
      <c r="I62" s="250">
        <f>ROUND(F62*'Прил. 10'!$D$13,2)</f>
        <v>48702.1</v>
      </c>
      <c r="J62" s="250">
        <f t="shared" si="8"/>
        <v>438.32</v>
      </c>
    </row>
    <row r="63" spans="1:10" s="14" customFormat="1" ht="25.5" customHeight="1" x14ac:dyDescent="0.2">
      <c r="A63" s="258">
        <v>39</v>
      </c>
      <c r="B63" s="258" t="s">
        <v>194</v>
      </c>
      <c r="C63" s="150" t="s">
        <v>195</v>
      </c>
      <c r="D63" s="258" t="s">
        <v>164</v>
      </c>
      <c r="E63" s="267">
        <v>1.6500373050742309E-3</v>
      </c>
      <c r="F63" s="259">
        <v>26932.42</v>
      </c>
      <c r="G63" s="253">
        <f t="shared" si="6"/>
        <v>44.44</v>
      </c>
      <c r="H63" s="256">
        <f t="shared" si="7"/>
        <v>1.3642908235785314E-2</v>
      </c>
      <c r="I63" s="250">
        <f>ROUND(F63*'Прил. 10'!$D$13,2)</f>
        <v>265015.01</v>
      </c>
      <c r="J63" s="250">
        <f t="shared" si="8"/>
        <v>437.28</v>
      </c>
    </row>
    <row r="64" spans="1:10" s="14" customFormat="1" ht="25.5" customHeight="1" x14ac:dyDescent="0.2">
      <c r="A64" s="258">
        <v>40</v>
      </c>
      <c r="B64" s="258" t="s">
        <v>196</v>
      </c>
      <c r="C64" s="150" t="s">
        <v>197</v>
      </c>
      <c r="D64" s="258" t="s">
        <v>182</v>
      </c>
      <c r="E64" s="267">
        <v>0.64349081890922943</v>
      </c>
      <c r="F64" s="259">
        <v>65.75</v>
      </c>
      <c r="G64" s="253">
        <f t="shared" si="6"/>
        <v>42.31</v>
      </c>
      <c r="H64" s="256">
        <f t="shared" si="7"/>
        <v>1.2989006468408566E-2</v>
      </c>
      <c r="I64" s="250">
        <f>ROUND(F64*'Прил. 10'!$D$13,2)</f>
        <v>646.98</v>
      </c>
      <c r="J64" s="250">
        <f t="shared" si="8"/>
        <v>416.33</v>
      </c>
    </row>
    <row r="65" spans="1:10" s="14" customFormat="1" ht="25.5" customHeight="1" x14ac:dyDescent="0.2">
      <c r="A65" s="258">
        <v>41</v>
      </c>
      <c r="B65" s="258" t="s">
        <v>198</v>
      </c>
      <c r="C65" s="150" t="s">
        <v>199</v>
      </c>
      <c r="D65" s="258" t="s">
        <v>164</v>
      </c>
      <c r="E65" s="267">
        <v>5.9999900783959939E-3</v>
      </c>
      <c r="F65" s="259">
        <v>5891.61</v>
      </c>
      <c r="G65" s="253">
        <f t="shared" si="6"/>
        <v>35.35</v>
      </c>
      <c r="H65" s="256">
        <f t="shared" si="7"/>
        <v>1.0852313369374682E-2</v>
      </c>
      <c r="I65" s="250">
        <f>ROUND(F65*'Прил. 10'!$D$13,2)</f>
        <v>57973.440000000002</v>
      </c>
      <c r="J65" s="250">
        <f t="shared" si="8"/>
        <v>347.84</v>
      </c>
    </row>
    <row r="66" spans="1:10" s="14" customFormat="1" ht="14.25" customHeight="1" x14ac:dyDescent="0.2">
      <c r="A66" s="261"/>
      <c r="B66" s="262"/>
      <c r="C66" s="263" t="s">
        <v>371</v>
      </c>
      <c r="D66" s="264"/>
      <c r="E66" s="303"/>
      <c r="F66" s="265"/>
      <c r="G66" s="266">
        <f>SUM(G49:G65)</f>
        <v>2802.5099999999993</v>
      </c>
      <c r="H66" s="256">
        <f t="shared" si="7"/>
        <v>0.86035973807089761</v>
      </c>
      <c r="I66" s="250"/>
      <c r="J66" s="266">
        <f>SUM(J49:J65)</f>
        <v>27576.57</v>
      </c>
    </row>
    <row r="67" spans="1:10" s="14" customFormat="1" ht="51" customHeight="1" outlineLevel="1" x14ac:dyDescent="0.2">
      <c r="A67" s="258">
        <v>42</v>
      </c>
      <c r="B67" s="258" t="s">
        <v>200</v>
      </c>
      <c r="C67" s="150" t="s">
        <v>201</v>
      </c>
      <c r="D67" s="258" t="s">
        <v>164</v>
      </c>
      <c r="E67" s="267">
        <v>5.9998493204078268E-3</v>
      </c>
      <c r="F67" s="259">
        <v>5817.58</v>
      </c>
      <c r="G67" s="253">
        <f t="shared" ref="G67:G98" si="9">ROUND(E67*F67,2)</f>
        <v>34.9</v>
      </c>
      <c r="H67" s="256">
        <f t="shared" si="7"/>
        <v>1.0714165108661283E-2</v>
      </c>
      <c r="I67" s="250">
        <f>ROUND(F67*'Прил. 10'!$D$13,2)</f>
        <v>57244.99</v>
      </c>
      <c r="J67" s="250">
        <f t="shared" ref="J67:J98" si="10">ROUND(I67*E67,2)</f>
        <v>343.46</v>
      </c>
    </row>
    <row r="68" spans="1:10" s="14" customFormat="1" ht="25.5" customHeight="1" outlineLevel="1" x14ac:dyDescent="0.2">
      <c r="A68" s="258">
        <v>43</v>
      </c>
      <c r="B68" s="258" t="s">
        <v>202</v>
      </c>
      <c r="C68" s="150" t="s">
        <v>203</v>
      </c>
      <c r="D68" s="258" t="s">
        <v>182</v>
      </c>
      <c r="E68" s="267">
        <v>0.51050272952342457</v>
      </c>
      <c r="F68" s="259">
        <v>68.05</v>
      </c>
      <c r="G68" s="253">
        <f t="shared" si="9"/>
        <v>34.74</v>
      </c>
      <c r="H68" s="256">
        <f t="shared" si="7"/>
        <v>1.0665045727074298E-2</v>
      </c>
      <c r="I68" s="250">
        <f>ROUND(F68*'Прил. 10'!$D$13,2)</f>
        <v>669.61</v>
      </c>
      <c r="J68" s="250">
        <f t="shared" si="10"/>
        <v>341.84</v>
      </c>
    </row>
    <row r="69" spans="1:10" s="14" customFormat="1" ht="14.25" customHeight="1" outlineLevel="1" x14ac:dyDescent="0.2">
      <c r="A69" s="258">
        <v>44</v>
      </c>
      <c r="B69" s="258" t="s">
        <v>204</v>
      </c>
      <c r="C69" s="150" t="s">
        <v>205</v>
      </c>
      <c r="D69" s="258" t="s">
        <v>164</v>
      </c>
      <c r="E69" s="267">
        <v>1.0999719924966605E-3</v>
      </c>
      <c r="F69" s="259">
        <v>28300.400000000001</v>
      </c>
      <c r="G69" s="253">
        <f t="shared" si="9"/>
        <v>31.13</v>
      </c>
      <c r="H69" s="256">
        <f t="shared" si="7"/>
        <v>9.5567896800179304E-3</v>
      </c>
      <c r="I69" s="250">
        <f>ROUND(F69*'Прил. 10'!$D$13,2)</f>
        <v>278475.94</v>
      </c>
      <c r="J69" s="250">
        <f t="shared" si="10"/>
        <v>306.32</v>
      </c>
    </row>
    <row r="70" spans="1:10" s="14" customFormat="1" ht="25.5" customHeight="1" outlineLevel="1" x14ac:dyDescent="0.2">
      <c r="A70" s="258">
        <v>45</v>
      </c>
      <c r="B70" s="258" t="s">
        <v>206</v>
      </c>
      <c r="C70" s="150" t="s">
        <v>207</v>
      </c>
      <c r="D70" s="258" t="s">
        <v>167</v>
      </c>
      <c r="E70" s="267">
        <v>0.34499609698491818</v>
      </c>
      <c r="F70" s="259">
        <v>83</v>
      </c>
      <c r="G70" s="253">
        <f t="shared" si="9"/>
        <v>28.63</v>
      </c>
      <c r="H70" s="256">
        <f t="shared" si="7"/>
        <v>8.7892993427212771E-3</v>
      </c>
      <c r="I70" s="250">
        <f>ROUND(F70*'Прил. 10'!$D$13,2)</f>
        <v>816.72</v>
      </c>
      <c r="J70" s="250">
        <f t="shared" si="10"/>
        <v>281.77</v>
      </c>
    </row>
    <row r="71" spans="1:10" s="14" customFormat="1" ht="14.25" customHeight="1" outlineLevel="1" x14ac:dyDescent="0.2">
      <c r="A71" s="258">
        <v>46</v>
      </c>
      <c r="B71" s="258" t="s">
        <v>208</v>
      </c>
      <c r="C71" s="150" t="s">
        <v>209</v>
      </c>
      <c r="D71" s="258" t="s">
        <v>182</v>
      </c>
      <c r="E71" s="267">
        <v>0.85000098292051307</v>
      </c>
      <c r="F71" s="259">
        <v>32.6</v>
      </c>
      <c r="G71" s="253">
        <f t="shared" si="9"/>
        <v>27.71</v>
      </c>
      <c r="H71" s="256">
        <f t="shared" si="7"/>
        <v>8.5068628985961077E-3</v>
      </c>
      <c r="I71" s="250">
        <f>ROUND(F71*'Прил. 10'!$D$13,2)</f>
        <v>320.77999999999997</v>
      </c>
      <c r="J71" s="250">
        <f t="shared" si="10"/>
        <v>272.66000000000003</v>
      </c>
    </row>
    <row r="72" spans="1:10" s="14" customFormat="1" ht="14.25" customHeight="1" outlineLevel="1" x14ac:dyDescent="0.2">
      <c r="A72" s="258">
        <v>47</v>
      </c>
      <c r="B72" s="258" t="s">
        <v>210</v>
      </c>
      <c r="C72" s="150" t="s">
        <v>211</v>
      </c>
      <c r="D72" s="258" t="s">
        <v>164</v>
      </c>
      <c r="E72" s="267">
        <v>2.1998946615953735E-3</v>
      </c>
      <c r="F72" s="259">
        <v>12430</v>
      </c>
      <c r="G72" s="253">
        <f t="shared" si="9"/>
        <v>27.34</v>
      </c>
      <c r="H72" s="256">
        <f t="shared" si="7"/>
        <v>8.3932743286762035E-3</v>
      </c>
      <c r="I72" s="250">
        <f>ROUND(F72*'Прил. 10'!$D$13,2)</f>
        <v>122311.2</v>
      </c>
      <c r="J72" s="250">
        <f t="shared" si="10"/>
        <v>269.07</v>
      </c>
    </row>
    <row r="73" spans="1:10" s="14" customFormat="1" ht="51" customHeight="1" outlineLevel="1" x14ac:dyDescent="0.2">
      <c r="A73" s="258">
        <v>48</v>
      </c>
      <c r="B73" s="258" t="s">
        <v>212</v>
      </c>
      <c r="C73" s="150" t="s">
        <v>213</v>
      </c>
      <c r="D73" s="258" t="s">
        <v>182</v>
      </c>
      <c r="E73" s="267">
        <v>0.29247239503414985</v>
      </c>
      <c r="F73" s="259">
        <v>91.29</v>
      </c>
      <c r="G73" s="253">
        <f t="shared" si="9"/>
        <v>26.7</v>
      </c>
      <c r="H73" s="256">
        <f t="shared" si="7"/>
        <v>8.1967968023282604E-3</v>
      </c>
      <c r="I73" s="250">
        <f>ROUND(F73*'Прил. 10'!$D$13,2)</f>
        <v>898.29</v>
      </c>
      <c r="J73" s="250">
        <f t="shared" si="10"/>
        <v>262.73</v>
      </c>
    </row>
    <row r="74" spans="1:10" s="14" customFormat="1" ht="14.25" customHeight="1" outlineLevel="1" x14ac:dyDescent="0.2">
      <c r="A74" s="258">
        <v>49</v>
      </c>
      <c r="B74" s="258" t="s">
        <v>214</v>
      </c>
      <c r="C74" s="150" t="s">
        <v>215</v>
      </c>
      <c r="D74" s="258" t="s">
        <v>164</v>
      </c>
      <c r="E74" s="267">
        <v>2.300020186409844E-3</v>
      </c>
      <c r="F74" s="259">
        <v>10315.01</v>
      </c>
      <c r="G74" s="253">
        <f t="shared" si="9"/>
        <v>23.72</v>
      </c>
      <c r="H74" s="256">
        <f t="shared" si="7"/>
        <v>7.2819483202706484E-3</v>
      </c>
      <c r="I74" s="250">
        <f>ROUND(F74*'Прил. 10'!$D$13,2)</f>
        <v>101499.7</v>
      </c>
      <c r="J74" s="250">
        <f t="shared" si="10"/>
        <v>233.45</v>
      </c>
    </row>
    <row r="75" spans="1:10" s="14" customFormat="1" ht="14.25" customHeight="1" outlineLevel="1" x14ac:dyDescent="0.2">
      <c r="A75" s="258">
        <v>50</v>
      </c>
      <c r="B75" s="258" t="s">
        <v>216</v>
      </c>
      <c r="C75" s="150" t="s">
        <v>217</v>
      </c>
      <c r="D75" s="258" t="s">
        <v>218</v>
      </c>
      <c r="E75" s="267">
        <v>0.44999490911075984</v>
      </c>
      <c r="F75" s="259">
        <v>39</v>
      </c>
      <c r="G75" s="253">
        <f t="shared" si="9"/>
        <v>17.55</v>
      </c>
      <c r="H75" s="256">
        <f t="shared" si="7"/>
        <v>5.3877821678225083E-3</v>
      </c>
      <c r="I75" s="250">
        <f>ROUND(F75*'Прил. 10'!$D$13,2)</f>
        <v>383.76</v>
      </c>
      <c r="J75" s="250">
        <f t="shared" si="10"/>
        <v>172.69</v>
      </c>
    </row>
    <row r="76" spans="1:10" s="14" customFormat="1" ht="14.25" customHeight="1" outlineLevel="1" x14ac:dyDescent="0.2">
      <c r="A76" s="258">
        <v>51</v>
      </c>
      <c r="B76" s="258" t="s">
        <v>219</v>
      </c>
      <c r="C76" s="150" t="s">
        <v>220</v>
      </c>
      <c r="D76" s="258" t="s">
        <v>182</v>
      </c>
      <c r="E76" s="267">
        <v>0.35494567358555695</v>
      </c>
      <c r="F76" s="259">
        <v>47.57</v>
      </c>
      <c r="G76" s="253">
        <f t="shared" si="9"/>
        <v>16.88</v>
      </c>
      <c r="H76" s="256">
        <f t="shared" si="7"/>
        <v>5.1820947574270047E-3</v>
      </c>
      <c r="I76" s="250">
        <f>ROUND(F76*'Прил. 10'!$D$13,2)</f>
        <v>468.09</v>
      </c>
      <c r="J76" s="250">
        <f t="shared" si="10"/>
        <v>166.15</v>
      </c>
    </row>
    <row r="77" spans="1:10" s="14" customFormat="1" ht="14.25" customHeight="1" outlineLevel="1" x14ac:dyDescent="0.2">
      <c r="A77" s="258">
        <v>52</v>
      </c>
      <c r="B77" s="258" t="s">
        <v>221</v>
      </c>
      <c r="C77" s="150" t="s">
        <v>222</v>
      </c>
      <c r="D77" s="258" t="s">
        <v>182</v>
      </c>
      <c r="E77" s="267">
        <v>0.44793104198626094</v>
      </c>
      <c r="F77" s="259">
        <v>35.630000000000003</v>
      </c>
      <c r="G77" s="253">
        <f t="shared" si="9"/>
        <v>15.96</v>
      </c>
      <c r="H77" s="256">
        <f t="shared" si="7"/>
        <v>4.899658313301837E-3</v>
      </c>
      <c r="I77" s="250">
        <f>ROUND(F77*'Прил. 10'!$D$13,2)</f>
        <v>350.6</v>
      </c>
      <c r="J77" s="250">
        <f t="shared" si="10"/>
        <v>157.04</v>
      </c>
    </row>
    <row r="78" spans="1:10" s="14" customFormat="1" ht="14.25" customHeight="1" outlineLevel="1" x14ac:dyDescent="0.2">
      <c r="A78" s="258">
        <v>53</v>
      </c>
      <c r="B78" s="258" t="s">
        <v>223</v>
      </c>
      <c r="C78" s="150" t="s">
        <v>224</v>
      </c>
      <c r="D78" s="258" t="s">
        <v>151</v>
      </c>
      <c r="E78" s="267">
        <v>0.23503133291840422</v>
      </c>
      <c r="F78" s="259">
        <v>66.819999999999993</v>
      </c>
      <c r="G78" s="253">
        <f t="shared" si="9"/>
        <v>15.7</v>
      </c>
      <c r="H78" s="256">
        <f t="shared" si="7"/>
        <v>4.8198393182229838E-3</v>
      </c>
      <c r="I78" s="250">
        <f>ROUND(F78*'Прил. 10'!$D$13,2)</f>
        <v>657.51</v>
      </c>
      <c r="J78" s="250">
        <f t="shared" si="10"/>
        <v>154.54</v>
      </c>
    </row>
    <row r="79" spans="1:10" s="14" customFormat="1" ht="63.75" customHeight="1" outlineLevel="1" x14ac:dyDescent="0.2">
      <c r="A79" s="258">
        <v>54</v>
      </c>
      <c r="B79" s="258" t="s">
        <v>225</v>
      </c>
      <c r="C79" s="150" t="s">
        <v>226</v>
      </c>
      <c r="D79" s="258" t="s">
        <v>179</v>
      </c>
      <c r="E79" s="267">
        <v>1.4000804328831134E-3</v>
      </c>
      <c r="F79" s="259">
        <v>10534.99</v>
      </c>
      <c r="G79" s="253">
        <f t="shared" si="9"/>
        <v>14.75</v>
      </c>
      <c r="H79" s="256">
        <f t="shared" si="7"/>
        <v>4.5281929900502556E-3</v>
      </c>
      <c r="I79" s="250">
        <f>ROUND(F79*'Прил. 10'!$D$13,2)</f>
        <v>103664.3</v>
      </c>
      <c r="J79" s="250">
        <f t="shared" si="10"/>
        <v>145.13999999999999</v>
      </c>
    </row>
    <row r="80" spans="1:10" s="14" customFormat="1" ht="25.5" customHeight="1" outlineLevel="1" x14ac:dyDescent="0.2">
      <c r="A80" s="258">
        <v>55</v>
      </c>
      <c r="B80" s="258" t="s">
        <v>227</v>
      </c>
      <c r="C80" s="150" t="s">
        <v>228</v>
      </c>
      <c r="D80" s="258" t="s">
        <v>218</v>
      </c>
      <c r="E80" s="267">
        <v>0.49998743029575776</v>
      </c>
      <c r="F80" s="259">
        <v>29.4</v>
      </c>
      <c r="G80" s="253">
        <f t="shared" si="9"/>
        <v>14.7</v>
      </c>
      <c r="H80" s="256">
        <f t="shared" si="7"/>
        <v>4.512843183304323E-3</v>
      </c>
      <c r="I80" s="250">
        <f>ROUND(F80*'Прил. 10'!$D$13,2)</f>
        <v>289.3</v>
      </c>
      <c r="J80" s="250">
        <f t="shared" si="10"/>
        <v>144.65</v>
      </c>
    </row>
    <row r="81" spans="1:10" s="14" customFormat="1" ht="14.25" customHeight="1" outlineLevel="1" x14ac:dyDescent="0.2">
      <c r="A81" s="258">
        <v>56</v>
      </c>
      <c r="B81" s="258" t="s">
        <v>229</v>
      </c>
      <c r="C81" s="150" t="s">
        <v>230</v>
      </c>
      <c r="D81" s="258" t="s">
        <v>182</v>
      </c>
      <c r="E81" s="267">
        <v>1.5957323687215126</v>
      </c>
      <c r="F81" s="259">
        <v>9.0399999999999991</v>
      </c>
      <c r="G81" s="253">
        <f t="shared" si="9"/>
        <v>14.43</v>
      </c>
      <c r="H81" s="256">
        <f t="shared" ref="H81:H112" si="11">G81/$G$117</f>
        <v>4.4299542268762841E-3</v>
      </c>
      <c r="I81" s="250">
        <f>ROUND(F81*'Прил. 10'!$D$13,2)</f>
        <v>88.95</v>
      </c>
      <c r="J81" s="250">
        <f t="shared" si="10"/>
        <v>141.94</v>
      </c>
    </row>
    <row r="82" spans="1:10" s="14" customFormat="1" ht="14.25" customHeight="1" outlineLevel="1" x14ac:dyDescent="0.2">
      <c r="A82" s="258">
        <v>57</v>
      </c>
      <c r="B82" s="258" t="s">
        <v>231</v>
      </c>
      <c r="C82" s="150" t="s">
        <v>232</v>
      </c>
      <c r="D82" s="258" t="s">
        <v>164</v>
      </c>
      <c r="E82" s="267">
        <v>7.0005610060125737E-4</v>
      </c>
      <c r="F82" s="259">
        <v>15620</v>
      </c>
      <c r="G82" s="253">
        <f t="shared" si="9"/>
        <v>10.93</v>
      </c>
      <c r="H82" s="256">
        <f t="shared" si="11"/>
        <v>3.3554677546609691E-3</v>
      </c>
      <c r="I82" s="250">
        <f>ROUND(F82*'Прил. 10'!$D$13,2)</f>
        <v>153700.79999999999</v>
      </c>
      <c r="J82" s="250">
        <f t="shared" si="10"/>
        <v>107.6</v>
      </c>
    </row>
    <row r="83" spans="1:10" s="14" customFormat="1" ht="14.25" customHeight="1" outlineLevel="1" x14ac:dyDescent="0.2">
      <c r="A83" s="258">
        <v>58</v>
      </c>
      <c r="B83" s="258" t="s">
        <v>233</v>
      </c>
      <c r="C83" s="150" t="s">
        <v>234</v>
      </c>
      <c r="D83" s="258" t="s">
        <v>167</v>
      </c>
      <c r="E83" s="267">
        <v>4.9999434345640199E-2</v>
      </c>
      <c r="F83" s="259">
        <v>203</v>
      </c>
      <c r="G83" s="253">
        <f t="shared" si="9"/>
        <v>10.15</v>
      </c>
      <c r="H83" s="256">
        <f t="shared" si="11"/>
        <v>3.1160107694244137E-3</v>
      </c>
      <c r="I83" s="250">
        <f>ROUND(F83*'Прил. 10'!$D$13,2)</f>
        <v>1997.52</v>
      </c>
      <c r="J83" s="250">
        <f t="shared" si="10"/>
        <v>99.87</v>
      </c>
    </row>
    <row r="84" spans="1:10" s="14" customFormat="1" ht="38.25" customHeight="1" outlineLevel="1" x14ac:dyDescent="0.2">
      <c r="A84" s="258">
        <v>59</v>
      </c>
      <c r="B84" s="258" t="s">
        <v>235</v>
      </c>
      <c r="C84" s="150" t="s">
        <v>236</v>
      </c>
      <c r="D84" s="258" t="s">
        <v>161</v>
      </c>
      <c r="E84" s="267">
        <v>0.79506494544978079</v>
      </c>
      <c r="F84" s="259">
        <v>12.37</v>
      </c>
      <c r="G84" s="253">
        <f t="shared" si="9"/>
        <v>9.83</v>
      </c>
      <c r="H84" s="256">
        <f t="shared" si="11"/>
        <v>3.0177720062504417E-3</v>
      </c>
      <c r="I84" s="250">
        <f>ROUND(F84*'Прил. 10'!$D$13,2)</f>
        <v>121.72</v>
      </c>
      <c r="J84" s="250">
        <f t="shared" si="10"/>
        <v>96.78</v>
      </c>
    </row>
    <row r="85" spans="1:10" s="14" customFormat="1" ht="14.25" customHeight="1" outlineLevel="1" x14ac:dyDescent="0.2">
      <c r="A85" s="258">
        <v>60</v>
      </c>
      <c r="B85" s="258" t="s">
        <v>237</v>
      </c>
      <c r="C85" s="150" t="s">
        <v>238</v>
      </c>
      <c r="D85" s="258" t="s">
        <v>218</v>
      </c>
      <c r="E85" s="267">
        <v>0.47008558162660696</v>
      </c>
      <c r="F85" s="259">
        <v>19.899999999999999</v>
      </c>
      <c r="G85" s="253">
        <f t="shared" si="9"/>
        <v>9.35</v>
      </c>
      <c r="H85" s="256">
        <f t="shared" si="11"/>
        <v>2.8704138614894844E-3</v>
      </c>
      <c r="I85" s="250">
        <f>ROUND(F85*'Прил. 10'!$D$13,2)</f>
        <v>195.82</v>
      </c>
      <c r="J85" s="250">
        <f t="shared" si="10"/>
        <v>92.05</v>
      </c>
    </row>
    <row r="86" spans="1:10" s="14" customFormat="1" ht="14.25" customHeight="1" outlineLevel="1" x14ac:dyDescent="0.2">
      <c r="A86" s="258">
        <v>61</v>
      </c>
      <c r="B86" s="258" t="s">
        <v>239</v>
      </c>
      <c r="C86" s="150" t="s">
        <v>240</v>
      </c>
      <c r="D86" s="258" t="s">
        <v>167</v>
      </c>
      <c r="E86" s="267">
        <v>0.29003874516771555</v>
      </c>
      <c r="F86" s="259">
        <v>26.6</v>
      </c>
      <c r="G86" s="253">
        <f t="shared" si="9"/>
        <v>7.72</v>
      </c>
      <c r="H86" s="256">
        <f t="shared" si="11"/>
        <v>2.3700101615720661E-3</v>
      </c>
      <c r="I86" s="250">
        <f>ROUND(F86*'Прил. 10'!$D$13,2)</f>
        <v>261.74</v>
      </c>
      <c r="J86" s="250">
        <f t="shared" si="10"/>
        <v>75.91</v>
      </c>
    </row>
    <row r="87" spans="1:10" s="14" customFormat="1" ht="25.5" customHeight="1" outlineLevel="1" x14ac:dyDescent="0.2">
      <c r="A87" s="258">
        <v>62</v>
      </c>
      <c r="B87" s="258" t="s">
        <v>241</v>
      </c>
      <c r="C87" s="150" t="s">
        <v>242</v>
      </c>
      <c r="D87" s="258" t="s">
        <v>182</v>
      </c>
      <c r="E87" s="267">
        <v>0.17500902016481734</v>
      </c>
      <c r="F87" s="259">
        <v>38.340000000000003</v>
      </c>
      <c r="G87" s="253">
        <f t="shared" si="9"/>
        <v>6.71</v>
      </c>
      <c r="H87" s="256">
        <f t="shared" si="11"/>
        <v>2.0599440653042184E-3</v>
      </c>
      <c r="I87" s="250">
        <f>ROUND(F87*'Прил. 10'!$D$13,2)</f>
        <v>377.27</v>
      </c>
      <c r="J87" s="250">
        <f t="shared" si="10"/>
        <v>66.03</v>
      </c>
    </row>
    <row r="88" spans="1:10" s="14" customFormat="1" ht="25.5" customHeight="1" outlineLevel="1" x14ac:dyDescent="0.2">
      <c r="A88" s="258">
        <v>63</v>
      </c>
      <c r="B88" s="258" t="s">
        <v>243</v>
      </c>
      <c r="C88" s="150" t="s">
        <v>244</v>
      </c>
      <c r="D88" s="258" t="s">
        <v>193</v>
      </c>
      <c r="E88" s="267">
        <v>9.849888566090979E-3</v>
      </c>
      <c r="F88" s="259">
        <v>600</v>
      </c>
      <c r="G88" s="253">
        <f t="shared" si="9"/>
        <v>5.91</v>
      </c>
      <c r="H88" s="256">
        <f t="shared" si="11"/>
        <v>1.814347157369289E-3</v>
      </c>
      <c r="I88" s="250">
        <f>ROUND(F88*'Прил. 10'!$D$13,2)</f>
        <v>5904</v>
      </c>
      <c r="J88" s="250">
        <f t="shared" si="10"/>
        <v>58.15</v>
      </c>
    </row>
    <row r="89" spans="1:10" s="14" customFormat="1" ht="14.25" customHeight="1" outlineLevel="1" x14ac:dyDescent="0.2">
      <c r="A89" s="258">
        <v>64</v>
      </c>
      <c r="B89" s="258" t="s">
        <v>245</v>
      </c>
      <c r="C89" s="150" t="s">
        <v>246</v>
      </c>
      <c r="D89" s="258" t="s">
        <v>167</v>
      </c>
      <c r="E89" s="267">
        <v>6.3022542826364006E-2</v>
      </c>
      <c r="F89" s="259">
        <v>86</v>
      </c>
      <c r="G89" s="253">
        <f t="shared" si="9"/>
        <v>5.42</v>
      </c>
      <c r="H89" s="256">
        <f t="shared" si="11"/>
        <v>1.663919051259145E-3</v>
      </c>
      <c r="I89" s="250">
        <f>ROUND(F89*'Прил. 10'!$D$13,2)</f>
        <v>846.24</v>
      </c>
      <c r="J89" s="250">
        <f t="shared" si="10"/>
        <v>53.33</v>
      </c>
    </row>
    <row r="90" spans="1:10" s="14" customFormat="1" ht="14.25" customHeight="1" outlineLevel="1" x14ac:dyDescent="0.2">
      <c r="A90" s="258">
        <v>65</v>
      </c>
      <c r="B90" s="258" t="s">
        <v>247</v>
      </c>
      <c r="C90" s="150" t="s">
        <v>248</v>
      </c>
      <c r="D90" s="258" t="s">
        <v>182</v>
      </c>
      <c r="E90" s="267">
        <v>0.16206340710750822</v>
      </c>
      <c r="F90" s="259">
        <v>28.6</v>
      </c>
      <c r="G90" s="253">
        <f t="shared" si="9"/>
        <v>4.6399999999999997</v>
      </c>
      <c r="H90" s="256">
        <f t="shared" si="11"/>
        <v>1.4244620660225889E-3</v>
      </c>
      <c r="I90" s="250">
        <f>ROUND(F90*'Прил. 10'!$D$13,2)</f>
        <v>281.42</v>
      </c>
      <c r="J90" s="250">
        <f t="shared" si="10"/>
        <v>45.61</v>
      </c>
    </row>
    <row r="91" spans="1:10" s="14" customFormat="1" ht="14.25" customHeight="1" outlineLevel="1" x14ac:dyDescent="0.2">
      <c r="A91" s="258">
        <v>66</v>
      </c>
      <c r="B91" s="258" t="s">
        <v>249</v>
      </c>
      <c r="C91" s="150" t="s">
        <v>250</v>
      </c>
      <c r="D91" s="258" t="s">
        <v>164</v>
      </c>
      <c r="E91" s="267">
        <v>4.5010106502233268E-4</v>
      </c>
      <c r="F91" s="259">
        <v>9420</v>
      </c>
      <c r="G91" s="253">
        <f t="shared" si="9"/>
        <v>4.24</v>
      </c>
      <c r="H91" s="256">
        <f t="shared" si="11"/>
        <v>1.3016636120551245E-3</v>
      </c>
      <c r="I91" s="250">
        <f>ROUND(F91*'Прил. 10'!$D$13,2)</f>
        <v>92692.800000000003</v>
      </c>
      <c r="J91" s="250">
        <f t="shared" si="10"/>
        <v>41.72</v>
      </c>
    </row>
    <row r="92" spans="1:10" s="14" customFormat="1" ht="14.25" customHeight="1" outlineLevel="1" x14ac:dyDescent="0.2">
      <c r="A92" s="258">
        <v>67</v>
      </c>
      <c r="B92" s="258" t="s">
        <v>251</v>
      </c>
      <c r="C92" s="150" t="s">
        <v>252</v>
      </c>
      <c r="D92" s="258" t="s">
        <v>253</v>
      </c>
      <c r="E92" s="267">
        <v>1.5055385230742209E-2</v>
      </c>
      <c r="F92" s="259">
        <v>270</v>
      </c>
      <c r="G92" s="253">
        <f t="shared" si="9"/>
        <v>4.0599999999999996</v>
      </c>
      <c r="H92" s="256">
        <f t="shared" si="11"/>
        <v>1.2464043077697652E-3</v>
      </c>
      <c r="I92" s="250">
        <f>ROUND(F92*'Прил. 10'!$D$13,2)</f>
        <v>2656.8</v>
      </c>
      <c r="J92" s="250">
        <f t="shared" si="10"/>
        <v>40</v>
      </c>
    </row>
    <row r="93" spans="1:10" s="14" customFormat="1" ht="14.25" customHeight="1" outlineLevel="1" x14ac:dyDescent="0.2">
      <c r="A93" s="258">
        <v>68</v>
      </c>
      <c r="B93" s="258" t="s">
        <v>254</v>
      </c>
      <c r="C93" s="150" t="s">
        <v>255</v>
      </c>
      <c r="D93" s="258" t="s">
        <v>164</v>
      </c>
      <c r="E93" s="267">
        <v>3.5000779979083854E-4</v>
      </c>
      <c r="F93" s="259">
        <v>10971.06</v>
      </c>
      <c r="G93" s="253">
        <f t="shared" si="9"/>
        <v>3.84</v>
      </c>
      <c r="H93" s="256">
        <f t="shared" si="11"/>
        <v>1.1788651580876598E-3</v>
      </c>
      <c r="I93" s="250">
        <f>ROUND(F93*'Прил. 10'!$D$13,2)</f>
        <v>107955.23</v>
      </c>
      <c r="J93" s="250">
        <f t="shared" si="10"/>
        <v>37.79</v>
      </c>
    </row>
    <row r="94" spans="1:10" s="14" customFormat="1" ht="14.25" customHeight="1" outlineLevel="1" x14ac:dyDescent="0.2">
      <c r="A94" s="258">
        <v>69</v>
      </c>
      <c r="B94" s="258" t="s">
        <v>256</v>
      </c>
      <c r="C94" s="150" t="s">
        <v>257</v>
      </c>
      <c r="D94" s="258" t="s">
        <v>182</v>
      </c>
      <c r="E94" s="267">
        <v>0.31503537450063279</v>
      </c>
      <c r="F94" s="259">
        <v>10.57</v>
      </c>
      <c r="G94" s="253">
        <f t="shared" si="9"/>
        <v>3.33</v>
      </c>
      <c r="H94" s="256">
        <f t="shared" si="11"/>
        <v>1.0222971292791426E-3</v>
      </c>
      <c r="I94" s="250">
        <f>ROUND(F94*'Прил. 10'!$D$13,2)</f>
        <v>104.01</v>
      </c>
      <c r="J94" s="250">
        <f t="shared" si="10"/>
        <v>32.770000000000003</v>
      </c>
    </row>
    <row r="95" spans="1:10" s="14" customFormat="1" ht="25.5" customHeight="1" outlineLevel="1" x14ac:dyDescent="0.2">
      <c r="A95" s="258">
        <v>70</v>
      </c>
      <c r="B95" s="258" t="s">
        <v>258</v>
      </c>
      <c r="C95" s="150" t="s">
        <v>259</v>
      </c>
      <c r="D95" s="258" t="s">
        <v>182</v>
      </c>
      <c r="E95" s="267">
        <v>9.9929725134709366E-2</v>
      </c>
      <c r="F95" s="259">
        <v>28.22</v>
      </c>
      <c r="G95" s="253">
        <f t="shared" si="9"/>
        <v>2.82</v>
      </c>
      <c r="H95" s="256">
        <f t="shared" si="11"/>
        <v>8.6572910047062518E-4</v>
      </c>
      <c r="I95" s="250">
        <f>ROUND(F95*'Прил. 10'!$D$13,2)</f>
        <v>277.68</v>
      </c>
      <c r="J95" s="250">
        <f t="shared" si="10"/>
        <v>27.75</v>
      </c>
    </row>
    <row r="96" spans="1:10" s="14" customFormat="1" ht="25.5" customHeight="1" outlineLevel="1" x14ac:dyDescent="0.2">
      <c r="A96" s="258">
        <v>71</v>
      </c>
      <c r="B96" s="258" t="s">
        <v>260</v>
      </c>
      <c r="C96" s="150" t="s">
        <v>261</v>
      </c>
      <c r="D96" s="258" t="s">
        <v>164</v>
      </c>
      <c r="E96" s="267">
        <v>4.996165362556868E-5</v>
      </c>
      <c r="F96" s="259">
        <v>52539.7</v>
      </c>
      <c r="G96" s="253">
        <f t="shared" si="9"/>
        <v>2.62</v>
      </c>
      <c r="H96" s="256">
        <f t="shared" si="11"/>
        <v>8.0432987348689295E-4</v>
      </c>
      <c r="I96" s="250">
        <f>ROUND(F96*'Прил. 10'!$D$13,2)</f>
        <v>516990.65</v>
      </c>
      <c r="J96" s="250">
        <f t="shared" si="10"/>
        <v>25.83</v>
      </c>
    </row>
    <row r="97" spans="1:10" s="14" customFormat="1" ht="14.25" customHeight="1" outlineLevel="1" x14ac:dyDescent="0.2">
      <c r="A97" s="258">
        <v>72</v>
      </c>
      <c r="B97" s="258" t="s">
        <v>262</v>
      </c>
      <c r="C97" s="150" t="s">
        <v>263</v>
      </c>
      <c r="D97" s="258" t="s">
        <v>182</v>
      </c>
      <c r="E97" s="267">
        <v>9.3991925186564809E-2</v>
      </c>
      <c r="F97" s="259">
        <v>25.8</v>
      </c>
      <c r="G97" s="253">
        <f t="shared" si="9"/>
        <v>2.42</v>
      </c>
      <c r="H97" s="256">
        <f t="shared" si="11"/>
        <v>7.4293064650316062E-4</v>
      </c>
      <c r="I97" s="250">
        <f>ROUND(F97*'Прил. 10'!$D$13,2)</f>
        <v>253.87</v>
      </c>
      <c r="J97" s="250">
        <f t="shared" si="10"/>
        <v>23.86</v>
      </c>
    </row>
    <row r="98" spans="1:10" s="14" customFormat="1" ht="25.5" customHeight="1" outlineLevel="1" x14ac:dyDescent="0.2">
      <c r="A98" s="258">
        <v>73</v>
      </c>
      <c r="B98" s="258" t="s">
        <v>264</v>
      </c>
      <c r="C98" s="150" t="s">
        <v>265</v>
      </c>
      <c r="D98" s="258" t="s">
        <v>182</v>
      </c>
      <c r="E98" s="267">
        <v>9.5926030652157435E-2</v>
      </c>
      <c r="F98" s="259">
        <v>23.09</v>
      </c>
      <c r="G98" s="253">
        <f t="shared" si="9"/>
        <v>2.21</v>
      </c>
      <c r="H98" s="256">
        <f t="shared" si="11"/>
        <v>6.7846145817024176E-4</v>
      </c>
      <c r="I98" s="250">
        <f>ROUND(F98*'Прил. 10'!$D$13,2)</f>
        <v>227.21</v>
      </c>
      <c r="J98" s="250">
        <f t="shared" si="10"/>
        <v>21.8</v>
      </c>
    </row>
    <row r="99" spans="1:10" s="14" customFormat="1" ht="14.25" customHeight="1" outlineLevel="1" x14ac:dyDescent="0.2">
      <c r="A99" s="258">
        <v>74</v>
      </c>
      <c r="B99" s="258" t="s">
        <v>266</v>
      </c>
      <c r="C99" s="150" t="s">
        <v>267</v>
      </c>
      <c r="D99" s="258" t="s">
        <v>268</v>
      </c>
      <c r="E99" s="267">
        <v>0.22507980082397563</v>
      </c>
      <c r="F99" s="259">
        <v>8.33</v>
      </c>
      <c r="G99" s="253">
        <f t="shared" ref="G99:G115" si="12">ROUND(E99*F99,2)</f>
        <v>1.87</v>
      </c>
      <c r="H99" s="256">
        <f t="shared" si="11"/>
        <v>5.7408277229789692E-4</v>
      </c>
      <c r="I99" s="250">
        <f>ROUND(F99*'Прил. 10'!$D$13,2)</f>
        <v>81.97</v>
      </c>
      <c r="J99" s="250">
        <f t="shared" ref="J99:J115" si="13">ROUND(I99*E99,2)</f>
        <v>18.45</v>
      </c>
    </row>
    <row r="100" spans="1:10" s="14" customFormat="1" ht="38.25" customHeight="1" outlineLevel="1" x14ac:dyDescent="0.2">
      <c r="A100" s="258">
        <v>75</v>
      </c>
      <c r="B100" s="258" t="s">
        <v>269</v>
      </c>
      <c r="C100" s="150" t="s">
        <v>270</v>
      </c>
      <c r="D100" s="258" t="s">
        <v>164</v>
      </c>
      <c r="E100" s="267">
        <v>4.9976778206186859E-5</v>
      </c>
      <c r="F100" s="259">
        <v>37517</v>
      </c>
      <c r="G100" s="253">
        <f t="shared" si="12"/>
        <v>1.87</v>
      </c>
      <c r="H100" s="256">
        <f t="shared" si="11"/>
        <v>5.7408277229789692E-4</v>
      </c>
      <c r="I100" s="250">
        <f>ROUND(F100*'Прил. 10'!$D$13,2)</f>
        <v>369167.28</v>
      </c>
      <c r="J100" s="250">
        <f t="shared" si="13"/>
        <v>18.45</v>
      </c>
    </row>
    <row r="101" spans="1:10" s="14" customFormat="1" ht="38.25" customHeight="1" outlineLevel="1" x14ac:dyDescent="0.2">
      <c r="A101" s="258">
        <v>76</v>
      </c>
      <c r="B101" s="258" t="s">
        <v>271</v>
      </c>
      <c r="C101" s="150" t="s">
        <v>272</v>
      </c>
      <c r="D101" s="258" t="s">
        <v>182</v>
      </c>
      <c r="E101" s="267">
        <v>5.3946036751768324E-2</v>
      </c>
      <c r="F101" s="259">
        <v>30.4</v>
      </c>
      <c r="G101" s="253">
        <f t="shared" si="12"/>
        <v>1.64</v>
      </c>
      <c r="H101" s="256">
        <f t="shared" si="11"/>
        <v>5.0347366126660467E-4</v>
      </c>
      <c r="I101" s="250">
        <f>ROUND(F101*'Прил. 10'!$D$13,2)</f>
        <v>299.14</v>
      </c>
      <c r="J101" s="250">
        <f t="shared" si="13"/>
        <v>16.14</v>
      </c>
    </row>
    <row r="102" spans="1:10" s="14" customFormat="1" ht="14.25" customHeight="1" outlineLevel="1" x14ac:dyDescent="0.2">
      <c r="A102" s="258">
        <v>77</v>
      </c>
      <c r="B102" s="258" t="s">
        <v>273</v>
      </c>
      <c r="C102" s="150" t="s">
        <v>274</v>
      </c>
      <c r="D102" s="258" t="s">
        <v>182</v>
      </c>
      <c r="E102" s="267">
        <v>3.2021332651027301E-2</v>
      </c>
      <c r="F102" s="259">
        <v>44.97</v>
      </c>
      <c r="G102" s="253">
        <f t="shared" si="12"/>
        <v>1.44</v>
      </c>
      <c r="H102" s="256">
        <f t="shared" si="11"/>
        <v>4.4207443428287245E-4</v>
      </c>
      <c r="I102" s="250">
        <f>ROUND(F102*'Прил. 10'!$D$13,2)</f>
        <v>442.5</v>
      </c>
      <c r="J102" s="250">
        <f t="shared" si="13"/>
        <v>14.17</v>
      </c>
    </row>
    <row r="103" spans="1:10" s="14" customFormat="1" ht="14.25" customHeight="1" outlineLevel="1" x14ac:dyDescent="0.2">
      <c r="A103" s="258">
        <v>78</v>
      </c>
      <c r="B103" s="258" t="s">
        <v>275</v>
      </c>
      <c r="C103" s="150" t="s">
        <v>276</v>
      </c>
      <c r="D103" s="258" t="s">
        <v>277</v>
      </c>
      <c r="E103" s="267">
        <v>2.5066383085280738E-2</v>
      </c>
      <c r="F103" s="259">
        <v>37.5</v>
      </c>
      <c r="G103" s="253">
        <f t="shared" si="12"/>
        <v>0.94</v>
      </c>
      <c r="H103" s="256">
        <f t="shared" si="11"/>
        <v>2.8857636682354173E-4</v>
      </c>
      <c r="I103" s="250">
        <f>ROUND(F103*'Прил. 10'!$D$13,2)</f>
        <v>369</v>
      </c>
      <c r="J103" s="250">
        <f t="shared" si="13"/>
        <v>9.25</v>
      </c>
    </row>
    <row r="104" spans="1:10" s="14" customFormat="1" ht="14.25" customHeight="1" outlineLevel="1" x14ac:dyDescent="0.2">
      <c r="A104" s="258">
        <v>79</v>
      </c>
      <c r="B104" s="258" t="s">
        <v>278</v>
      </c>
      <c r="C104" s="150" t="s">
        <v>279</v>
      </c>
      <c r="D104" s="258" t="s">
        <v>280</v>
      </c>
      <c r="E104" s="267">
        <v>2.3475876544336529</v>
      </c>
      <c r="F104" s="259">
        <v>0.4</v>
      </c>
      <c r="G104" s="253">
        <f t="shared" si="12"/>
        <v>0.94</v>
      </c>
      <c r="H104" s="256">
        <f t="shared" si="11"/>
        <v>2.8857636682354173E-4</v>
      </c>
      <c r="I104" s="250">
        <f>ROUND(F104*'Прил. 10'!$D$13,2)</f>
        <v>3.94</v>
      </c>
      <c r="J104" s="250">
        <f t="shared" si="13"/>
        <v>9.25</v>
      </c>
    </row>
    <row r="105" spans="1:10" s="14" customFormat="1" ht="14.25" customHeight="1" outlineLevel="1" x14ac:dyDescent="0.2">
      <c r="A105" s="258">
        <v>80</v>
      </c>
      <c r="B105" s="258" t="s">
        <v>281</v>
      </c>
      <c r="C105" s="150" t="s">
        <v>282</v>
      </c>
      <c r="D105" s="258" t="s">
        <v>164</v>
      </c>
      <c r="E105" s="267">
        <v>1.1027579544443551E-3</v>
      </c>
      <c r="F105" s="259">
        <v>729.98</v>
      </c>
      <c r="G105" s="253">
        <f t="shared" si="12"/>
        <v>0.8</v>
      </c>
      <c r="H105" s="256">
        <f t="shared" si="11"/>
        <v>2.4559690793492917E-4</v>
      </c>
      <c r="I105" s="250">
        <f>ROUND(F105*'Прил. 10'!$D$13,2)</f>
        <v>7183</v>
      </c>
      <c r="J105" s="250">
        <f t="shared" si="13"/>
        <v>7.92</v>
      </c>
    </row>
    <row r="106" spans="1:10" s="14" customFormat="1" ht="14.25" customHeight="1" outlineLevel="1" x14ac:dyDescent="0.2">
      <c r="A106" s="258">
        <v>81</v>
      </c>
      <c r="B106" s="258" t="s">
        <v>283</v>
      </c>
      <c r="C106" s="150" t="s">
        <v>284</v>
      </c>
      <c r="D106" s="258" t="s">
        <v>182</v>
      </c>
      <c r="E106" s="267">
        <v>2.5053936958012755E-2</v>
      </c>
      <c r="F106" s="259">
        <v>27.74</v>
      </c>
      <c r="G106" s="253">
        <f t="shared" si="12"/>
        <v>0.69</v>
      </c>
      <c r="H106" s="256">
        <f t="shared" si="11"/>
        <v>2.1182733309387636E-4</v>
      </c>
      <c r="I106" s="250">
        <f>ROUND(F106*'Прил. 10'!$D$13,2)</f>
        <v>272.95999999999998</v>
      </c>
      <c r="J106" s="250">
        <f t="shared" si="13"/>
        <v>6.84</v>
      </c>
    </row>
    <row r="107" spans="1:10" s="14" customFormat="1" ht="14.25" customHeight="1" outlineLevel="1" x14ac:dyDescent="0.2">
      <c r="A107" s="258">
        <v>82</v>
      </c>
      <c r="B107" s="258" t="s">
        <v>285</v>
      </c>
      <c r="C107" s="150" t="s">
        <v>286</v>
      </c>
      <c r="D107" s="258" t="s">
        <v>182</v>
      </c>
      <c r="E107" s="267">
        <v>5.0085854929391828E-3</v>
      </c>
      <c r="F107" s="259">
        <v>138.76</v>
      </c>
      <c r="G107" s="253">
        <f t="shared" si="12"/>
        <v>0.69</v>
      </c>
      <c r="H107" s="256">
        <f t="shared" si="11"/>
        <v>2.1182733309387636E-4</v>
      </c>
      <c r="I107" s="250">
        <f>ROUND(F107*'Прил. 10'!$D$13,2)</f>
        <v>1365.4</v>
      </c>
      <c r="J107" s="250">
        <f t="shared" si="13"/>
        <v>6.84</v>
      </c>
    </row>
    <row r="108" spans="1:10" s="14" customFormat="1" ht="14.25" customHeight="1" outlineLevel="1" x14ac:dyDescent="0.2">
      <c r="A108" s="258">
        <v>83</v>
      </c>
      <c r="B108" s="258" t="s">
        <v>287</v>
      </c>
      <c r="C108" s="150" t="s">
        <v>288</v>
      </c>
      <c r="D108" s="258" t="s">
        <v>164</v>
      </c>
      <c r="E108" s="267">
        <v>9.974388432533358E-5</v>
      </c>
      <c r="F108" s="259">
        <v>6667</v>
      </c>
      <c r="G108" s="253">
        <f t="shared" si="12"/>
        <v>0.66</v>
      </c>
      <c r="H108" s="256">
        <f t="shared" si="11"/>
        <v>2.0261744904631656E-4</v>
      </c>
      <c r="I108" s="250">
        <f>ROUND(F108*'Прил. 10'!$D$13,2)</f>
        <v>65603.28</v>
      </c>
      <c r="J108" s="250">
        <f t="shared" si="13"/>
        <v>6.54</v>
      </c>
    </row>
    <row r="109" spans="1:10" s="14" customFormat="1" ht="14.25" customHeight="1" outlineLevel="1" x14ac:dyDescent="0.2">
      <c r="A109" s="258">
        <v>84</v>
      </c>
      <c r="B109" s="258" t="s">
        <v>289</v>
      </c>
      <c r="C109" s="150" t="s">
        <v>290</v>
      </c>
      <c r="D109" s="258" t="s">
        <v>182</v>
      </c>
      <c r="E109" s="267">
        <v>4.5095387352167993E-3</v>
      </c>
      <c r="F109" s="259">
        <v>133.05000000000001</v>
      </c>
      <c r="G109" s="253">
        <f t="shared" si="12"/>
        <v>0.6</v>
      </c>
      <c r="H109" s="256">
        <f t="shared" si="11"/>
        <v>1.8419768095119684E-4</v>
      </c>
      <c r="I109" s="250">
        <f>ROUND(F109*'Прил. 10'!$D$13,2)</f>
        <v>1309.21</v>
      </c>
      <c r="J109" s="250">
        <f t="shared" si="13"/>
        <v>5.9</v>
      </c>
    </row>
    <row r="110" spans="1:10" s="14" customFormat="1" ht="25.5" customHeight="1" outlineLevel="1" x14ac:dyDescent="0.2">
      <c r="A110" s="258">
        <v>85</v>
      </c>
      <c r="B110" s="258" t="s">
        <v>291</v>
      </c>
      <c r="C110" s="150" t="s">
        <v>292</v>
      </c>
      <c r="D110" s="258" t="s">
        <v>182</v>
      </c>
      <c r="E110" s="267">
        <v>4.9903343184181208E-3</v>
      </c>
      <c r="F110" s="259">
        <v>114.22</v>
      </c>
      <c r="G110" s="253">
        <f t="shared" si="12"/>
        <v>0.56999999999999995</v>
      </c>
      <c r="H110" s="256">
        <f t="shared" si="11"/>
        <v>1.74987796903637E-4</v>
      </c>
      <c r="I110" s="250">
        <f>ROUND(F110*'Прил. 10'!$D$13,2)</f>
        <v>1123.92</v>
      </c>
      <c r="J110" s="250">
        <f t="shared" si="13"/>
        <v>5.61</v>
      </c>
    </row>
    <row r="111" spans="1:10" s="14" customFormat="1" ht="25.5" customHeight="1" outlineLevel="1" x14ac:dyDescent="0.2">
      <c r="A111" s="258">
        <v>86</v>
      </c>
      <c r="B111" s="258" t="s">
        <v>293</v>
      </c>
      <c r="C111" s="150" t="s">
        <v>294</v>
      </c>
      <c r="D111" s="258" t="s">
        <v>253</v>
      </c>
      <c r="E111" s="267">
        <v>2.0094351408482904E-3</v>
      </c>
      <c r="F111" s="259">
        <v>253.8</v>
      </c>
      <c r="G111" s="253">
        <f t="shared" si="12"/>
        <v>0.51</v>
      </c>
      <c r="H111" s="256">
        <f t="shared" si="11"/>
        <v>1.5656802880851734E-4</v>
      </c>
      <c r="I111" s="250">
        <f>ROUND(F111*'Прил. 10'!$D$13,2)</f>
        <v>2497.39</v>
      </c>
      <c r="J111" s="250">
        <f t="shared" si="13"/>
        <v>5.0199999999999996</v>
      </c>
    </row>
    <row r="112" spans="1:10" s="14" customFormat="1" ht="14.25" customHeight="1" outlineLevel="1" x14ac:dyDescent="0.2">
      <c r="A112" s="258">
        <v>87</v>
      </c>
      <c r="B112" s="258" t="s">
        <v>295</v>
      </c>
      <c r="C112" s="150" t="s">
        <v>296</v>
      </c>
      <c r="D112" s="258" t="s">
        <v>182</v>
      </c>
      <c r="E112" s="267">
        <v>1.4964125867634582E-2</v>
      </c>
      <c r="F112" s="259">
        <v>15.37</v>
      </c>
      <c r="G112" s="253">
        <f t="shared" si="12"/>
        <v>0.23</v>
      </c>
      <c r="H112" s="256">
        <f t="shared" si="11"/>
        <v>7.0609111031292126E-5</v>
      </c>
      <c r="I112" s="250">
        <f>ROUND(F112*'Прил. 10'!$D$13,2)</f>
        <v>151.24</v>
      </c>
      <c r="J112" s="250">
        <f t="shared" si="13"/>
        <v>2.2599999999999998</v>
      </c>
    </row>
    <row r="113" spans="1:10" s="14" customFormat="1" ht="14.25" customHeight="1" outlineLevel="1" x14ac:dyDescent="0.2">
      <c r="A113" s="258">
        <v>88</v>
      </c>
      <c r="B113" s="258" t="s">
        <v>297</v>
      </c>
      <c r="C113" s="150" t="s">
        <v>298</v>
      </c>
      <c r="D113" s="258" t="s">
        <v>182</v>
      </c>
      <c r="E113" s="267">
        <v>1.2389091807881858E-2</v>
      </c>
      <c r="F113" s="259">
        <v>16.95</v>
      </c>
      <c r="G113" s="253">
        <f t="shared" si="12"/>
        <v>0.21</v>
      </c>
      <c r="H113" s="256">
        <f t="shared" ref="H113:H117" si="14">G113/$G$117</f>
        <v>6.4469188332918903E-5</v>
      </c>
      <c r="I113" s="250">
        <f>ROUND(F113*'Прил. 10'!$D$13,2)</f>
        <v>166.79</v>
      </c>
      <c r="J113" s="250">
        <f t="shared" si="13"/>
        <v>2.0699999999999998</v>
      </c>
    </row>
    <row r="114" spans="1:10" s="14" customFormat="1" ht="25.5" customHeight="1" outlineLevel="1" x14ac:dyDescent="0.2">
      <c r="A114" s="258">
        <v>89</v>
      </c>
      <c r="B114" s="258" t="s">
        <v>299</v>
      </c>
      <c r="C114" s="150" t="s">
        <v>300</v>
      </c>
      <c r="D114" s="258" t="s">
        <v>182</v>
      </c>
      <c r="E114" s="267">
        <v>2.8284408767492875E-3</v>
      </c>
      <c r="F114" s="259">
        <v>38.89</v>
      </c>
      <c r="G114" s="253">
        <f t="shared" si="12"/>
        <v>0.11</v>
      </c>
      <c r="H114" s="256">
        <f t="shared" si="14"/>
        <v>3.3769574841052757E-5</v>
      </c>
      <c r="I114" s="250">
        <f>ROUND(F114*'Прил. 10'!$D$13,2)</f>
        <v>382.68</v>
      </c>
      <c r="J114" s="250">
        <f t="shared" si="13"/>
        <v>1.08</v>
      </c>
    </row>
    <row r="115" spans="1:10" s="14" customFormat="1" ht="14.25" customHeight="1" outlineLevel="1" x14ac:dyDescent="0.2">
      <c r="A115" s="258">
        <v>90</v>
      </c>
      <c r="B115" s="258" t="s">
        <v>301</v>
      </c>
      <c r="C115" s="150" t="s">
        <v>302</v>
      </c>
      <c r="D115" s="258" t="s">
        <v>182</v>
      </c>
      <c r="E115" s="267">
        <v>4.3477768996208806E-3</v>
      </c>
      <c r="F115" s="259">
        <v>11.5</v>
      </c>
      <c r="G115" s="253">
        <f t="shared" si="12"/>
        <v>0.05</v>
      </c>
      <c r="H115" s="256">
        <f t="shared" si="14"/>
        <v>1.5349806745933073E-5</v>
      </c>
      <c r="I115" s="250">
        <f>ROUND(F115*'Прил. 10'!$D$13,2)</f>
        <v>113.16</v>
      </c>
      <c r="J115" s="250">
        <f t="shared" si="13"/>
        <v>0.49</v>
      </c>
    </row>
    <row r="116" spans="1:10" s="14" customFormat="1" ht="14.25" customHeight="1" x14ac:dyDescent="0.2">
      <c r="A116" s="2"/>
      <c r="B116" s="2"/>
      <c r="C116" s="9" t="s">
        <v>372</v>
      </c>
      <c r="D116" s="2"/>
      <c r="E116" s="290"/>
      <c r="F116" s="291"/>
      <c r="G116" s="28">
        <f>SUM(G67:G115)</f>
        <v>454.86</v>
      </c>
      <c r="H116" s="256">
        <f t="shared" si="14"/>
        <v>0.13964026192910234</v>
      </c>
      <c r="I116" s="28"/>
      <c r="J116" s="28">
        <f>SUM(J67:J115)</f>
        <v>4476.58</v>
      </c>
    </row>
    <row r="117" spans="1:10" s="14" customFormat="1" ht="14.25" customHeight="1" x14ac:dyDescent="0.2">
      <c r="A117" s="2"/>
      <c r="B117" s="2"/>
      <c r="C117" s="289" t="s">
        <v>373</v>
      </c>
      <c r="D117" s="2"/>
      <c r="E117" s="290"/>
      <c r="F117" s="291"/>
      <c r="G117" s="28">
        <f>G66+G116</f>
        <v>3257.3699999999994</v>
      </c>
      <c r="H117" s="292">
        <f t="shared" si="14"/>
        <v>1</v>
      </c>
      <c r="I117" s="28"/>
      <c r="J117" s="28">
        <f>J66+J116</f>
        <v>32053.15</v>
      </c>
    </row>
    <row r="118" spans="1:10" s="14" customFormat="1" ht="14.25" customHeight="1" x14ac:dyDescent="0.2">
      <c r="A118" s="2"/>
      <c r="B118" s="2"/>
      <c r="C118" s="9" t="s">
        <v>374</v>
      </c>
      <c r="D118" s="2"/>
      <c r="E118" s="290"/>
      <c r="F118" s="291"/>
      <c r="G118" s="28">
        <f>G15+G34+G117</f>
        <v>12655.39</v>
      </c>
      <c r="H118" s="292"/>
      <c r="I118" s="28"/>
      <c r="J118" s="28">
        <f>J15+J34+J117</f>
        <v>362089.09</v>
      </c>
    </row>
    <row r="119" spans="1:10" s="14" customFormat="1" ht="14.25" customHeight="1" x14ac:dyDescent="0.2">
      <c r="A119" s="2"/>
      <c r="B119" s="2"/>
      <c r="C119" s="9" t="s">
        <v>375</v>
      </c>
      <c r="D119" s="179">
        <f>ROUND(G119/(G$17+$G$15),2)</f>
        <v>1.6</v>
      </c>
      <c r="E119" s="290"/>
      <c r="F119" s="291"/>
      <c r="G119" s="28">
        <v>11581.32</v>
      </c>
      <c r="H119" s="292"/>
      <c r="I119" s="28"/>
      <c r="J119" s="250">
        <f>ROUND(D119*(J15+J17),2)</f>
        <v>521728.34</v>
      </c>
    </row>
    <row r="120" spans="1:10" s="14" customFormat="1" ht="14.25" customHeight="1" x14ac:dyDescent="0.2">
      <c r="A120" s="2"/>
      <c r="B120" s="2"/>
      <c r="C120" s="9" t="s">
        <v>376</v>
      </c>
      <c r="D120" s="179">
        <f>ROUND(G120/(G$15+G$17),2)</f>
        <v>1.1599999999999999</v>
      </c>
      <c r="E120" s="290"/>
      <c r="F120" s="291"/>
      <c r="G120" s="28">
        <v>8412.65</v>
      </c>
      <c r="H120" s="292"/>
      <c r="I120" s="28"/>
      <c r="J120" s="250">
        <f>ROUND(D120*(J15+J17),2)</f>
        <v>378253.04</v>
      </c>
    </row>
    <row r="121" spans="1:10" s="14" customFormat="1" ht="14.25" customHeight="1" x14ac:dyDescent="0.2">
      <c r="A121" s="2"/>
      <c r="B121" s="2"/>
      <c r="C121" s="9" t="s">
        <v>377</v>
      </c>
      <c r="D121" s="2"/>
      <c r="E121" s="290"/>
      <c r="F121" s="291"/>
      <c r="G121" s="28">
        <f>G15+G34+G117+G119+G120</f>
        <v>32649.360000000001</v>
      </c>
      <c r="H121" s="292"/>
      <c r="I121" s="28"/>
      <c r="J121" s="28">
        <f>J15+J34+J117+J119+J120</f>
        <v>1262070.47</v>
      </c>
    </row>
    <row r="122" spans="1:10" s="14" customFormat="1" ht="14.25" customHeight="1" x14ac:dyDescent="0.2">
      <c r="A122" s="2"/>
      <c r="B122" s="2"/>
      <c r="C122" s="9" t="s">
        <v>378</v>
      </c>
      <c r="D122" s="2"/>
      <c r="E122" s="290"/>
      <c r="F122" s="291"/>
      <c r="G122" s="28">
        <f>G121+G45</f>
        <v>562202.17999999993</v>
      </c>
      <c r="H122" s="292"/>
      <c r="I122" s="28"/>
      <c r="J122" s="28">
        <f>J121+J45</f>
        <v>4577071.21</v>
      </c>
    </row>
    <row r="123" spans="1:10" s="14" customFormat="1" ht="34.5" customHeight="1" x14ac:dyDescent="0.2">
      <c r="A123" s="2"/>
      <c r="B123" s="2"/>
      <c r="C123" s="9" t="s">
        <v>339</v>
      </c>
      <c r="D123" s="2" t="s">
        <v>548</v>
      </c>
      <c r="E123" s="267">
        <v>1</v>
      </c>
      <c r="F123" s="291"/>
      <c r="G123" s="28">
        <f>G122/E123</f>
        <v>562202.17999999993</v>
      </c>
      <c r="H123" s="292"/>
      <c r="I123" s="28"/>
      <c r="J123" s="28">
        <f>J122/E123</f>
        <v>4577071.21</v>
      </c>
    </row>
    <row r="125" spans="1:10" s="14" customFormat="1" ht="14.25" customHeight="1" x14ac:dyDescent="0.2">
      <c r="A125" s="4" t="s">
        <v>379</v>
      </c>
    </row>
    <row r="126" spans="1:10" s="14" customFormat="1" ht="14.25" customHeight="1" x14ac:dyDescent="0.2">
      <c r="A126" s="164" t="s">
        <v>69</v>
      </c>
    </row>
    <row r="127" spans="1:10" s="14" customFormat="1" ht="14.25" customHeight="1" x14ac:dyDescent="0.2">
      <c r="A127" s="4"/>
    </row>
    <row r="128" spans="1:10" s="14" customFormat="1" ht="14.25" customHeight="1" x14ac:dyDescent="0.2">
      <c r="A128" s="4" t="s">
        <v>380</v>
      </c>
    </row>
    <row r="129" spans="1:1" s="14" customFormat="1" ht="14.25" customHeight="1" x14ac:dyDescent="0.2">
      <c r="A129" s="164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48:H48"/>
    <mergeCell ref="B13:H13"/>
    <mergeCell ref="B16:H16"/>
    <mergeCell ref="B18:H18"/>
    <mergeCell ref="B19:H19"/>
    <mergeCell ref="B36:H36"/>
    <mergeCell ref="B35:H35"/>
    <mergeCell ref="B47:H47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view="pageBreakPreview" workbookViewId="0">
      <selection activeCell="C12" sqref="C12"/>
    </sheetView>
  </sheetViews>
  <sheetFormatPr defaultColWidth="9.140625"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57" t="s">
        <v>381</v>
      </c>
      <c r="B1" s="357"/>
      <c r="C1" s="357"/>
      <c r="D1" s="357"/>
      <c r="E1" s="357"/>
      <c r="F1" s="357"/>
      <c r="G1" s="357"/>
    </row>
    <row r="2" spans="1:7" ht="21.75" customHeight="1" x14ac:dyDescent="0.25">
      <c r="A2" s="168"/>
      <c r="B2" s="168"/>
      <c r="C2" s="168"/>
      <c r="D2" s="168"/>
      <c r="E2" s="168"/>
      <c r="F2" s="168"/>
      <c r="G2" s="168"/>
    </row>
    <row r="3" spans="1:7" x14ac:dyDescent="0.25">
      <c r="A3" s="311" t="s">
        <v>382</v>
      </c>
      <c r="B3" s="311"/>
      <c r="C3" s="311"/>
      <c r="D3" s="311"/>
      <c r="E3" s="311"/>
      <c r="F3" s="311"/>
      <c r="G3" s="311"/>
    </row>
    <row r="4" spans="1:7" ht="27" customHeight="1" x14ac:dyDescent="0.25">
      <c r="A4" s="314" t="s">
        <v>544</v>
      </c>
      <c r="B4" s="314"/>
      <c r="C4" s="314"/>
      <c r="D4" s="314"/>
      <c r="E4" s="314"/>
      <c r="F4" s="314"/>
      <c r="G4" s="314"/>
    </row>
    <row r="5" spans="1:7" x14ac:dyDescent="0.25">
      <c r="A5" s="169"/>
      <c r="B5" s="169"/>
      <c r="C5" s="169"/>
      <c r="D5" s="169"/>
      <c r="E5" s="169"/>
      <c r="F5" s="169"/>
      <c r="G5" s="169"/>
    </row>
    <row r="6" spans="1:7" ht="30" customHeight="1" x14ac:dyDescent="0.25">
      <c r="A6" s="362" t="s">
        <v>13</v>
      </c>
      <c r="B6" s="362" t="s">
        <v>89</v>
      </c>
      <c r="C6" s="362" t="s">
        <v>305</v>
      </c>
      <c r="D6" s="362" t="s">
        <v>91</v>
      </c>
      <c r="E6" s="339" t="s">
        <v>347</v>
      </c>
      <c r="F6" s="362" t="s">
        <v>93</v>
      </c>
      <c r="G6" s="362"/>
    </row>
    <row r="7" spans="1:7" x14ac:dyDescent="0.25">
      <c r="A7" s="362"/>
      <c r="B7" s="362"/>
      <c r="C7" s="362"/>
      <c r="D7" s="362"/>
      <c r="E7" s="355"/>
      <c r="F7" s="170" t="s">
        <v>350</v>
      </c>
      <c r="G7" s="170" t="s">
        <v>95</v>
      </c>
    </row>
    <row r="8" spans="1:7" x14ac:dyDescent="0.25">
      <c r="A8" s="170">
        <v>1</v>
      </c>
      <c r="B8" s="170">
        <v>2</v>
      </c>
      <c r="C8" s="170">
        <v>3</v>
      </c>
      <c r="D8" s="170">
        <v>4</v>
      </c>
      <c r="E8" s="170">
        <v>5</v>
      </c>
      <c r="F8" s="170">
        <v>6</v>
      </c>
      <c r="G8" s="170">
        <v>7</v>
      </c>
    </row>
    <row r="9" spans="1:7" ht="15" customHeight="1" x14ac:dyDescent="0.25">
      <c r="A9" s="171"/>
      <c r="B9" s="358" t="s">
        <v>383</v>
      </c>
      <c r="C9" s="359"/>
      <c r="D9" s="359"/>
      <c r="E9" s="359"/>
      <c r="F9" s="359"/>
      <c r="G9" s="360"/>
    </row>
    <row r="10" spans="1:7" ht="27" customHeight="1" x14ac:dyDescent="0.25">
      <c r="A10" s="170"/>
      <c r="B10" s="172"/>
      <c r="C10" s="135" t="s">
        <v>384</v>
      </c>
      <c r="D10" s="172"/>
      <c r="E10" s="173"/>
      <c r="F10" s="174"/>
      <c r="G10" s="174">
        <v>0</v>
      </c>
    </row>
    <row r="11" spans="1:7" x14ac:dyDescent="0.25">
      <c r="A11" s="170"/>
      <c r="B11" s="343" t="s">
        <v>385</v>
      </c>
      <c r="C11" s="343"/>
      <c r="D11" s="343"/>
      <c r="E11" s="361"/>
      <c r="F11" s="346"/>
      <c r="G11" s="346"/>
    </row>
    <row r="12" spans="1:7" ht="165.75" x14ac:dyDescent="0.25">
      <c r="A12" s="170">
        <v>1</v>
      </c>
      <c r="B12" s="135" t="str">
        <f>'Прил.5 Расчет СМР и ОБ'!B37</f>
        <v>БЦ 36.42</v>
      </c>
      <c r="C12" s="135" t="str">
        <f>'Прил.5 Расчет СМР и ОБ'!C37</f>
        <v>Межсетевой экран
- Шасси межсетевого экрана 8*1000BASE-T, 4*1000BASE-Х, 1*1000BASE-T (управление) 1 serial, 1*USB 3.0, 2*PCU -1шт.
- Модуль вентиляции FAN межсетевого экрана -2шт.
- Модуль электропитания 220VAC межсетевого экрана -1шт.
- Сервисный контракт технической поддержки, сроком не менее трёх лет
- Комплект лицензий для межсетевого экрана</v>
      </c>
      <c r="D12" s="135" t="str">
        <f>'Прил.5 Расчет СМР и ОБ'!D37</f>
        <v>шт</v>
      </c>
      <c r="E12" s="135">
        <f>'Прил.5 Расчет СМР и ОБ'!E37</f>
        <v>1.0000002148438918</v>
      </c>
      <c r="F12" s="135">
        <f>'Прил.5 Расчет СМР и ОБ'!F37</f>
        <v>110223.64</v>
      </c>
      <c r="G12" s="176">
        <f t="shared" ref="G12:G17" si="0">ROUND(E12*F12,2)</f>
        <v>110223.66</v>
      </c>
    </row>
    <row r="13" spans="1:7" ht="242.25" x14ac:dyDescent="0.25">
      <c r="A13" s="170">
        <v>2</v>
      </c>
      <c r="B13" s="135" t="str">
        <f>'Прил.5 Расчет СМР и ОБ'!B38</f>
        <v>БЦ 36.41</v>
      </c>
      <c r="C13" s="135" t="str">
        <f>'Прил.5 Расчет СМР и ОБ'!C38</f>
        <v>Маршрутизатор
- Шасси маршрутизатора 1*SRU slot, 4*SIC slot, 2*WSIC slot, 2*XSIC slot, 2*power slot;
- Модуль центрального процессора маршрутизатора - 1шт.;
- Модуль электропитания маршрутизатора -2 шт.;
- SFP модуль оптический, 1310nm, GE, LC, SM, 10km - 4шт.;
- SFP модуль оптический, 1310nm, 10GE, LC, SM, 10km - 4шт.
- Модуль вентиляции FAN маршрутизатора - 1шт.;
- Кабельная сборка для стекирования, 1 м -1шт.;
- Лицензии, ПО маршрутизатора
- Сервисный контракт расширенной технической поддержки, сроком не менее трёх лет</v>
      </c>
      <c r="D13" s="135" t="str">
        <f>'Прил.5 Расчет СМР и ОБ'!D38</f>
        <v>шт</v>
      </c>
      <c r="E13" s="135">
        <f>'Прил.5 Расчет СМР и ОБ'!E38</f>
        <v>1.000000226249272</v>
      </c>
      <c r="F13" s="135">
        <f>'Прил.5 Расчет СМР и ОБ'!F38</f>
        <v>419329.07</v>
      </c>
      <c r="G13" s="176">
        <f t="shared" si="0"/>
        <v>419329.16</v>
      </c>
    </row>
    <row r="14" spans="1:7" ht="242.25" x14ac:dyDescent="0.25">
      <c r="A14" s="170">
        <v>3</v>
      </c>
      <c r="B14" s="135" t="str">
        <f>'Прил.5 Расчет СМР и ОБ'!B39</f>
        <v>БЦ 36.39</v>
      </c>
      <c r="C14" s="135" t="str">
        <f>'Прил.5 Расчет СМР и ОБ'!C39</f>
        <v>Коммутатор 24 порта 
- Шасси коммутатора 48*10/100/1000BASE-T ports, 4*10GE SFP+ ports, 1*expansion slot, PoE+ -1шт.
- Модуль расширения 8 х 10GE -1шт.
- Модуль электропитания коммутатора, 220VAC -2шт.
- Модуль вентиляции FAN коммутатора -2шт.
- Кабельная сборка для стекирования, 1 м -1шт.
- SFP-модуль оптический, 1310 nm, GE, LC, SM, 10 km -4шт.
- SFP-модуль оптический, 1310 nm, 10GE, LC, SM, 10 km -4шт.
- Лицензии, ПО коммутатора
- Сервисный контракт расширенной технической поддержки, сроком не менее трёх лет</v>
      </c>
      <c r="D14" s="135" t="str">
        <f>'Прил.5 Расчет СМР и ОБ'!D39</f>
        <v>шт</v>
      </c>
      <c r="E14" s="135">
        <f>'Прил.5 Расчет СМР и ОБ'!E39</f>
        <v>1.0000001890071579</v>
      </c>
      <c r="F14" s="135">
        <f>'Прил.5 Расчет СМР и ОБ'!F39</f>
        <v>95397.28</v>
      </c>
      <c r="G14" s="176">
        <f t="shared" si="0"/>
        <v>95397.3</v>
      </c>
    </row>
    <row r="15" spans="1:7" x14ac:dyDescent="0.25">
      <c r="A15" s="170">
        <v>4</v>
      </c>
      <c r="B15" s="135" t="str">
        <f>'Прил.5 Расчет СМР и ОБ'!B40</f>
        <v>БЦ.36.43</v>
      </c>
      <c r="C15" s="135" t="str">
        <f>'Прил.5 Расчет СМР и ОБ'!C40</f>
        <v>Модуль SFP GE, SM(2ОВ), 10км, 1310nm</v>
      </c>
      <c r="D15" s="135" t="str">
        <f>'Прил.5 Расчет СМР и ОБ'!D40</f>
        <v>шт</v>
      </c>
      <c r="E15" s="135">
        <f>'Прил.5 Расчет СМР и ОБ'!E40</f>
        <v>1.0000004567763203</v>
      </c>
      <c r="F15" s="135">
        <f>'Прил.5 Расчет СМР и ОБ'!F40</f>
        <v>2875.4</v>
      </c>
      <c r="G15" s="176">
        <f t="shared" si="0"/>
        <v>2875.4</v>
      </c>
    </row>
    <row r="16" spans="1:7" ht="25.5" x14ac:dyDescent="0.25">
      <c r="A16" s="170">
        <v>5</v>
      </c>
      <c r="B16" s="135" t="str">
        <f>'Прил.5 Расчет СМР и ОБ'!B41</f>
        <v>61.1.04.08-0002</v>
      </c>
      <c r="C16" s="135" t="str">
        <f>'Прил.5 Расчет СМР и ОБ'!C41</f>
        <v>Шкаф телекоммуникационный, размер 800х800х2080 мм</v>
      </c>
      <c r="D16" s="135" t="str">
        <f>'Прил.5 Расчет СМР и ОБ'!D41</f>
        <v>шт</v>
      </c>
      <c r="E16" s="135">
        <f>'Прил.5 Расчет СМР и ОБ'!E41</f>
        <v>0.5000000747590051</v>
      </c>
      <c r="F16" s="135">
        <f>'Прил.5 Расчет СМР и ОБ'!F41</f>
        <v>9392.75</v>
      </c>
      <c r="G16" s="176">
        <f t="shared" si="0"/>
        <v>4696.38</v>
      </c>
    </row>
    <row r="17" spans="1:7" ht="76.5" x14ac:dyDescent="0.25">
      <c r="A17" s="170">
        <v>6</v>
      </c>
      <c r="B17" s="135" t="str">
        <f>'Прил.5 Расчет СМР и ОБ'!B42</f>
        <v>БЦ.36.40</v>
      </c>
      <c r="C17" s="135" t="str">
        <f>'Прил.5 Расчет СМР и ОБ'!C42</f>
        <v>Коммутатор 8 портов
- не менее 4 портов 10/100Base-T с PoE+(IEEE 802.3at);
- не менее 4 портов 10/100/1000Base-T с PoE+ (IEEE 802.3at);
- 2 порта 1000Base-X (SFP, SPF+)</v>
      </c>
      <c r="D17" s="135" t="str">
        <f>'Прил.5 Расчет СМР и ОБ'!D42</f>
        <v>шт</v>
      </c>
      <c r="E17" s="135">
        <f>'Прил.5 Расчет СМР и ОБ'!E42</f>
        <v>0.50000017379195572</v>
      </c>
      <c r="F17" s="135">
        <f>'Прил.5 Расчет СМР и ОБ'!F42</f>
        <v>22895.37</v>
      </c>
      <c r="G17" s="176">
        <f t="shared" si="0"/>
        <v>11447.69</v>
      </c>
    </row>
    <row r="18" spans="1:7" ht="25.5" customHeight="1" x14ac:dyDescent="0.25">
      <c r="A18" s="170"/>
      <c r="B18" s="135"/>
      <c r="C18" s="135" t="s">
        <v>386</v>
      </c>
      <c r="D18" s="135"/>
      <c r="E18" s="175"/>
      <c r="F18" s="174"/>
      <c r="G18" s="176">
        <f>SUM(G12:G17)</f>
        <v>643969.59</v>
      </c>
    </row>
    <row r="19" spans="1:7" ht="19.5" customHeight="1" x14ac:dyDescent="0.25">
      <c r="A19" s="170"/>
      <c r="B19" s="135"/>
      <c r="C19" s="135" t="s">
        <v>387</v>
      </c>
      <c r="D19" s="135"/>
      <c r="E19" s="175"/>
      <c r="F19" s="174"/>
      <c r="G19" s="176">
        <f>G10+G18</f>
        <v>643969.59</v>
      </c>
    </row>
    <row r="20" spans="1:7" x14ac:dyDescent="0.25">
      <c r="A20" s="177"/>
      <c r="B20" s="178"/>
      <c r="C20" s="177"/>
      <c r="D20" s="177"/>
      <c r="E20" s="177"/>
      <c r="F20" s="177"/>
      <c r="G20" s="177"/>
    </row>
    <row r="21" spans="1:7" x14ac:dyDescent="0.25">
      <c r="A21" s="4" t="s">
        <v>379</v>
      </c>
      <c r="B21" s="14"/>
      <c r="C21" s="14"/>
      <c r="D21" s="177"/>
      <c r="E21" s="177"/>
      <c r="F21" s="177"/>
      <c r="G21" s="177"/>
    </row>
    <row r="22" spans="1:7" x14ac:dyDescent="0.25">
      <c r="A22" s="164" t="s">
        <v>69</v>
      </c>
      <c r="B22" s="14"/>
      <c r="C22" s="14"/>
      <c r="D22" s="177"/>
      <c r="E22" s="177"/>
      <c r="F22" s="177"/>
      <c r="G22" s="177"/>
    </row>
    <row r="23" spans="1:7" x14ac:dyDescent="0.25">
      <c r="A23" s="4"/>
      <c r="B23" s="14"/>
      <c r="C23" s="14"/>
      <c r="D23" s="177"/>
      <c r="E23" s="177"/>
      <c r="F23" s="177"/>
      <c r="G23" s="177"/>
    </row>
    <row r="24" spans="1:7" x14ac:dyDescent="0.25">
      <c r="A24" s="4" t="s">
        <v>380</v>
      </c>
      <c r="B24" s="14"/>
      <c r="C24" s="14"/>
      <c r="D24" s="177"/>
      <c r="E24" s="177"/>
      <c r="F24" s="177"/>
      <c r="G24" s="177"/>
    </row>
    <row r="25" spans="1:7" x14ac:dyDescent="0.25">
      <c r="A25" s="164" t="s">
        <v>71</v>
      </c>
      <c r="B25" s="14"/>
      <c r="C25" s="14"/>
      <c r="D25" s="177"/>
      <c r="E25" s="177"/>
      <c r="F25" s="177"/>
      <c r="G25" s="177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10</vt:i4>
      </vt:variant>
    </vt:vector>
  </HeadingPairs>
  <TitlesOfParts>
    <vt:vector size="25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Nikolay Ivanov</cp:lastModifiedBy>
  <dcterms:created xsi:type="dcterms:W3CDTF">2020-09-30T08:50:27Z</dcterms:created>
  <dcterms:modified xsi:type="dcterms:W3CDTF">2023-10-07T09:48:18Z</dcterms:modified>
  <cp:category/>
</cp:coreProperties>
</file>