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7DEF355A-C13F-40A6-ACE9-3337CA36B2B7}" xr6:coauthVersionLast="40" xr6:coauthVersionMax="40" xr10:uidLastSave="{00000000-0000-0000-0000-000000000000}"/>
  <bookViews>
    <workbookView xWindow="0" yWindow="0" windowWidth="28800" windowHeight="12225" tabRatio="794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стоим'!$A$1:$J$24</definedName>
    <definedName name="_xlnm.Print_Area" localSheetId="2">Прил.3!$A$1:$H$90</definedName>
    <definedName name="_xlnm.Print_Area" localSheetId="4">'Прил.5 Расчет СМР и ОБ'!$A$1:$J$101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8" i="9" l="1"/>
  <c r="D11" i="7"/>
  <c r="C11" i="7"/>
  <c r="D5" i="7"/>
  <c r="J92" i="5"/>
  <c r="G92" i="5"/>
  <c r="J91" i="5"/>
  <c r="G91" i="5"/>
  <c r="J90" i="5"/>
  <c r="G90" i="5"/>
  <c r="J89" i="5"/>
  <c r="G89" i="5"/>
  <c r="J88" i="5"/>
  <c r="G88" i="5"/>
  <c r="J87" i="5"/>
  <c r="G87" i="5"/>
  <c r="J86" i="5"/>
  <c r="H86" i="5"/>
  <c r="G86" i="5"/>
  <c r="J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43" i="5"/>
  <c r="H43" i="5"/>
  <c r="G43" i="5"/>
  <c r="J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1" i="4"/>
  <c r="E20" i="4"/>
  <c r="D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J14" i="2"/>
  <c r="H14" i="2"/>
  <c r="F14" i="2"/>
  <c r="B7" i="2"/>
  <c r="B6" i="2"/>
  <c r="C24" i="1"/>
  <c r="C23" i="1"/>
  <c r="C19" i="1"/>
  <c r="C18" i="1"/>
</calcChain>
</file>

<file path=xl/sharedStrings.xml><?xml version="1.0" encoding="utf-8"?>
<sst xmlns="http://schemas.openxmlformats.org/spreadsheetml/2006/main" count="627" uniqueCount="347">
  <si>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</si>
  <si>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</si>
  <si>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маслосборник ПС 220 кВ </t>
  </si>
  <si>
    <t>Сопоставимый уровень цен: 3 квартал 2021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</si>
  <si>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</si>
  <si>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</si>
  <si>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</si>
  <si>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</si>
  <si>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</si>
  <si>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</si>
  <si>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</si>
  <si>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</si>
  <si>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</si>
  <si>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</si>
  <si>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</si>
  <si>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</si>
  <si>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50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</si>
  <si>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</si>
  <si>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</si>
  <si>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</si>
  <si>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</si>
  <si>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</si>
  <si>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</si>
  <si>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</si>
  <si>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</si>
  <si>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</si>
  <si>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</si>
  <si>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</si>
  <si>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</si>
  <si>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</si>
  <si>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</si>
  <si>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</si>
  <si>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</si>
  <si>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</si>
  <si>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</si>
  <si>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</si>
  <si>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</si>
  <si>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</si>
  <si>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2008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</si>
  <si>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</si>
  <si>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</si>
  <si>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</si>
  <si>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</si>
  <si>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</si>
  <si>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Маслосборник ПС 220 кВ</t>
  </si>
  <si>
    <t>Всего по объекту:</t>
  </si>
  <si>
    <t>Всего по объекту в сопоставимом уровне цен 1 кв. 2021г: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</si>
  <si>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</si>
  <si>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</si>
  <si>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</si>
  <si>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маслосборник 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</si>
  <si>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</si>
  <si>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</si>
  <si>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</si>
  <si>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</si>
  <si>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</si>
  <si>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</si>
  <si>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</si>
  <si>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</si>
  <si>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</si>
  <si>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</si>
  <si>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</si>
  <si>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</si>
  <si>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</si>
  <si>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</si>
  <si>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</si>
  <si>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</si>
  <si>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</si>
  <si>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</si>
  <si>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</si>
  <si>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</si>
  <si>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</si>
  <si>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</si>
  <si>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</si>
  <si>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</si>
  <si>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</si>
  <si>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</si>
  <si>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</si>
  <si>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</si>
  <si>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</si>
  <si>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</si>
  <si>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</si>
  <si>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</si>
  <si>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</si>
  <si>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</si>
  <si>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</si>
  <si>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</si>
  <si>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</si>
  <si>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</si>
  <si>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</si>
  <si>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</si>
  <si>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</si>
  <si>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</si>
  <si>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</si>
  <si>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</si>
  <si>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</si>
  <si>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</si>
  <si>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</si>
  <si>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</si>
  <si>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</si>
  <si>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</si>
  <si>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</si>
  <si>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</si>
  <si>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</si>
  <si>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</si>
  <si>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</si>
  <si>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</si>
  <si>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</si>
  <si>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</si>
  <si>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</si>
  <si>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</si>
  <si>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</si>
  <si>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</si>
  <si>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</si>
  <si>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</si>
  <si>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</si>
  <si>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</si>
  <si>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</si>
  <si>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</si>
  <si>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</si>
  <si>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</si>
  <si>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</si>
  <si>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</si>
  <si>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</si>
  <si>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</si>
  <si>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</si>
  <si>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</si>
  <si>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</si>
  <si>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</si>
  <si>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</si>
  <si>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</si>
  <si>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</si>
  <si>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</si>
  <si>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</si>
  <si>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</si>
  <si>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</si>
  <si>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</si>
  <si>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</si>
  <si>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</si>
  <si>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</si>
  <si>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</si>
  <si>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</si>
  <si>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</si>
  <si>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</si>
  <si>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</si>
  <si>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</si>
  <si>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</si>
  <si>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</si>
  <si>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</si>
  <si>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</si>
  <si>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</si>
  <si>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</si>
  <si>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</si>
  <si>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</si>
  <si>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</si>
  <si>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</si>
  <si>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</si>
  <si>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</si>
  <si>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</si>
  <si>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</si>
  <si>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</si>
  <si>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</si>
  <si>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</si>
  <si>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</si>
  <si>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</si>
  <si>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</si>
  <si>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</si>
  <si>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</si>
  <si>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</si>
  <si>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</si>
  <si>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</si>
  <si>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</si>
  <si>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</si>
  <si>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</si>
  <si>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</si>
  <si>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</si>
  <si>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</si>
  <si>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</si>
  <si>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</si>
  <si>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</si>
  <si>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</si>
  <si>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</si>
  <si>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</si>
  <si>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</si>
  <si>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</si>
  <si>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</si>
  <si>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</si>
  <si>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</si>
  <si>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</si>
  <si>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</si>
  <si>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</si>
  <si>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</si>
  <si>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</si>
  <si>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</si>
  <si>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</si>
  <si>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</si>
  <si>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</si>
  <si>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</si>
  <si>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</si>
  <si>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</si>
  <si>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</si>
  <si>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</si>
  <si>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</si>
  <si>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маслосборник 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</si>
  <si>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</si>
  <si>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</si>
  <si>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</si>
  <si>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</si>
  <si>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</si>
  <si>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</si>
  <si>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</si>
  <si>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</si>
  <si>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</si>
  <si>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</si>
  <si>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</si>
  <si>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</si>
  <si>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</si>
  <si>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</si>
  <si>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</si>
  <si>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</si>
  <si>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</si>
  <si>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</si>
  <si>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</si>
  <si>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</si>
  <si>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</si>
  <si>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</si>
  <si>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</si>
  <si>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</si>
  <si>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</si>
  <si>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</si>
  <si>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</si>
  <si>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</si>
  <si>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</si>
  <si>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</si>
  <si>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</si>
  <si>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</si>
  <si>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</si>
  <si>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</si>
  <si>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</si>
  <si>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</si>
  <si>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</si>
  <si>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</si>
  <si>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маслосборник ПС 220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</si>
  <si>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</si>
  <si>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</si>
  <si>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</si>
  <si>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</si>
  <si>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</si>
  <si>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</si>
  <si>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</si>
  <si>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</si>
  <si>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</si>
  <si>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</si>
  <si>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</si>
  <si>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</si>
  <si>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</si>
  <si>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</si>
  <si>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</si>
  <si>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</si>
  <si>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</si>
  <si>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</si>
  <si>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</si>
  <si>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</si>
  <si>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</si>
  <si>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</si>
  <si>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</si>
  <si>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</si>
  <si>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</si>
  <si>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</si>
  <si>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</si>
  <si>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</si>
  <si>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</si>
  <si>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</si>
  <si>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</si>
  <si>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маслосборник ПС 220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</si>
  <si>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</si>
  <si>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</si>
  <si>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</si>
  <si>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</si>
  <si>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</si>
  <si>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</si>
  <si>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</si>
  <si>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</si>
  <si>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</si>
  <si>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</si>
  <si>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</si>
  <si>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</si>
  <si>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Маслосборник 220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</si>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</sst>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2" borderId="0" xfId="0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7" fillId="0" borderId="1" xfId="0" applyNumberFormat="1" applyFont="1" applyBorder="1"/>
    <xf numFmtId="165" fontId="1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1" fillId="0" borderId="4" xfId="0" applyNumberFormat="1" applyFont="1" applyBorder="1" applyAlignment="1">
      <alignment horizontal="center" vertical="top" wrapText="1"/>
    </xf>
    <xf numFmtId="4" fontId="1" fillId="0" borderId="6" xfId="0" applyNumberFormat="1" applyFont="1" applyBorder="1" applyAlignment="1">
      <alignment horizontal="center" vertical="top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498475</xdr:colOff>
      <xdr:row>27</xdr:row>
      <xdr:rowOff>114300</xdr:rowOff>
    </xdr:from>
    <xdr:to>
      <xdr:col>1</xdr:col>
      <xdr:colOff>1436927</xdr:colOff>
      <xdr:row>30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30195D4-3334-4842-BB11-8638543B3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725" y="1217930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498475</xdr:colOff>
      <xdr:row>25</xdr:row>
      <xdr:rowOff>31750</xdr:rowOff>
    </xdr:from>
    <xdr:to>
      <xdr:col>1</xdr:col>
      <xdr:colOff>1341092</xdr:colOff>
      <xdr:row>27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8B15FC0-F697-4E67-8318-C44A17F5B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725" y="11684000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20</xdr:row>
      <xdr:rowOff>98425</xdr:rowOff>
    </xdr:from>
    <xdr:to>
      <xdr:col>3</xdr:col>
      <xdr:colOff>68502</xdr:colOff>
      <xdr:row>23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7FBE235-088F-461C-80E2-98C1C2E0A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483235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18</xdr:row>
      <xdr:rowOff>31750</xdr:rowOff>
    </xdr:from>
    <xdr:to>
      <xdr:col>3</xdr:col>
      <xdr:colOff>48867</xdr:colOff>
      <xdr:row>20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45519DE-679C-4C9A-8C1C-0992E411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436562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84</xdr:row>
      <xdr:rowOff>114300</xdr:rowOff>
    </xdr:from>
    <xdr:to>
      <xdr:col>3</xdr:col>
      <xdr:colOff>39927</xdr:colOff>
      <xdr:row>87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AABE4B6-2876-4F44-BCA7-F0F2474F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700" y="27038300"/>
          <a:ext cx="947977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82</xdr:row>
      <xdr:rowOff>79375</xdr:rowOff>
    </xdr:from>
    <xdr:to>
      <xdr:col>2</xdr:col>
      <xdr:colOff>1087092</xdr:colOff>
      <xdr:row>84</xdr:row>
      <xdr:rowOff>60325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20F9F87-37FF-4625-9A3E-6731A685E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575" y="26590625"/>
          <a:ext cx="852142" cy="39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43</xdr:row>
      <xdr:rowOff>98425</xdr:rowOff>
    </xdr:from>
    <xdr:to>
      <xdr:col>1</xdr:col>
      <xdr:colOff>2221152</xdr:colOff>
      <xdr:row>46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FCAEA4D-8F70-4A6B-8783-CFB262F59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" y="14465300"/>
          <a:ext cx="95432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1219200</xdr:colOff>
      <xdr:row>41</xdr:row>
      <xdr:rowOff>63500</xdr:rowOff>
    </xdr:from>
    <xdr:to>
      <xdr:col>1</xdr:col>
      <xdr:colOff>2071342</xdr:colOff>
      <xdr:row>43</xdr:row>
      <xdr:rowOff>44450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12F8273-F92D-4E25-93F6-2B7535927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075" y="14017625"/>
          <a:ext cx="8521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1235075</xdr:colOff>
      <xdr:row>95</xdr:row>
      <xdr:rowOff>98425</xdr:rowOff>
    </xdr:from>
    <xdr:to>
      <xdr:col>2</xdr:col>
      <xdr:colOff>681277</xdr:colOff>
      <xdr:row>98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38B07F-952E-4A80-95B4-E935795A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34213800"/>
          <a:ext cx="95432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1139825</xdr:colOff>
      <xdr:row>93</xdr:row>
      <xdr:rowOff>31750</xdr:rowOff>
    </xdr:from>
    <xdr:to>
      <xdr:col>2</xdr:col>
      <xdr:colOff>483842</xdr:colOff>
      <xdr:row>95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6D839AC-9DD4-41BE-B7BE-4D1301E54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33734375"/>
          <a:ext cx="852142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869950</xdr:colOff>
      <xdr:row>15</xdr:row>
      <xdr:rowOff>82550</xdr:rowOff>
    </xdr:from>
    <xdr:to>
      <xdr:col>2</xdr:col>
      <xdr:colOff>836852</xdr:colOff>
      <xdr:row>18</xdr:row>
      <xdr:rowOff>25738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C784DE-87CB-4DD0-90E6-F3F33BBFC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" y="3908425"/>
          <a:ext cx="9511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949325</xdr:colOff>
      <xdr:row>13</xdr:row>
      <xdr:rowOff>47625</xdr:rowOff>
    </xdr:from>
    <xdr:to>
      <xdr:col>2</xdr:col>
      <xdr:colOff>814042</xdr:colOff>
      <xdr:row>15</xdr:row>
      <xdr:rowOff>28575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1CAE2C9-F7FB-42C9-A244-FA49E200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325" y="3460750"/>
          <a:ext cx="848967" cy="393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1235075</xdr:colOff>
      <xdr:row>13</xdr:row>
      <xdr:rowOff>98425</xdr:rowOff>
    </xdr:from>
    <xdr:to>
      <xdr:col>1</xdr:col>
      <xdr:colOff>947977</xdr:colOff>
      <xdr:row>16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F51B978-21A3-4A81-8092-92FB478A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33978850"/>
          <a:ext cx="95115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1139825</xdr:colOff>
      <xdr:row>11</xdr:row>
      <xdr:rowOff>31750</xdr:rowOff>
    </xdr:from>
    <xdr:to>
      <xdr:col>1</xdr:col>
      <xdr:colOff>845792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B1D5F68-3CD1-4217-B349-C9E2F821E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33512125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1235075</xdr:colOff>
      <xdr:row>26</xdr:row>
      <xdr:rowOff>98425</xdr:rowOff>
    </xdr:from>
    <xdr:to>
      <xdr:col>1</xdr:col>
      <xdr:colOff>2186227</xdr:colOff>
      <xdr:row>29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211C8F-3DE1-41A9-8A53-ECEB0B38B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33978850"/>
          <a:ext cx="9511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1139825</xdr:colOff>
      <xdr:row>24</xdr:row>
      <xdr:rowOff>31750</xdr:rowOff>
    </xdr:from>
    <xdr:to>
      <xdr:col>1</xdr:col>
      <xdr:colOff>1988792</xdr:colOff>
      <xdr:row>26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8474AB7-8971-414E-8B30-14121EE67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3351212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view="pageBreakPreview" topLeftCell="A10" zoomScale="60" zoomScaleNormal="85" workbookViewId="0">
      <selection activeCell="A26" sqref="A26:C31"/>
    </sheetView>
  </sheetViews>
  <sheetFormatPr defaultRowHeight="15.75" x14ac:dyDescent="0.25"/>
  <cols>
    <col min="1" max="1" width="9.140625" style="1" customWidth="1"/>
    <col min="2" max="2" width="48.28515625" style="1" customWidth="1"/>
    <col min="3" max="3" width="60.5703125" style="1" customWidth="1"/>
    <col min="4" max="8" width="9.140625" style="1" customWidth="1"/>
    <col min="9" max="9" width="13.28515625" style="1" customWidth="1"/>
    <col min="10" max="10" width="9.140625" style="1" customWidth="1"/>
  </cols>
  <sheetData>
    <row r="1" spans="1:5" s="1" customFormat="1" x14ac:dyDescent="0.25">
      <c r="A1" s="57"/>
      <c r="B1" s="98" t="s">
        <v>0</v>
      </c>
      <c r="C1" s="98"/>
    </row>
    <row r="2" spans="1:5" s="1" customFormat="1" x14ac:dyDescent="0.25">
      <c r="A2" s="57"/>
      <c r="B2" s="99" t="s">
        <v>1</v>
      </c>
      <c r="C2" s="99"/>
    </row>
    <row r="3" spans="1:5" s="1" customFormat="1" x14ac:dyDescent="0.25">
      <c r="A3" s="57"/>
      <c r="B3" s="57"/>
      <c r="C3" s="57"/>
    </row>
    <row r="4" spans="1:5" s="1" customFormat="1" x14ac:dyDescent="0.25">
      <c r="A4" s="57"/>
      <c r="B4" s="57"/>
      <c r="C4" s="57"/>
    </row>
    <row r="5" spans="1:5" s="1" customFormat="1" x14ac:dyDescent="0.25">
      <c r="A5" s="57"/>
      <c r="B5" s="100" t="s">
        <v>2</v>
      </c>
      <c r="C5" s="100"/>
      <c r="E5" s="3"/>
    </row>
    <row r="6" spans="1:5" s="1" customFormat="1" ht="31.7" customHeight="1" x14ac:dyDescent="0.25">
      <c r="A6" s="57"/>
      <c r="B6" s="100" t="s">
        <v>3</v>
      </c>
      <c r="C6" s="100"/>
    </row>
    <row r="7" spans="1:5" s="1" customFormat="1" ht="15.75" customHeight="1" x14ac:dyDescent="0.25">
      <c r="A7" s="57"/>
      <c r="B7" s="100" t="s">
        <v>4</v>
      </c>
      <c r="C7" s="100"/>
      <c r="E7" s="3"/>
    </row>
    <row r="8" spans="1:5" x14ac:dyDescent="0.25">
      <c r="A8" s="57"/>
      <c r="B8" s="57"/>
      <c r="C8" s="57"/>
    </row>
    <row r="9" spans="1:5" x14ac:dyDescent="0.25">
      <c r="A9" s="57"/>
      <c r="B9" s="57"/>
      <c r="C9" s="57"/>
    </row>
    <row r="10" spans="1:5" x14ac:dyDescent="0.25">
      <c r="A10" s="57"/>
      <c r="B10" s="57"/>
      <c r="C10" s="57"/>
    </row>
    <row r="11" spans="1:5" x14ac:dyDescent="0.25">
      <c r="A11" s="4" t="s">
        <v>5</v>
      </c>
      <c r="B11" s="4" t="s">
        <v>6</v>
      </c>
      <c r="C11" s="4" t="s">
        <v>7</v>
      </c>
    </row>
    <row r="12" spans="1:5" ht="75.2" customHeight="1" x14ac:dyDescent="0.25">
      <c r="A12" s="4">
        <v>1</v>
      </c>
      <c r="B12" s="78" t="s">
        <v>8</v>
      </c>
      <c r="C12" s="4" t="s">
        <v>9</v>
      </c>
    </row>
    <row r="13" spans="1:5" ht="31.7" customHeight="1" x14ac:dyDescent="0.25">
      <c r="A13" s="4">
        <v>2</v>
      </c>
      <c r="B13" s="78" t="s">
        <v>10</v>
      </c>
      <c r="C13" s="4" t="s">
        <v>11</v>
      </c>
    </row>
    <row r="14" spans="1:5" x14ac:dyDescent="0.25">
      <c r="A14" s="4">
        <v>3</v>
      </c>
      <c r="B14" s="78" t="s">
        <v>12</v>
      </c>
      <c r="C14" s="4" t="s">
        <v>13</v>
      </c>
    </row>
    <row r="15" spans="1:5" x14ac:dyDescent="0.25">
      <c r="A15" s="4">
        <v>4</v>
      </c>
      <c r="B15" s="78" t="s">
        <v>14</v>
      </c>
      <c r="C15" s="4">
        <v>1</v>
      </c>
    </row>
    <row r="16" spans="1:5" ht="236.25" customHeight="1" x14ac:dyDescent="0.25">
      <c r="A16" s="4">
        <v>5</v>
      </c>
      <c r="B16" s="78" t="s">
        <v>15</v>
      </c>
      <c r="C16" s="4" t="s">
        <v>16</v>
      </c>
    </row>
    <row r="17" spans="1:11" ht="78.75" customHeight="1" x14ac:dyDescent="0.25">
      <c r="A17" s="4">
        <v>6</v>
      </c>
      <c r="B17" s="78" t="s">
        <v>17</v>
      </c>
      <c r="C17" s="4"/>
      <c r="I17" s="37"/>
      <c r="K17" s="1"/>
    </row>
    <row r="18" spans="1:11" x14ac:dyDescent="0.25">
      <c r="A18" s="58" t="s">
        <v>18</v>
      </c>
      <c r="B18" s="78" t="s">
        <v>19</v>
      </c>
      <c r="C18" s="4">
        <f>'Прил.2 Расч стоим'!F14</f>
        <v>854.088662</v>
      </c>
      <c r="I18" s="37"/>
      <c r="K18" s="1"/>
    </row>
    <row r="19" spans="1:11" x14ac:dyDescent="0.25">
      <c r="A19" s="58" t="s">
        <v>20</v>
      </c>
      <c r="B19" s="78" t="s">
        <v>21</v>
      </c>
      <c r="C19" s="4">
        <f>'Прил.2 Расч стоим'!H14</f>
        <v>0</v>
      </c>
    </row>
    <row r="20" spans="1:11" x14ac:dyDescent="0.25">
      <c r="A20" s="58" t="s">
        <v>22</v>
      </c>
      <c r="B20" s="78" t="s">
        <v>23</v>
      </c>
      <c r="C20" s="4"/>
    </row>
    <row r="21" spans="1:11" ht="31.7" customHeight="1" x14ac:dyDescent="0.25">
      <c r="A21" s="58" t="s">
        <v>24</v>
      </c>
      <c r="B21" s="78" t="s">
        <v>25</v>
      </c>
      <c r="C21" s="4"/>
    </row>
    <row r="22" spans="1:11" x14ac:dyDescent="0.25">
      <c r="A22" s="59">
        <v>7</v>
      </c>
      <c r="B22" s="78" t="s">
        <v>26</v>
      </c>
      <c r="C22" s="4" t="s">
        <v>27</v>
      </c>
      <c r="K22" s="1"/>
    </row>
    <row r="23" spans="1:11" ht="110.25" customHeight="1" x14ac:dyDescent="0.25">
      <c r="A23" s="59">
        <v>8</v>
      </c>
      <c r="B23" s="78" t="s">
        <v>28</v>
      </c>
      <c r="C23" s="60">
        <f>C18</f>
        <v>854.088662</v>
      </c>
    </row>
    <row r="24" spans="1:11" ht="47.25" customHeight="1" x14ac:dyDescent="0.25">
      <c r="A24" s="59">
        <v>9</v>
      </c>
      <c r="B24" s="78" t="s">
        <v>29</v>
      </c>
      <c r="C24" s="60">
        <f>C18/C15</f>
        <v>854.088662</v>
      </c>
    </row>
    <row r="25" spans="1:11" x14ac:dyDescent="0.25">
      <c r="A25" s="59">
        <v>10</v>
      </c>
      <c r="B25" s="78" t="s">
        <v>30</v>
      </c>
      <c r="C25" s="4"/>
    </row>
    <row r="26" spans="1:11" x14ac:dyDescent="0.25">
      <c r="A26" s="84"/>
      <c r="B26" s="84"/>
      <c r="C26" s="84"/>
    </row>
    <row r="27" spans="1:11" s="1" customFormat="1" x14ac:dyDescent="0.25">
      <c r="A27" s="84" t="s">
        <v>200</v>
      </c>
      <c r="B27" s="84"/>
      <c r="C27" s="84"/>
    </row>
    <row r="28" spans="1:11" s="1" customFormat="1" x14ac:dyDescent="0.25">
      <c r="A28" s="5" t="s">
        <v>31</v>
      </c>
      <c r="B28" s="84"/>
      <c r="C28" s="84"/>
    </row>
    <row r="29" spans="1:11" s="1" customFormat="1" x14ac:dyDescent="0.25">
      <c r="A29" s="84"/>
      <c r="B29" s="84"/>
      <c r="C29" s="84"/>
    </row>
    <row r="30" spans="1:11" x14ac:dyDescent="0.25">
      <c r="A30" s="84" t="s">
        <v>346</v>
      </c>
      <c r="B30" s="84"/>
      <c r="C30" s="84"/>
    </row>
    <row r="31" spans="1:11" x14ac:dyDescent="0.25">
      <c r="A31" s="5" t="s">
        <v>32</v>
      </c>
      <c r="B31" s="84"/>
      <c r="C31" s="84"/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O25"/>
  <sheetViews>
    <sheetView view="pageBreakPreview" zoomScale="85" zoomScaleNormal="85" workbookViewId="0">
      <selection activeCell="F17" sqref="F17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5.570312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85546875" customWidth="1"/>
    <col min="11" max="11" width="18" customWidth="1"/>
  </cols>
  <sheetData>
    <row r="3" spans="2:15" ht="15.75" customHeight="1" x14ac:dyDescent="0.25">
      <c r="B3" s="110" t="s">
        <v>33</v>
      </c>
      <c r="C3" s="110"/>
      <c r="D3" s="110"/>
      <c r="E3" s="110"/>
      <c r="F3" s="110"/>
      <c r="G3" s="110"/>
      <c r="H3" s="110"/>
      <c r="I3" s="110"/>
      <c r="J3" s="110"/>
      <c r="K3" s="5"/>
    </row>
    <row r="4" spans="2:15" ht="15.75" customHeight="1" x14ac:dyDescent="0.25">
      <c r="B4" s="99" t="s">
        <v>34</v>
      </c>
      <c r="C4" s="99"/>
      <c r="D4" s="99"/>
      <c r="E4" s="99"/>
      <c r="F4" s="99"/>
      <c r="G4" s="99"/>
      <c r="H4" s="99"/>
      <c r="I4" s="99"/>
      <c r="J4" s="99"/>
      <c r="K4" s="99"/>
    </row>
    <row r="5" spans="2:15" ht="15.7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5" ht="15.75" customHeight="1" x14ac:dyDescent="0.25">
      <c r="B6" s="105" t="str">
        <f>'Прил.1 Сравнит табл'!B5:C5</f>
        <v xml:space="preserve">Наименование разрабатываемого показателя УНЦ — Постоянная часть ПС маслосборник ПС 220 кВ </v>
      </c>
      <c r="C6" s="105"/>
      <c r="D6" s="105"/>
      <c r="E6" s="105"/>
      <c r="F6" s="105"/>
      <c r="G6" s="105"/>
      <c r="H6" s="105"/>
      <c r="I6" s="105"/>
      <c r="J6" s="105"/>
      <c r="K6" s="105"/>
      <c r="L6" s="61"/>
    </row>
    <row r="7" spans="2:15" ht="15.75" customHeight="1" x14ac:dyDescent="0.25">
      <c r="B7" s="100" t="str">
        <f>'Прил.1 Сравнит табл'!B7:C7</f>
        <v>Единица измерения  — 1 ПС</v>
      </c>
      <c r="C7" s="100"/>
      <c r="D7" s="100"/>
      <c r="E7" s="100"/>
      <c r="F7" s="100"/>
      <c r="G7" s="105"/>
      <c r="H7" s="105"/>
      <c r="I7" s="105"/>
      <c r="J7" s="105"/>
      <c r="K7" s="105"/>
      <c r="L7" s="61"/>
    </row>
    <row r="8" spans="2:15" ht="18.75" customHeight="1" x14ac:dyDescent="0.25">
      <c r="B8" s="7"/>
      <c r="O8" s="62"/>
    </row>
    <row r="9" spans="2:15" s="1" customFormat="1" ht="15.75" customHeight="1" x14ac:dyDescent="0.25">
      <c r="B9" s="106" t="s">
        <v>5</v>
      </c>
      <c r="C9" s="106" t="s">
        <v>35</v>
      </c>
      <c r="D9" s="107" t="s">
        <v>9</v>
      </c>
      <c r="E9" s="108"/>
      <c r="F9" s="108"/>
      <c r="G9" s="108"/>
      <c r="H9" s="108"/>
      <c r="I9" s="108"/>
      <c r="J9" s="109"/>
    </row>
    <row r="10" spans="2:15" s="1" customFormat="1" ht="15.75" customHeight="1" x14ac:dyDescent="0.25">
      <c r="B10" s="106"/>
      <c r="C10" s="106"/>
      <c r="D10" s="106" t="s">
        <v>36</v>
      </c>
      <c r="E10" s="106" t="s">
        <v>37</v>
      </c>
      <c r="F10" s="106" t="s">
        <v>38</v>
      </c>
      <c r="G10" s="106"/>
      <c r="H10" s="106"/>
      <c r="I10" s="106"/>
      <c r="J10" s="106"/>
    </row>
    <row r="11" spans="2:15" s="1" customFormat="1" ht="31.7" customHeight="1" x14ac:dyDescent="0.25">
      <c r="B11" s="106"/>
      <c r="C11" s="106"/>
      <c r="D11" s="106"/>
      <c r="E11" s="106"/>
      <c r="F11" s="4" t="s">
        <v>39</v>
      </c>
      <c r="G11" s="4" t="s">
        <v>40</v>
      </c>
      <c r="H11" s="4" t="s">
        <v>41</v>
      </c>
      <c r="I11" s="4" t="s">
        <v>42</v>
      </c>
      <c r="J11" s="4" t="s">
        <v>43</v>
      </c>
    </row>
    <row r="12" spans="2:15" s="1" customFormat="1" ht="31.7" customHeight="1" x14ac:dyDescent="0.25">
      <c r="B12" s="4"/>
      <c r="C12" s="20" t="s">
        <v>44</v>
      </c>
      <c r="D12" s="63"/>
      <c r="E12" s="64"/>
      <c r="F12" s="101">
        <v>854.088662</v>
      </c>
      <c r="G12" s="102"/>
      <c r="H12" s="65">
        <v>0</v>
      </c>
      <c r="I12" s="80"/>
      <c r="J12" s="81">
        <v>854.088662</v>
      </c>
    </row>
    <row r="13" spans="2:15" s="1" customFormat="1" ht="15.75" customHeight="1" x14ac:dyDescent="0.25">
      <c r="B13" s="111" t="s">
        <v>45</v>
      </c>
      <c r="C13" s="111"/>
      <c r="D13" s="111"/>
      <c r="E13" s="111"/>
      <c r="F13" s="66"/>
      <c r="G13" s="66"/>
      <c r="H13" s="66"/>
      <c r="I13" s="66"/>
      <c r="J13" s="66"/>
    </row>
    <row r="14" spans="2:15" s="1" customFormat="1" ht="15.75" customHeight="1" x14ac:dyDescent="0.25">
      <c r="B14" s="111" t="s">
        <v>46</v>
      </c>
      <c r="C14" s="111"/>
      <c r="D14" s="111"/>
      <c r="E14" s="111"/>
      <c r="F14" s="103">
        <f>F12</f>
        <v>854.088662</v>
      </c>
      <c r="G14" s="104"/>
      <c r="H14" s="67">
        <f>H12</f>
        <v>0</v>
      </c>
      <c r="I14" s="67"/>
      <c r="J14" s="67">
        <f>J12</f>
        <v>854.088662</v>
      </c>
    </row>
    <row r="15" spans="2:15" s="1" customFormat="1" ht="15.75" customHeight="1" x14ac:dyDescent="0.25">
      <c r="B15" s="2"/>
    </row>
    <row r="16" spans="2:15" s="1" customFormat="1" ht="15.75" customHeight="1" x14ac:dyDescent="0.25">
      <c r="B16" s="2"/>
      <c r="O16" s="68"/>
    </row>
    <row r="17" spans="2:10" s="1" customFormat="1" ht="15.75" customHeight="1" x14ac:dyDescent="0.25">
      <c r="B17" s="2"/>
    </row>
    <row r="18" spans="2:10" s="1" customFormat="1" ht="15.75" customHeight="1" x14ac:dyDescent="0.25">
      <c r="B18" s="2"/>
    </row>
    <row r="19" spans="2:10" s="1" customFormat="1" ht="15.75" customHeight="1" x14ac:dyDescent="0.25">
      <c r="C19" s="84"/>
      <c r="D19" s="84"/>
      <c r="E19" s="84"/>
    </row>
    <row r="20" spans="2:10" s="1" customFormat="1" ht="15.75" customHeight="1" x14ac:dyDescent="0.25">
      <c r="C20" s="84" t="s">
        <v>200</v>
      </c>
      <c r="D20" s="84"/>
      <c r="E20" s="84"/>
    </row>
    <row r="21" spans="2:10" s="1" customFormat="1" ht="15.75" customHeight="1" x14ac:dyDescent="0.25">
      <c r="C21" s="5" t="s">
        <v>31</v>
      </c>
      <c r="D21" s="84"/>
      <c r="E21" s="84"/>
    </row>
    <row r="22" spans="2:10" s="1" customFormat="1" ht="15.75" customHeight="1" x14ac:dyDescent="0.25">
      <c r="C22" s="84"/>
      <c r="D22" s="84"/>
      <c r="E22" s="84"/>
    </row>
    <row r="23" spans="2:10" ht="15.75" customHeight="1" x14ac:dyDescent="0.25">
      <c r="B23" s="1"/>
      <c r="C23" s="84" t="s">
        <v>346</v>
      </c>
      <c r="D23" s="84"/>
      <c r="E23" s="84"/>
      <c r="F23" s="1"/>
      <c r="G23" s="1"/>
      <c r="H23" s="1"/>
      <c r="I23" s="1"/>
      <c r="J23" s="1"/>
    </row>
    <row r="24" spans="2:10" ht="15.75" customHeight="1" x14ac:dyDescent="0.25">
      <c r="B24" s="1"/>
      <c r="C24" s="5" t="s">
        <v>32</v>
      </c>
      <c r="D24" s="84"/>
      <c r="E24" s="84"/>
      <c r="F24" s="1"/>
      <c r="G24" s="1"/>
      <c r="H24" s="1"/>
      <c r="I24" s="1"/>
      <c r="J24" s="1"/>
    </row>
    <row r="25" spans="2:10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B3:J3"/>
    <mergeCell ref="B13:E13"/>
    <mergeCell ref="B14:E14"/>
    <mergeCell ref="F12:G12"/>
    <mergeCell ref="F14:G14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89"/>
  <sheetViews>
    <sheetView view="pageBreakPreview" topLeftCell="A60" zoomScale="70" zoomScaleNormal="100" zoomScaleSheetLayoutView="70" workbookViewId="0">
      <selection activeCell="B83" sqref="B83:D89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12" s="82" customFormat="1" x14ac:dyDescent="0.25"/>
    <row r="3" spans="1:12" ht="15.75" customHeight="1" x14ac:dyDescent="0.25">
      <c r="A3" s="110" t="s">
        <v>47</v>
      </c>
      <c r="B3" s="110"/>
      <c r="C3" s="110"/>
      <c r="D3" s="110"/>
      <c r="E3" s="110"/>
      <c r="F3" s="110"/>
      <c r="G3" s="110"/>
      <c r="H3" s="110"/>
    </row>
    <row r="4" spans="1:12" ht="18.75" customHeight="1" x14ac:dyDescent="0.25">
      <c r="A4" s="115" t="s">
        <v>48</v>
      </c>
      <c r="B4" s="115"/>
      <c r="C4" s="115"/>
      <c r="D4" s="115"/>
      <c r="E4" s="115"/>
      <c r="F4" s="115"/>
      <c r="G4" s="115"/>
      <c r="H4" s="115"/>
    </row>
    <row r="5" spans="1:12" ht="18.75" customHeight="1" x14ac:dyDescent="0.25">
      <c r="A5" s="10"/>
      <c r="B5" s="10"/>
      <c r="C5" s="116" t="s">
        <v>49</v>
      </c>
      <c r="D5" s="116"/>
      <c r="E5" s="116"/>
      <c r="F5" s="116"/>
      <c r="G5" s="116"/>
      <c r="H5" s="116"/>
      <c r="I5" s="1"/>
      <c r="J5" s="1"/>
      <c r="K5" s="1"/>
      <c r="L5" s="1"/>
    </row>
    <row r="6" spans="1:12" ht="18.75" customHeight="1" x14ac:dyDescent="0.25">
      <c r="A6" s="7"/>
    </row>
    <row r="7" spans="1:12" ht="15.75" customHeight="1" x14ac:dyDescent="0.25">
      <c r="A7" s="100" t="s">
        <v>50</v>
      </c>
      <c r="B7" s="100"/>
      <c r="C7" s="100"/>
      <c r="D7" s="100"/>
      <c r="E7" s="100"/>
      <c r="F7" s="100"/>
      <c r="G7" s="100"/>
      <c r="H7" s="100"/>
    </row>
    <row r="8" spans="1:12" s="1" customFormat="1" ht="15.75" customHeight="1" x14ac:dyDescent="0.25">
      <c r="A8" s="13"/>
      <c r="B8" s="13"/>
      <c r="C8" s="13"/>
      <c r="D8" s="13"/>
      <c r="E8" s="13"/>
      <c r="F8" s="13"/>
      <c r="G8" s="13"/>
      <c r="H8" s="13"/>
    </row>
    <row r="9" spans="1:12" s="1" customFormat="1" ht="38.25" customHeight="1" x14ac:dyDescent="0.25">
      <c r="A9" s="106" t="s">
        <v>51</v>
      </c>
      <c r="B9" s="106" t="s">
        <v>52</v>
      </c>
      <c r="C9" s="106" t="s">
        <v>53</v>
      </c>
      <c r="D9" s="106" t="s">
        <v>54</v>
      </c>
      <c r="E9" s="106" t="s">
        <v>55</v>
      </c>
      <c r="F9" s="106" t="s">
        <v>56</v>
      </c>
      <c r="G9" s="106" t="s">
        <v>57</v>
      </c>
      <c r="H9" s="106"/>
    </row>
    <row r="10" spans="1:12" s="1" customFormat="1" ht="40.700000000000003" customHeight="1" x14ac:dyDescent="0.25">
      <c r="A10" s="106"/>
      <c r="B10" s="106"/>
      <c r="C10" s="106"/>
      <c r="D10" s="106"/>
      <c r="E10" s="106"/>
      <c r="F10" s="106"/>
      <c r="G10" s="4" t="s">
        <v>58</v>
      </c>
      <c r="H10" s="4" t="s">
        <v>59</v>
      </c>
    </row>
    <row r="11" spans="1:12" s="1" customFormat="1" ht="15.75" customHeight="1" x14ac:dyDescent="0.25">
      <c r="A11" s="4">
        <v>1</v>
      </c>
      <c r="B11" s="4"/>
      <c r="C11" s="4">
        <v>2</v>
      </c>
      <c r="D11" s="4" t="s">
        <v>60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75" customHeight="1" x14ac:dyDescent="0.25">
      <c r="A12" s="112" t="s">
        <v>61</v>
      </c>
      <c r="B12" s="113"/>
      <c r="C12" s="114"/>
      <c r="D12" s="114"/>
      <c r="E12" s="113"/>
      <c r="F12" s="14">
        <v>262.43697900000001</v>
      </c>
      <c r="G12" s="15"/>
      <c r="H12" s="15">
        <f>SUM(H13:H22)</f>
        <v>2281.27</v>
      </c>
    </row>
    <row r="13" spans="1:12" s="1" customFormat="1" ht="15.75" customHeight="1" x14ac:dyDescent="0.25">
      <c r="A13" s="16">
        <v>1</v>
      </c>
      <c r="B13" s="16"/>
      <c r="C13" s="17" t="s">
        <v>62</v>
      </c>
      <c r="D13" s="17" t="s">
        <v>63</v>
      </c>
      <c r="E13" s="16" t="s">
        <v>64</v>
      </c>
      <c r="F13" s="16">
        <v>88.5</v>
      </c>
      <c r="G13" s="18">
        <v>9.18</v>
      </c>
      <c r="H13" s="18">
        <f t="shared" ref="H13:H22" si="0">ROUND(F13*G13,2)</f>
        <v>812.43</v>
      </c>
    </row>
    <row r="14" spans="1:12" s="1" customFormat="1" ht="15.75" customHeight="1" x14ac:dyDescent="0.25">
      <c r="A14" s="16">
        <v>2</v>
      </c>
      <c r="B14" s="16"/>
      <c r="C14" s="17" t="s">
        <v>65</v>
      </c>
      <c r="D14" s="17" t="s">
        <v>66</v>
      </c>
      <c r="E14" s="16" t="s">
        <v>64</v>
      </c>
      <c r="F14" s="16">
        <v>92.167828</v>
      </c>
      <c r="G14" s="18">
        <v>8.5299999999999994</v>
      </c>
      <c r="H14" s="18">
        <f t="shared" si="0"/>
        <v>786.19</v>
      </c>
    </row>
    <row r="15" spans="1:12" s="1" customFormat="1" ht="15.75" customHeight="1" x14ac:dyDescent="0.25">
      <c r="A15" s="16">
        <v>3</v>
      </c>
      <c r="B15" s="16"/>
      <c r="C15" s="17" t="s">
        <v>67</v>
      </c>
      <c r="D15" s="17" t="s">
        <v>68</v>
      </c>
      <c r="E15" s="16" t="s">
        <v>64</v>
      </c>
      <c r="F15" s="16">
        <v>56.531999999999996</v>
      </c>
      <c r="G15" s="18">
        <v>7.94</v>
      </c>
      <c r="H15" s="18">
        <f t="shared" si="0"/>
        <v>448.86</v>
      </c>
    </row>
    <row r="16" spans="1:12" s="1" customFormat="1" ht="15.75" customHeight="1" x14ac:dyDescent="0.25">
      <c r="A16" s="16">
        <v>4</v>
      </c>
      <c r="B16" s="16"/>
      <c r="C16" s="17" t="s">
        <v>69</v>
      </c>
      <c r="D16" s="17" t="s">
        <v>70</v>
      </c>
      <c r="E16" s="16" t="s">
        <v>64</v>
      </c>
      <c r="F16" s="16">
        <v>7.1277999999999997</v>
      </c>
      <c r="G16" s="18">
        <v>8.74</v>
      </c>
      <c r="H16" s="18">
        <f t="shared" si="0"/>
        <v>62.3</v>
      </c>
    </row>
    <row r="17" spans="1:8" s="1" customFormat="1" ht="15.75" customHeight="1" x14ac:dyDescent="0.25">
      <c r="A17" s="16">
        <v>5</v>
      </c>
      <c r="B17" s="16"/>
      <c r="C17" s="17" t="s">
        <v>71</v>
      </c>
      <c r="D17" s="17" t="s">
        <v>72</v>
      </c>
      <c r="E17" s="16" t="s">
        <v>64</v>
      </c>
      <c r="F17" s="16">
        <v>3.855591</v>
      </c>
      <c r="G17" s="18">
        <v>11.09</v>
      </c>
      <c r="H17" s="18">
        <f t="shared" si="0"/>
        <v>42.76</v>
      </c>
    </row>
    <row r="18" spans="1:8" s="1" customFormat="1" ht="15.75" customHeight="1" x14ac:dyDescent="0.25">
      <c r="A18" s="16">
        <v>6</v>
      </c>
      <c r="B18" s="16"/>
      <c r="C18" s="17" t="s">
        <v>73</v>
      </c>
      <c r="D18" s="17" t="s">
        <v>74</v>
      </c>
      <c r="E18" s="16" t="s">
        <v>64</v>
      </c>
      <c r="F18" s="16">
        <v>4.2389999999999999</v>
      </c>
      <c r="G18" s="18">
        <v>9.07</v>
      </c>
      <c r="H18" s="18">
        <f t="shared" si="0"/>
        <v>38.450000000000003</v>
      </c>
    </row>
    <row r="19" spans="1:8" s="1" customFormat="1" ht="15.75" customHeight="1" x14ac:dyDescent="0.25">
      <c r="A19" s="16">
        <v>7</v>
      </c>
      <c r="B19" s="16"/>
      <c r="C19" s="17" t="s">
        <v>75</v>
      </c>
      <c r="D19" s="17" t="s">
        <v>76</v>
      </c>
      <c r="E19" s="16" t="s">
        <v>64</v>
      </c>
      <c r="F19" s="16">
        <v>4.8225600000000002</v>
      </c>
      <c r="G19" s="18">
        <v>7.8</v>
      </c>
      <c r="H19" s="18">
        <f t="shared" si="0"/>
        <v>37.619999999999997</v>
      </c>
    </row>
    <row r="20" spans="1:8" s="1" customFormat="1" ht="15.75" customHeight="1" x14ac:dyDescent="0.25">
      <c r="A20" s="16">
        <v>8</v>
      </c>
      <c r="B20" s="16"/>
      <c r="C20" s="17" t="s">
        <v>77</v>
      </c>
      <c r="D20" s="17" t="s">
        <v>78</v>
      </c>
      <c r="E20" s="16" t="s">
        <v>64</v>
      </c>
      <c r="F20" s="16">
        <v>3.0771999999999999</v>
      </c>
      <c r="G20" s="18">
        <v>10.94</v>
      </c>
      <c r="H20" s="18">
        <f t="shared" si="0"/>
        <v>33.659999999999997</v>
      </c>
    </row>
    <row r="21" spans="1:8" s="1" customFormat="1" ht="15.75" customHeight="1" x14ac:dyDescent="0.25">
      <c r="A21" s="16">
        <v>9</v>
      </c>
      <c r="B21" s="16"/>
      <c r="C21" s="17" t="s">
        <v>79</v>
      </c>
      <c r="D21" s="17" t="s">
        <v>80</v>
      </c>
      <c r="E21" s="16" t="s">
        <v>64</v>
      </c>
      <c r="F21" s="16">
        <v>1.62</v>
      </c>
      <c r="G21" s="18">
        <v>8.86</v>
      </c>
      <c r="H21" s="18">
        <f t="shared" si="0"/>
        <v>14.35</v>
      </c>
    </row>
    <row r="22" spans="1:8" s="1" customFormat="1" ht="15.75" customHeight="1" x14ac:dyDescent="0.25">
      <c r="A22" s="16">
        <v>10</v>
      </c>
      <c r="B22" s="16"/>
      <c r="C22" s="17" t="s">
        <v>81</v>
      </c>
      <c r="D22" s="17" t="s">
        <v>82</v>
      </c>
      <c r="E22" s="16" t="s">
        <v>64</v>
      </c>
      <c r="F22" s="16">
        <v>0.495</v>
      </c>
      <c r="G22" s="18">
        <v>9.4</v>
      </c>
      <c r="H22" s="18">
        <f t="shared" si="0"/>
        <v>4.6500000000000004</v>
      </c>
    </row>
    <row r="23" spans="1:8" s="11" customFormat="1" ht="15.75" customHeight="1" x14ac:dyDescent="0.25">
      <c r="A23" s="112" t="s">
        <v>83</v>
      </c>
      <c r="B23" s="113"/>
      <c r="C23" s="114"/>
      <c r="D23" s="114"/>
      <c r="E23" s="113"/>
      <c r="F23" s="14">
        <v>62.935022600000003</v>
      </c>
      <c r="G23" s="15"/>
      <c r="H23" s="15">
        <f>SUM(H24:H24)</f>
        <v>830.11</v>
      </c>
    </row>
    <row r="24" spans="1:8" s="1" customFormat="1" ht="15.75" customHeight="1" x14ac:dyDescent="0.25">
      <c r="A24" s="16">
        <v>11</v>
      </c>
      <c r="B24" s="16"/>
      <c r="C24" s="17">
        <v>2</v>
      </c>
      <c r="D24" s="17" t="s">
        <v>83</v>
      </c>
      <c r="E24" s="16" t="s">
        <v>64</v>
      </c>
      <c r="F24" s="16">
        <v>62.935022600000003</v>
      </c>
      <c r="G24" s="18">
        <v>13.19</v>
      </c>
      <c r="H24" s="18">
        <f>ROUND(F24*G24,2)</f>
        <v>830.11</v>
      </c>
    </row>
    <row r="25" spans="1:8" s="11" customFormat="1" ht="15.75" customHeight="1" x14ac:dyDescent="0.25">
      <c r="A25" s="112" t="s">
        <v>84</v>
      </c>
      <c r="B25" s="113"/>
      <c r="C25" s="114"/>
      <c r="D25" s="114"/>
      <c r="E25" s="113"/>
      <c r="F25" s="14"/>
      <c r="G25" s="15"/>
      <c r="H25" s="15">
        <f>SUM(H26:H47)</f>
        <v>6668.66</v>
      </c>
    </row>
    <row r="26" spans="1:8" s="1" customFormat="1" ht="47.25" customHeight="1" x14ac:dyDescent="0.25">
      <c r="A26" s="16">
        <v>12</v>
      </c>
      <c r="B26" s="16"/>
      <c r="C26" s="19" t="s">
        <v>85</v>
      </c>
      <c r="D26" s="17" t="s">
        <v>86</v>
      </c>
      <c r="E26" s="16" t="s">
        <v>87</v>
      </c>
      <c r="F26" s="16">
        <v>27.704999999999998</v>
      </c>
      <c r="G26" s="18">
        <v>90</v>
      </c>
      <c r="H26" s="18">
        <f t="shared" ref="H26:H47" si="1">ROUND(F26*G26,2)</f>
        <v>2493.4499999999998</v>
      </c>
    </row>
    <row r="27" spans="1:8" s="1" customFormat="1" ht="31.7" customHeight="1" x14ac:dyDescent="0.25">
      <c r="A27" s="16">
        <v>13</v>
      </c>
      <c r="B27" s="16"/>
      <c r="C27" s="19" t="s">
        <v>88</v>
      </c>
      <c r="D27" s="17" t="s">
        <v>89</v>
      </c>
      <c r="E27" s="16" t="s">
        <v>87</v>
      </c>
      <c r="F27" s="16">
        <v>8.3331</v>
      </c>
      <c r="G27" s="18">
        <v>100</v>
      </c>
      <c r="H27" s="18">
        <f t="shared" si="1"/>
        <v>833.31</v>
      </c>
    </row>
    <row r="28" spans="1:8" s="1" customFormat="1" ht="15.75" customHeight="1" x14ac:dyDescent="0.25">
      <c r="A28" s="16">
        <v>14</v>
      </c>
      <c r="B28" s="16"/>
      <c r="C28" s="19" t="s">
        <v>90</v>
      </c>
      <c r="D28" s="17" t="s">
        <v>91</v>
      </c>
      <c r="E28" s="16" t="s">
        <v>87</v>
      </c>
      <c r="F28" s="16">
        <v>22.765000000000001</v>
      </c>
      <c r="G28" s="18">
        <v>28.73</v>
      </c>
      <c r="H28" s="18">
        <f t="shared" si="1"/>
        <v>654.04</v>
      </c>
    </row>
    <row r="29" spans="1:8" s="1" customFormat="1" ht="31.7" customHeight="1" x14ac:dyDescent="0.25">
      <c r="A29" s="16">
        <v>15</v>
      </c>
      <c r="B29" s="16"/>
      <c r="C29" s="19" t="s">
        <v>92</v>
      </c>
      <c r="D29" s="17" t="s">
        <v>93</v>
      </c>
      <c r="E29" s="16" t="s">
        <v>87</v>
      </c>
      <c r="F29" s="16">
        <v>4.8</v>
      </c>
      <c r="G29" s="18">
        <v>131.16</v>
      </c>
      <c r="H29" s="18">
        <f t="shared" si="1"/>
        <v>629.57000000000005</v>
      </c>
    </row>
    <row r="30" spans="1:8" s="1" customFormat="1" ht="15.75" customHeight="1" x14ac:dyDescent="0.25">
      <c r="A30" s="16">
        <v>16</v>
      </c>
      <c r="B30" s="16"/>
      <c r="C30" s="19" t="s">
        <v>94</v>
      </c>
      <c r="D30" s="17" t="s">
        <v>95</v>
      </c>
      <c r="E30" s="16" t="s">
        <v>87</v>
      </c>
      <c r="F30" s="16">
        <v>7.2253233000000003</v>
      </c>
      <c r="G30" s="18">
        <v>65.709999999999994</v>
      </c>
      <c r="H30" s="18">
        <f t="shared" si="1"/>
        <v>474.78</v>
      </c>
    </row>
    <row r="31" spans="1:8" s="1" customFormat="1" ht="47.25" customHeight="1" x14ac:dyDescent="0.25">
      <c r="A31" s="16">
        <v>17</v>
      </c>
      <c r="B31" s="16"/>
      <c r="C31" s="19" t="s">
        <v>96</v>
      </c>
      <c r="D31" s="17" t="s">
        <v>97</v>
      </c>
      <c r="E31" s="16" t="s">
        <v>87</v>
      </c>
      <c r="F31" s="16">
        <v>4.8929999999999998</v>
      </c>
      <c r="G31" s="18">
        <v>90.4</v>
      </c>
      <c r="H31" s="18">
        <f t="shared" si="1"/>
        <v>442.33</v>
      </c>
    </row>
    <row r="32" spans="1:8" s="1" customFormat="1" ht="15.75" customHeight="1" x14ac:dyDescent="0.25">
      <c r="A32" s="16">
        <v>18</v>
      </c>
      <c r="B32" s="16"/>
      <c r="C32" s="19" t="s">
        <v>98</v>
      </c>
      <c r="D32" s="17" t="s">
        <v>99</v>
      </c>
      <c r="E32" s="16" t="s">
        <v>87</v>
      </c>
      <c r="F32" s="16">
        <v>3.844455</v>
      </c>
      <c r="G32" s="18">
        <v>79.069999999999993</v>
      </c>
      <c r="H32" s="18">
        <f t="shared" si="1"/>
        <v>303.98</v>
      </c>
    </row>
    <row r="33" spans="1:8" s="1" customFormat="1" ht="31.7" customHeight="1" x14ac:dyDescent="0.25">
      <c r="A33" s="16">
        <v>19</v>
      </c>
      <c r="B33" s="16"/>
      <c r="C33" s="19" t="s">
        <v>100</v>
      </c>
      <c r="D33" s="17" t="s">
        <v>101</v>
      </c>
      <c r="E33" s="16" t="s">
        <v>87</v>
      </c>
      <c r="F33" s="16">
        <v>1.8</v>
      </c>
      <c r="G33" s="18">
        <v>96.89</v>
      </c>
      <c r="H33" s="18">
        <f t="shared" si="1"/>
        <v>174.4</v>
      </c>
    </row>
    <row r="34" spans="1:8" s="1" customFormat="1" ht="31.7" customHeight="1" x14ac:dyDescent="0.25">
      <c r="A34" s="16">
        <v>20</v>
      </c>
      <c r="B34" s="16"/>
      <c r="C34" s="19" t="s">
        <v>102</v>
      </c>
      <c r="D34" s="17" t="s">
        <v>103</v>
      </c>
      <c r="E34" s="16" t="s">
        <v>87</v>
      </c>
      <c r="F34" s="16">
        <v>1.1357162999999999</v>
      </c>
      <c r="G34" s="18">
        <v>133.97</v>
      </c>
      <c r="H34" s="18">
        <f t="shared" si="1"/>
        <v>152.15</v>
      </c>
    </row>
    <row r="35" spans="1:8" s="1" customFormat="1" ht="15.75" customHeight="1" x14ac:dyDescent="0.25">
      <c r="A35" s="16">
        <v>21</v>
      </c>
      <c r="B35" s="16"/>
      <c r="C35" s="19" t="s">
        <v>104</v>
      </c>
      <c r="D35" s="17" t="s">
        <v>105</v>
      </c>
      <c r="E35" s="16" t="s">
        <v>87</v>
      </c>
      <c r="F35" s="16">
        <v>1.68666</v>
      </c>
      <c r="G35" s="18">
        <v>89.99</v>
      </c>
      <c r="H35" s="18">
        <f t="shared" si="1"/>
        <v>151.78</v>
      </c>
    </row>
    <row r="36" spans="1:8" s="1" customFormat="1" ht="31.7" customHeight="1" x14ac:dyDescent="0.25">
      <c r="A36" s="16">
        <v>22</v>
      </c>
      <c r="B36" s="16"/>
      <c r="C36" s="19" t="s">
        <v>106</v>
      </c>
      <c r="D36" s="17" t="s">
        <v>107</v>
      </c>
      <c r="E36" s="16" t="s">
        <v>87</v>
      </c>
      <c r="F36" s="16">
        <v>25.475999999999999</v>
      </c>
      <c r="G36" s="18">
        <v>4.91</v>
      </c>
      <c r="H36" s="18">
        <f t="shared" si="1"/>
        <v>125.09</v>
      </c>
    </row>
    <row r="37" spans="1:8" s="1" customFormat="1" ht="15.75" customHeight="1" x14ac:dyDescent="0.25">
      <c r="A37" s="16">
        <v>23</v>
      </c>
      <c r="B37" s="16"/>
      <c r="C37" s="19" t="s">
        <v>108</v>
      </c>
      <c r="D37" s="17" t="s">
        <v>109</v>
      </c>
      <c r="E37" s="16" t="s">
        <v>87</v>
      </c>
      <c r="F37" s="16">
        <v>1.0327299999999999</v>
      </c>
      <c r="G37" s="18">
        <v>94.05</v>
      </c>
      <c r="H37" s="18">
        <f t="shared" si="1"/>
        <v>97.13</v>
      </c>
    </row>
    <row r="38" spans="1:8" s="1" customFormat="1" ht="31.7" customHeight="1" x14ac:dyDescent="0.25">
      <c r="A38" s="16">
        <v>24</v>
      </c>
      <c r="B38" s="16"/>
      <c r="C38" s="19" t="s">
        <v>110</v>
      </c>
      <c r="D38" s="17" t="s">
        <v>111</v>
      </c>
      <c r="E38" s="16" t="s">
        <v>87</v>
      </c>
      <c r="F38" s="16">
        <v>0.42502000000000001</v>
      </c>
      <c r="G38" s="18">
        <v>115.4</v>
      </c>
      <c r="H38" s="18">
        <f t="shared" si="1"/>
        <v>49.05</v>
      </c>
    </row>
    <row r="39" spans="1:8" s="1" customFormat="1" ht="31.7" customHeight="1" x14ac:dyDescent="0.25">
      <c r="A39" s="16">
        <v>25</v>
      </c>
      <c r="B39" s="16"/>
      <c r="C39" s="19" t="s">
        <v>112</v>
      </c>
      <c r="D39" s="17" t="s">
        <v>113</v>
      </c>
      <c r="E39" s="16" t="s">
        <v>87</v>
      </c>
      <c r="F39" s="16">
        <v>4.8869999999999996</v>
      </c>
      <c r="G39" s="18">
        <v>8.1</v>
      </c>
      <c r="H39" s="18">
        <f t="shared" si="1"/>
        <v>39.58</v>
      </c>
    </row>
    <row r="40" spans="1:8" s="1" customFormat="1" ht="31.7" customHeight="1" x14ac:dyDescent="0.25">
      <c r="A40" s="16">
        <v>26</v>
      </c>
      <c r="B40" s="16"/>
      <c r="C40" s="19" t="s">
        <v>114</v>
      </c>
      <c r="D40" s="17" t="s">
        <v>115</v>
      </c>
      <c r="E40" s="16" t="s">
        <v>87</v>
      </c>
      <c r="F40" s="16">
        <v>7.8756199999999996</v>
      </c>
      <c r="G40" s="18">
        <v>3.29</v>
      </c>
      <c r="H40" s="18">
        <f t="shared" si="1"/>
        <v>25.91</v>
      </c>
    </row>
    <row r="41" spans="1:8" s="1" customFormat="1" ht="47.25" customHeight="1" x14ac:dyDescent="0.25">
      <c r="A41" s="16">
        <v>27</v>
      </c>
      <c r="B41" s="16"/>
      <c r="C41" s="19" t="s">
        <v>116</v>
      </c>
      <c r="D41" s="17" t="s">
        <v>117</v>
      </c>
      <c r="E41" s="16" t="s">
        <v>87</v>
      </c>
      <c r="F41" s="16">
        <v>2.4884499999999998</v>
      </c>
      <c r="G41" s="18">
        <v>6.82</v>
      </c>
      <c r="H41" s="18">
        <f t="shared" si="1"/>
        <v>16.97</v>
      </c>
    </row>
    <row r="42" spans="1:8" s="1" customFormat="1" ht="31.7" customHeight="1" x14ac:dyDescent="0.25">
      <c r="A42" s="16">
        <v>28</v>
      </c>
      <c r="B42" s="16"/>
      <c r="C42" s="19" t="s">
        <v>118</v>
      </c>
      <c r="D42" s="17" t="s">
        <v>119</v>
      </c>
      <c r="E42" s="16" t="s">
        <v>87</v>
      </c>
      <c r="F42" s="16">
        <v>2.3640000000000001E-2</v>
      </c>
      <c r="G42" s="18">
        <v>89.54</v>
      </c>
      <c r="H42" s="18">
        <f t="shared" si="1"/>
        <v>2.12</v>
      </c>
    </row>
    <row r="43" spans="1:8" s="1" customFormat="1" ht="31.7" customHeight="1" x14ac:dyDescent="0.25">
      <c r="A43" s="16">
        <v>29</v>
      </c>
      <c r="B43" s="16"/>
      <c r="C43" s="19" t="s">
        <v>120</v>
      </c>
      <c r="D43" s="17" t="s">
        <v>121</v>
      </c>
      <c r="E43" s="16" t="s">
        <v>87</v>
      </c>
      <c r="F43" s="16">
        <v>0.81640000000000001</v>
      </c>
      <c r="G43" s="18">
        <v>1.7</v>
      </c>
      <c r="H43" s="18">
        <f t="shared" si="1"/>
        <v>1.39</v>
      </c>
    </row>
    <row r="44" spans="1:8" s="1" customFormat="1" ht="31.7" customHeight="1" x14ac:dyDescent="0.25">
      <c r="A44" s="16">
        <v>30</v>
      </c>
      <c r="B44" s="16"/>
      <c r="C44" s="19" t="s">
        <v>122</v>
      </c>
      <c r="D44" s="17" t="s">
        <v>123</v>
      </c>
      <c r="E44" s="16" t="s">
        <v>87</v>
      </c>
      <c r="F44" s="16">
        <v>3.0377999999999999E-2</v>
      </c>
      <c r="G44" s="18">
        <v>31.26</v>
      </c>
      <c r="H44" s="18">
        <f t="shared" si="1"/>
        <v>0.95</v>
      </c>
    </row>
    <row r="45" spans="1:8" s="1" customFormat="1" ht="15.75" customHeight="1" x14ac:dyDescent="0.25">
      <c r="A45" s="16">
        <v>31</v>
      </c>
      <c r="B45" s="16"/>
      <c r="C45" s="19" t="s">
        <v>124</v>
      </c>
      <c r="D45" s="17" t="s">
        <v>125</v>
      </c>
      <c r="E45" s="16" t="s">
        <v>87</v>
      </c>
      <c r="F45" s="16">
        <v>0.3</v>
      </c>
      <c r="G45" s="18">
        <v>1.2</v>
      </c>
      <c r="H45" s="18">
        <f t="shared" si="1"/>
        <v>0.36</v>
      </c>
    </row>
    <row r="46" spans="1:8" s="1" customFormat="1" ht="31.7" customHeight="1" x14ac:dyDescent="0.25">
      <c r="A46" s="16">
        <v>32</v>
      </c>
      <c r="B46" s="16"/>
      <c r="C46" s="19" t="s">
        <v>126</v>
      </c>
      <c r="D46" s="17" t="s">
        <v>127</v>
      </c>
      <c r="E46" s="16" t="s">
        <v>87</v>
      </c>
      <c r="F46" s="16">
        <v>0.46500000000000002</v>
      </c>
      <c r="G46" s="18">
        <v>0.55000000000000004</v>
      </c>
      <c r="H46" s="18">
        <f t="shared" si="1"/>
        <v>0.26</v>
      </c>
    </row>
    <row r="47" spans="1:8" s="1" customFormat="1" ht="15.75" customHeight="1" x14ac:dyDescent="0.25">
      <c r="A47" s="16">
        <v>33</v>
      </c>
      <c r="B47" s="16"/>
      <c r="C47" s="19" t="s">
        <v>128</v>
      </c>
      <c r="D47" s="17" t="s">
        <v>129</v>
      </c>
      <c r="E47" s="16" t="s">
        <v>87</v>
      </c>
      <c r="F47" s="16">
        <v>0.124806</v>
      </c>
      <c r="G47" s="18">
        <v>0.5</v>
      </c>
      <c r="H47" s="18">
        <f t="shared" si="1"/>
        <v>0.06</v>
      </c>
    </row>
    <row r="48" spans="1:8" s="11" customFormat="1" ht="15.75" customHeight="1" x14ac:dyDescent="0.25">
      <c r="A48" s="112" t="s">
        <v>130</v>
      </c>
      <c r="B48" s="113"/>
      <c r="C48" s="114"/>
      <c r="D48" s="114"/>
      <c r="E48" s="113"/>
      <c r="F48" s="14"/>
      <c r="G48" s="15"/>
      <c r="H48" s="15">
        <f>SUM(H49:H79)</f>
        <v>89187.36</v>
      </c>
    </row>
    <row r="49" spans="1:8" s="1" customFormat="1" ht="31.7" customHeight="1" x14ac:dyDescent="0.25">
      <c r="A49" s="16">
        <v>34</v>
      </c>
      <c r="B49" s="16"/>
      <c r="C49" s="19" t="s">
        <v>131</v>
      </c>
      <c r="D49" s="17" t="s">
        <v>132</v>
      </c>
      <c r="E49" s="16" t="s">
        <v>133</v>
      </c>
      <c r="F49" s="16">
        <v>178.09</v>
      </c>
      <c r="G49" s="18">
        <v>265.72000000000003</v>
      </c>
      <c r="H49" s="18">
        <f t="shared" ref="H49:H79" si="2">ROUND(F49*G49,2)</f>
        <v>47322.07</v>
      </c>
    </row>
    <row r="50" spans="1:8" s="1" customFormat="1" ht="31.7" customHeight="1" x14ac:dyDescent="0.25">
      <c r="A50" s="16">
        <v>35</v>
      </c>
      <c r="B50" s="16"/>
      <c r="C50" s="19" t="s">
        <v>134</v>
      </c>
      <c r="D50" s="17" t="s">
        <v>135</v>
      </c>
      <c r="E50" s="16" t="s">
        <v>136</v>
      </c>
      <c r="F50" s="16">
        <v>1.57</v>
      </c>
      <c r="G50" s="18">
        <v>16884.59</v>
      </c>
      <c r="H50" s="18">
        <f t="shared" si="2"/>
        <v>26508.81</v>
      </c>
    </row>
    <row r="51" spans="1:8" s="1" customFormat="1" ht="31.7" customHeight="1" x14ac:dyDescent="0.25">
      <c r="A51" s="16">
        <v>36</v>
      </c>
      <c r="B51" s="16"/>
      <c r="C51" s="19" t="s">
        <v>137</v>
      </c>
      <c r="D51" s="17" t="s">
        <v>138</v>
      </c>
      <c r="E51" s="16" t="s">
        <v>133</v>
      </c>
      <c r="F51" s="16">
        <v>68.31</v>
      </c>
      <c r="G51" s="18">
        <v>70.599999999999994</v>
      </c>
      <c r="H51" s="18">
        <f t="shared" si="2"/>
        <v>4822.6899999999996</v>
      </c>
    </row>
    <row r="52" spans="1:8" s="1" customFormat="1" ht="141.75" customHeight="1" x14ac:dyDescent="0.25">
      <c r="A52" s="16">
        <v>37</v>
      </c>
      <c r="B52" s="16"/>
      <c r="C52" s="19" t="s">
        <v>139</v>
      </c>
      <c r="D52" s="17" t="s">
        <v>140</v>
      </c>
      <c r="E52" s="16" t="s">
        <v>141</v>
      </c>
      <c r="F52" s="16">
        <v>67.117500000000007</v>
      </c>
      <c r="G52" s="18">
        <v>48.65</v>
      </c>
      <c r="H52" s="18">
        <f t="shared" si="2"/>
        <v>3265.27</v>
      </c>
    </row>
    <row r="53" spans="1:8" s="1" customFormat="1" ht="47.25" customHeight="1" x14ac:dyDescent="0.25">
      <c r="A53" s="16">
        <v>38</v>
      </c>
      <c r="B53" s="16"/>
      <c r="C53" s="19" t="s">
        <v>142</v>
      </c>
      <c r="D53" s="17" t="s">
        <v>143</v>
      </c>
      <c r="E53" s="16" t="s">
        <v>144</v>
      </c>
      <c r="F53" s="16">
        <v>31.856000000000002</v>
      </c>
      <c r="G53" s="18">
        <v>90.15</v>
      </c>
      <c r="H53" s="18">
        <f t="shared" si="2"/>
        <v>2871.82</v>
      </c>
    </row>
    <row r="54" spans="1:8" s="1" customFormat="1" ht="15.75" customHeight="1" x14ac:dyDescent="0.25">
      <c r="A54" s="16">
        <v>39</v>
      </c>
      <c r="B54" s="16"/>
      <c r="C54" s="19" t="s">
        <v>145</v>
      </c>
      <c r="D54" s="17" t="s">
        <v>146</v>
      </c>
      <c r="E54" s="16" t="s">
        <v>136</v>
      </c>
      <c r="F54" s="16">
        <v>0.38072499999999998</v>
      </c>
      <c r="G54" s="18">
        <v>6617</v>
      </c>
      <c r="H54" s="18">
        <f t="shared" si="2"/>
        <v>2519.2600000000002</v>
      </c>
    </row>
    <row r="55" spans="1:8" s="1" customFormat="1" ht="31.7" customHeight="1" x14ac:dyDescent="0.25">
      <c r="A55" s="16">
        <v>40</v>
      </c>
      <c r="B55" s="16"/>
      <c r="C55" s="19" t="s">
        <v>147</v>
      </c>
      <c r="D55" s="17" t="s">
        <v>148</v>
      </c>
      <c r="E55" s="16" t="s">
        <v>149</v>
      </c>
      <c r="F55" s="16">
        <v>2.8</v>
      </c>
      <c r="G55" s="18">
        <v>266.67</v>
      </c>
      <c r="H55" s="18">
        <f t="shared" si="2"/>
        <v>746.68</v>
      </c>
    </row>
    <row r="56" spans="1:8" s="1" customFormat="1" ht="15.75" customHeight="1" x14ac:dyDescent="0.25">
      <c r="A56" s="16">
        <v>41</v>
      </c>
      <c r="B56" s="16"/>
      <c r="C56" s="19" t="s">
        <v>150</v>
      </c>
      <c r="D56" s="17" t="s">
        <v>151</v>
      </c>
      <c r="E56" s="16" t="s">
        <v>141</v>
      </c>
      <c r="F56" s="16">
        <v>30.5</v>
      </c>
      <c r="G56" s="18">
        <v>12.6</v>
      </c>
      <c r="H56" s="18">
        <f t="shared" si="2"/>
        <v>384.3</v>
      </c>
    </row>
    <row r="57" spans="1:8" s="1" customFormat="1" ht="15.75" customHeight="1" x14ac:dyDescent="0.25">
      <c r="A57" s="16">
        <v>42</v>
      </c>
      <c r="B57" s="16"/>
      <c r="C57" s="19" t="s">
        <v>152</v>
      </c>
      <c r="D57" s="17" t="s">
        <v>153</v>
      </c>
      <c r="E57" s="16" t="s">
        <v>136</v>
      </c>
      <c r="F57" s="16">
        <v>2.512E-2</v>
      </c>
      <c r="G57" s="18">
        <v>4488.3999999999996</v>
      </c>
      <c r="H57" s="18">
        <f t="shared" si="2"/>
        <v>112.75</v>
      </c>
    </row>
    <row r="58" spans="1:8" s="1" customFormat="1" ht="63" customHeight="1" x14ac:dyDescent="0.25">
      <c r="A58" s="16">
        <v>43</v>
      </c>
      <c r="B58" s="16"/>
      <c r="C58" s="19" t="s">
        <v>154</v>
      </c>
      <c r="D58" s="17" t="s">
        <v>155</v>
      </c>
      <c r="E58" s="16" t="s">
        <v>136</v>
      </c>
      <c r="F58" s="16">
        <v>1.5928000000000001E-2</v>
      </c>
      <c r="G58" s="18">
        <v>7008.5</v>
      </c>
      <c r="H58" s="18">
        <f t="shared" si="2"/>
        <v>111.63</v>
      </c>
    </row>
    <row r="59" spans="1:8" s="1" customFormat="1" ht="15.75" customHeight="1" x14ac:dyDescent="0.25">
      <c r="A59" s="16">
        <v>44</v>
      </c>
      <c r="B59" s="16"/>
      <c r="C59" s="19" t="s">
        <v>156</v>
      </c>
      <c r="D59" s="17" t="s">
        <v>157</v>
      </c>
      <c r="E59" s="16" t="s">
        <v>141</v>
      </c>
      <c r="F59" s="16">
        <v>9.42</v>
      </c>
      <c r="G59" s="18">
        <v>9.42</v>
      </c>
      <c r="H59" s="18">
        <f t="shared" si="2"/>
        <v>88.74</v>
      </c>
    </row>
    <row r="60" spans="1:8" s="1" customFormat="1" ht="15.75" customHeight="1" x14ac:dyDescent="0.25">
      <c r="A60" s="16">
        <v>45</v>
      </c>
      <c r="B60" s="16"/>
      <c r="C60" s="19" t="s">
        <v>158</v>
      </c>
      <c r="D60" s="17" t="s">
        <v>159</v>
      </c>
      <c r="E60" s="16" t="s">
        <v>136</v>
      </c>
      <c r="F60" s="16">
        <v>6.7999999999999996E-3</v>
      </c>
      <c r="G60" s="18">
        <v>11524</v>
      </c>
      <c r="H60" s="18">
        <f t="shared" si="2"/>
        <v>78.36</v>
      </c>
    </row>
    <row r="61" spans="1:8" s="1" customFormat="1" ht="31.7" customHeight="1" x14ac:dyDescent="0.25">
      <c r="A61" s="16">
        <v>46</v>
      </c>
      <c r="B61" s="16"/>
      <c r="C61" s="19" t="s">
        <v>160</v>
      </c>
      <c r="D61" s="17" t="s">
        <v>161</v>
      </c>
      <c r="E61" s="16" t="s">
        <v>136</v>
      </c>
      <c r="F61" s="16">
        <v>1.2330000000000001E-2</v>
      </c>
      <c r="G61" s="18">
        <v>5500</v>
      </c>
      <c r="H61" s="18">
        <f t="shared" si="2"/>
        <v>67.819999999999993</v>
      </c>
    </row>
    <row r="62" spans="1:8" s="1" customFormat="1" ht="31.7" customHeight="1" x14ac:dyDescent="0.25">
      <c r="A62" s="16">
        <v>47</v>
      </c>
      <c r="B62" s="16"/>
      <c r="C62" s="19" t="s">
        <v>162</v>
      </c>
      <c r="D62" s="17" t="s">
        <v>163</v>
      </c>
      <c r="E62" s="16" t="s">
        <v>133</v>
      </c>
      <c r="F62" s="16">
        <v>0.112</v>
      </c>
      <c r="G62" s="18">
        <v>560</v>
      </c>
      <c r="H62" s="18">
        <f t="shared" si="2"/>
        <v>62.72</v>
      </c>
    </row>
    <row r="63" spans="1:8" s="1" customFormat="1" ht="15.75" customHeight="1" x14ac:dyDescent="0.25">
      <c r="A63" s="16">
        <v>48</v>
      </c>
      <c r="B63" s="16"/>
      <c r="C63" s="19" t="s">
        <v>164</v>
      </c>
      <c r="D63" s="17" t="s">
        <v>165</v>
      </c>
      <c r="E63" s="16" t="s">
        <v>133</v>
      </c>
      <c r="F63" s="16">
        <v>0.5</v>
      </c>
      <c r="G63" s="18">
        <v>98.6</v>
      </c>
      <c r="H63" s="18">
        <f t="shared" si="2"/>
        <v>49.3</v>
      </c>
    </row>
    <row r="64" spans="1:8" s="1" customFormat="1" ht="31.7" customHeight="1" x14ac:dyDescent="0.25">
      <c r="A64" s="16">
        <v>49</v>
      </c>
      <c r="B64" s="16"/>
      <c r="C64" s="19" t="s">
        <v>166</v>
      </c>
      <c r="D64" s="17" t="s">
        <v>167</v>
      </c>
      <c r="E64" s="16" t="s">
        <v>141</v>
      </c>
      <c r="F64" s="16">
        <v>2.8</v>
      </c>
      <c r="G64" s="18">
        <v>15.14</v>
      </c>
      <c r="H64" s="18">
        <f t="shared" si="2"/>
        <v>42.39</v>
      </c>
    </row>
    <row r="65" spans="1:8" s="1" customFormat="1" ht="15.75" customHeight="1" x14ac:dyDescent="0.25">
      <c r="A65" s="16">
        <v>50</v>
      </c>
      <c r="B65" s="16"/>
      <c r="C65" s="19" t="s">
        <v>168</v>
      </c>
      <c r="D65" s="17" t="s">
        <v>169</v>
      </c>
      <c r="E65" s="16" t="s">
        <v>133</v>
      </c>
      <c r="F65" s="16">
        <v>10.6881</v>
      </c>
      <c r="G65" s="18">
        <v>2.44</v>
      </c>
      <c r="H65" s="18">
        <f t="shared" si="2"/>
        <v>26.08</v>
      </c>
    </row>
    <row r="66" spans="1:8" s="1" customFormat="1" ht="15.75" customHeight="1" x14ac:dyDescent="0.25">
      <c r="A66" s="16">
        <v>51</v>
      </c>
      <c r="B66" s="16"/>
      <c r="C66" s="19" t="s">
        <v>170</v>
      </c>
      <c r="D66" s="17" t="s">
        <v>171</v>
      </c>
      <c r="E66" s="16" t="s">
        <v>133</v>
      </c>
      <c r="F66" s="16">
        <v>3.6</v>
      </c>
      <c r="G66" s="18">
        <v>6.22</v>
      </c>
      <c r="H66" s="18">
        <f t="shared" si="2"/>
        <v>22.39</v>
      </c>
    </row>
    <row r="67" spans="1:8" s="1" customFormat="1" ht="31.7" customHeight="1" x14ac:dyDescent="0.25">
      <c r="A67" s="16">
        <v>52</v>
      </c>
      <c r="B67" s="16"/>
      <c r="C67" s="19" t="s">
        <v>172</v>
      </c>
      <c r="D67" s="17" t="s">
        <v>173</v>
      </c>
      <c r="E67" s="16" t="s">
        <v>174</v>
      </c>
      <c r="F67" s="16">
        <v>16.343</v>
      </c>
      <c r="G67" s="18">
        <v>1</v>
      </c>
      <c r="H67" s="18">
        <f t="shared" si="2"/>
        <v>16.34</v>
      </c>
    </row>
    <row r="68" spans="1:8" s="1" customFormat="1" ht="31.7" customHeight="1" x14ac:dyDescent="0.25">
      <c r="A68" s="16">
        <v>53</v>
      </c>
      <c r="B68" s="16"/>
      <c r="C68" s="19" t="s">
        <v>175</v>
      </c>
      <c r="D68" s="17" t="s">
        <v>176</v>
      </c>
      <c r="E68" s="16" t="s">
        <v>141</v>
      </c>
      <c r="F68" s="16">
        <v>0.06</v>
      </c>
      <c r="G68" s="18">
        <v>238.48</v>
      </c>
      <c r="H68" s="18">
        <f t="shared" si="2"/>
        <v>14.31</v>
      </c>
    </row>
    <row r="69" spans="1:8" s="1" customFormat="1" ht="15.75" customHeight="1" x14ac:dyDescent="0.25">
      <c r="A69" s="16">
        <v>54</v>
      </c>
      <c r="B69" s="16"/>
      <c r="C69" s="19" t="s">
        <v>177</v>
      </c>
      <c r="D69" s="17" t="s">
        <v>178</v>
      </c>
      <c r="E69" s="16" t="s">
        <v>136</v>
      </c>
      <c r="F69" s="16">
        <v>1.1096999999999999E-3</v>
      </c>
      <c r="G69" s="18">
        <v>9424</v>
      </c>
      <c r="H69" s="18">
        <f t="shared" si="2"/>
        <v>10.46</v>
      </c>
    </row>
    <row r="70" spans="1:8" s="1" customFormat="1" ht="15.75" customHeight="1" x14ac:dyDescent="0.25">
      <c r="A70" s="16">
        <v>55</v>
      </c>
      <c r="B70" s="16"/>
      <c r="C70" s="19" t="s">
        <v>179</v>
      </c>
      <c r="D70" s="17" t="s">
        <v>180</v>
      </c>
      <c r="E70" s="16" t="s">
        <v>136</v>
      </c>
      <c r="F70" s="16">
        <v>1.0204999999999999E-3</v>
      </c>
      <c r="G70" s="18">
        <v>7640</v>
      </c>
      <c r="H70" s="18">
        <f t="shared" si="2"/>
        <v>7.8</v>
      </c>
    </row>
    <row r="71" spans="1:8" s="1" customFormat="1" ht="15.75" customHeight="1" x14ac:dyDescent="0.25">
      <c r="A71" s="16">
        <v>56</v>
      </c>
      <c r="B71" s="16"/>
      <c r="C71" s="19" t="s">
        <v>181</v>
      </c>
      <c r="D71" s="17" t="s">
        <v>182</v>
      </c>
      <c r="E71" s="16" t="s">
        <v>133</v>
      </c>
      <c r="F71" s="16">
        <v>0.05</v>
      </c>
      <c r="G71" s="18">
        <v>145.80000000000001</v>
      </c>
      <c r="H71" s="18">
        <f t="shared" si="2"/>
        <v>7.29</v>
      </c>
    </row>
    <row r="72" spans="1:8" s="1" customFormat="1" ht="15.75" customHeight="1" x14ac:dyDescent="0.25">
      <c r="A72" s="16">
        <v>57</v>
      </c>
      <c r="B72" s="16"/>
      <c r="C72" s="19" t="s">
        <v>183</v>
      </c>
      <c r="D72" s="17" t="s">
        <v>184</v>
      </c>
      <c r="E72" s="16" t="s">
        <v>141</v>
      </c>
      <c r="F72" s="16">
        <v>3.9249999999999998</v>
      </c>
      <c r="G72" s="18">
        <v>1.82</v>
      </c>
      <c r="H72" s="18">
        <f t="shared" si="2"/>
        <v>7.14</v>
      </c>
    </row>
    <row r="73" spans="1:8" s="1" customFormat="1" ht="63" customHeight="1" x14ac:dyDescent="0.25">
      <c r="A73" s="16">
        <v>58</v>
      </c>
      <c r="B73" s="16"/>
      <c r="C73" s="19" t="s">
        <v>185</v>
      </c>
      <c r="D73" s="17" t="s">
        <v>186</v>
      </c>
      <c r="E73" s="16" t="s">
        <v>187</v>
      </c>
      <c r="F73" s="16">
        <v>1.2330000000000001E-2</v>
      </c>
      <c r="G73" s="18">
        <v>521.53</v>
      </c>
      <c r="H73" s="18">
        <f t="shared" si="2"/>
        <v>6.43</v>
      </c>
    </row>
    <row r="74" spans="1:8" s="1" customFormat="1" ht="15.75" customHeight="1" x14ac:dyDescent="0.25">
      <c r="A74" s="16">
        <v>59</v>
      </c>
      <c r="B74" s="16"/>
      <c r="C74" s="19" t="s">
        <v>188</v>
      </c>
      <c r="D74" s="17" t="s">
        <v>189</v>
      </c>
      <c r="E74" s="16" t="s">
        <v>133</v>
      </c>
      <c r="F74" s="16">
        <v>4.4999999999999998E-2</v>
      </c>
      <c r="G74" s="18">
        <v>118.6</v>
      </c>
      <c r="H74" s="18">
        <f t="shared" si="2"/>
        <v>5.34</v>
      </c>
    </row>
    <row r="75" spans="1:8" s="1" customFormat="1" ht="47.25" customHeight="1" x14ac:dyDescent="0.25">
      <c r="A75" s="16">
        <v>60</v>
      </c>
      <c r="B75" s="16"/>
      <c r="C75" s="19" t="s">
        <v>190</v>
      </c>
      <c r="D75" s="17" t="s">
        <v>191</v>
      </c>
      <c r="E75" s="16" t="s">
        <v>133</v>
      </c>
      <c r="F75" s="16">
        <v>5.5E-2</v>
      </c>
      <c r="G75" s="18">
        <v>60.12</v>
      </c>
      <c r="H75" s="18">
        <f t="shared" si="2"/>
        <v>3.31</v>
      </c>
    </row>
    <row r="76" spans="1:8" s="1" customFormat="1" ht="15.75" customHeight="1" x14ac:dyDescent="0.25">
      <c r="A76" s="16">
        <v>61</v>
      </c>
      <c r="B76" s="16"/>
      <c r="C76" s="19" t="s">
        <v>192</v>
      </c>
      <c r="D76" s="17" t="s">
        <v>193</v>
      </c>
      <c r="E76" s="16" t="s">
        <v>133</v>
      </c>
      <c r="F76" s="16">
        <v>2.3640000000000001E-2</v>
      </c>
      <c r="G76" s="18">
        <v>108.4</v>
      </c>
      <c r="H76" s="18">
        <f t="shared" si="2"/>
        <v>2.56</v>
      </c>
    </row>
    <row r="77" spans="1:8" s="1" customFormat="1" ht="15.75" customHeight="1" x14ac:dyDescent="0.25">
      <c r="A77" s="16">
        <v>62</v>
      </c>
      <c r="B77" s="16"/>
      <c r="C77" s="19" t="s">
        <v>194</v>
      </c>
      <c r="D77" s="17" t="s">
        <v>195</v>
      </c>
      <c r="E77" s="16" t="s">
        <v>141</v>
      </c>
      <c r="F77" s="16">
        <v>0.4</v>
      </c>
      <c r="G77" s="18">
        <v>6.09</v>
      </c>
      <c r="H77" s="18">
        <f t="shared" si="2"/>
        <v>2.44</v>
      </c>
    </row>
    <row r="78" spans="1:8" s="1" customFormat="1" ht="31.7" customHeight="1" x14ac:dyDescent="0.25">
      <c r="A78" s="16">
        <v>63</v>
      </c>
      <c r="B78" s="16"/>
      <c r="C78" s="19" t="s">
        <v>196</v>
      </c>
      <c r="D78" s="17" t="s">
        <v>197</v>
      </c>
      <c r="E78" s="16" t="s">
        <v>136</v>
      </c>
      <c r="F78" s="16">
        <v>1.2E-4</v>
      </c>
      <c r="G78" s="18">
        <v>5763</v>
      </c>
      <c r="H78" s="18">
        <f t="shared" si="2"/>
        <v>0.69</v>
      </c>
    </row>
    <row r="79" spans="1:8" s="1" customFormat="1" ht="15.75" customHeight="1" x14ac:dyDescent="0.25">
      <c r="A79" s="16">
        <v>64</v>
      </c>
      <c r="B79" s="16"/>
      <c r="C79" s="19" t="s">
        <v>198</v>
      </c>
      <c r="D79" s="17" t="s">
        <v>199</v>
      </c>
      <c r="E79" s="16" t="s">
        <v>141</v>
      </c>
      <c r="F79" s="16">
        <v>1.6500000000000001E-2</v>
      </c>
      <c r="G79" s="18">
        <v>10.57</v>
      </c>
      <c r="H79" s="18">
        <f t="shared" si="2"/>
        <v>0.17</v>
      </c>
    </row>
    <row r="80" spans="1:8" s="1" customFormat="1" ht="15.75" customHeight="1" x14ac:dyDescent="0.25"/>
    <row r="81" spans="2:4" s="1" customFormat="1" ht="15.75" customHeight="1" x14ac:dyDescent="0.25"/>
    <row r="82" spans="2:4" s="1" customFormat="1" ht="15.75" customHeight="1" x14ac:dyDescent="0.25"/>
    <row r="83" spans="2:4" s="1" customFormat="1" ht="15.75" customHeight="1" x14ac:dyDescent="0.25">
      <c r="B83" s="84"/>
      <c r="C83" s="84"/>
      <c r="D83" s="84"/>
    </row>
    <row r="84" spans="2:4" s="1" customFormat="1" ht="15.75" customHeight="1" x14ac:dyDescent="0.25">
      <c r="B84" s="84" t="s">
        <v>200</v>
      </c>
      <c r="C84" s="84"/>
      <c r="D84" s="84"/>
    </row>
    <row r="85" spans="2:4" s="1" customFormat="1" ht="15.75" customHeight="1" x14ac:dyDescent="0.25">
      <c r="B85" s="5" t="s">
        <v>31</v>
      </c>
      <c r="C85" s="84"/>
      <c r="D85" s="84"/>
    </row>
    <row r="86" spans="2:4" s="1" customFormat="1" ht="15.75" customHeight="1" x14ac:dyDescent="0.25">
      <c r="B86" s="84"/>
      <c r="C86" s="84"/>
      <c r="D86" s="84"/>
    </row>
    <row r="87" spans="2:4" s="1" customFormat="1" ht="15.75" customHeight="1" x14ac:dyDescent="0.25">
      <c r="B87" s="84" t="s">
        <v>346</v>
      </c>
      <c r="C87" s="84"/>
      <c r="D87" s="84"/>
    </row>
    <row r="88" spans="2:4" s="1" customFormat="1" ht="15.75" customHeight="1" x14ac:dyDescent="0.25">
      <c r="B88" s="5" t="s">
        <v>32</v>
      </c>
      <c r="C88" s="84"/>
      <c r="D88" s="84"/>
    </row>
    <row r="89" spans="2:4" s="1" customFormat="1" ht="15.75" customHeight="1" x14ac:dyDescent="0.25"/>
  </sheetData>
  <mergeCells count="15">
    <mergeCell ref="A12:E12"/>
    <mergeCell ref="A23:E23"/>
    <mergeCell ref="A25:E25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79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7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6" zoomScale="60" zoomScaleNormal="100" workbookViewId="0">
      <selection activeCell="H48" sqref="H48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201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99" t="s">
        <v>202</v>
      </c>
      <c r="C5" s="99"/>
      <c r="D5" s="99"/>
      <c r="E5" s="99"/>
    </row>
    <row r="6" spans="1:5" ht="15.75" customHeight="1" x14ac:dyDescent="0.25">
      <c r="B6" s="2"/>
      <c r="C6" s="1"/>
      <c r="D6" s="1"/>
      <c r="E6" s="1"/>
    </row>
    <row r="7" spans="1:5" ht="34.9" customHeight="1" x14ac:dyDescent="0.25">
      <c r="B7" s="117" t="s">
        <v>203</v>
      </c>
      <c r="C7" s="117"/>
      <c r="D7" s="117"/>
      <c r="E7" s="117"/>
    </row>
    <row r="8" spans="1:5" ht="15.75" customHeight="1" x14ac:dyDescent="0.25">
      <c r="B8" s="100" t="s">
        <v>4</v>
      </c>
      <c r="C8" s="100"/>
      <c r="D8" s="100"/>
      <c r="E8" s="100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204</v>
      </c>
      <c r="C10" s="4" t="s">
        <v>205</v>
      </c>
      <c r="D10" s="4" t="s">
        <v>206</v>
      </c>
      <c r="E10" s="4" t="s">
        <v>207</v>
      </c>
    </row>
    <row r="11" spans="1:5" s="1" customFormat="1" ht="15" customHeight="1" x14ac:dyDescent="0.25">
      <c r="B11" s="26" t="s">
        <v>208</v>
      </c>
      <c r="C11" s="43">
        <f>'Прил.5 Расчет СМР и ОБ'!J14</f>
        <v>101036.25</v>
      </c>
      <c r="D11" s="44">
        <f>C11/C24</f>
        <v>9.1480668659162004E-2</v>
      </c>
      <c r="E11" s="44">
        <f>C11/C40</f>
        <v>8.1809813187193006E-2</v>
      </c>
    </row>
    <row r="12" spans="1:5" s="1" customFormat="1" ht="15" customHeight="1" x14ac:dyDescent="0.25">
      <c r="B12" s="26" t="s">
        <v>209</v>
      </c>
      <c r="C12" s="43">
        <f>'Прил.5 Расчет СМР и ОБ'!J26</f>
        <v>78549.570000000007</v>
      </c>
      <c r="D12" s="44">
        <f>C12/C24</f>
        <v>7.1120683779234001E-2</v>
      </c>
      <c r="E12" s="44">
        <f>C12/C40</f>
        <v>6.3602178897518E-2</v>
      </c>
    </row>
    <row r="13" spans="1:5" s="1" customFormat="1" ht="15" customHeight="1" x14ac:dyDescent="0.25">
      <c r="B13" s="26" t="s">
        <v>210</v>
      </c>
      <c r="C13" s="43">
        <f>'Прил.5 Расчет СМР и ОБ'!J42</f>
        <v>11277.19</v>
      </c>
      <c r="D13" s="44">
        <f>C13/C24</f>
        <v>1.0210641050083E-2</v>
      </c>
      <c r="E13" s="44">
        <f>C13/C40</f>
        <v>9.1312257449825008E-3</v>
      </c>
    </row>
    <row r="14" spans="1:5" s="1" customFormat="1" ht="15" customHeight="1" x14ac:dyDescent="0.25">
      <c r="B14" s="26" t="s">
        <v>211</v>
      </c>
      <c r="C14" s="43">
        <f>C13+C12</f>
        <v>89826.76</v>
      </c>
      <c r="D14" s="44">
        <f>C14/C24</f>
        <v>8.1331324829317E-2</v>
      </c>
      <c r="E14" s="44">
        <f>C14/C40</f>
        <v>7.2733404642499999E-2</v>
      </c>
    </row>
    <row r="15" spans="1:5" s="1" customFormat="1" ht="15" customHeight="1" x14ac:dyDescent="0.25">
      <c r="B15" s="26" t="s">
        <v>212</v>
      </c>
      <c r="C15" s="43">
        <f>'Прил.5 Расчет СМР и ОБ'!J16</f>
        <v>36766.01</v>
      </c>
      <c r="D15" s="44">
        <f>C15/C24</f>
        <v>3.3288836221944999E-2</v>
      </c>
      <c r="E15" s="44">
        <f>C15/C40</f>
        <v>2.9769715421331E-2</v>
      </c>
    </row>
    <row r="16" spans="1:5" s="1" customFormat="1" ht="15" customHeight="1" x14ac:dyDescent="0.25">
      <c r="B16" s="26" t="s">
        <v>213</v>
      </c>
      <c r="C16" s="43">
        <f>'Прил.5 Расчет СМР и ОБ'!J56</f>
        <v>632374.62</v>
      </c>
      <c r="D16" s="44">
        <f>C16/C24</f>
        <v>0.57256730213842999</v>
      </c>
      <c r="E16" s="44">
        <f>C16/C40</f>
        <v>0.51203849634682996</v>
      </c>
    </row>
    <row r="17" spans="2:5" s="1" customFormat="1" ht="15" customHeight="1" x14ac:dyDescent="0.25">
      <c r="B17" s="26" t="s">
        <v>214</v>
      </c>
      <c r="C17" s="43">
        <f>'Прил.5 Расчет СМР и ОБ'!J85</f>
        <v>84691.86</v>
      </c>
      <c r="D17" s="44">
        <f>C17/C24</f>
        <v>7.6682061960812994E-2</v>
      </c>
      <c r="E17" s="44">
        <f>C17/C40</f>
        <v>6.8575637408118006E-2</v>
      </c>
    </row>
    <row r="18" spans="2:5" s="1" customFormat="1" ht="15" customHeight="1" x14ac:dyDescent="0.25">
      <c r="B18" s="26" t="s">
        <v>215</v>
      </c>
      <c r="C18" s="43">
        <f>C17+C16</f>
        <v>717066.48</v>
      </c>
      <c r="D18" s="44">
        <f>C18/C24</f>
        <v>0.64924936409923995</v>
      </c>
      <c r="E18" s="44">
        <f>C18/C40</f>
        <v>0.58061413375494997</v>
      </c>
    </row>
    <row r="19" spans="2:5" s="1" customFormat="1" ht="15" customHeight="1" x14ac:dyDescent="0.25">
      <c r="B19" s="26" t="s">
        <v>216</v>
      </c>
      <c r="C19" s="43">
        <f>C18+C14+C11</f>
        <v>907929.49</v>
      </c>
      <c r="D19" s="44">
        <f>C19/C24</f>
        <v>0.82206135758772003</v>
      </c>
      <c r="E19" s="45">
        <f>C19/C40</f>
        <v>0.73515735158464002</v>
      </c>
    </row>
    <row r="20" spans="2:5" s="1" customFormat="1" ht="15" customHeight="1" x14ac:dyDescent="0.25">
      <c r="B20" s="26" t="s">
        <v>217</v>
      </c>
      <c r="C20" s="43">
        <v>69095.562027395994</v>
      </c>
      <c r="D20" s="44">
        <f>C20/C24</f>
        <v>6.2560795908862002E-2</v>
      </c>
      <c r="E20" s="44">
        <f>C20/C40</f>
        <v>5.5947197382379001E-2</v>
      </c>
    </row>
    <row r="21" spans="2:5" s="1" customFormat="1" ht="15" customHeight="1" x14ac:dyDescent="0.25">
      <c r="B21" s="26" t="s">
        <v>218</v>
      </c>
      <c r="C21" s="46">
        <f>C20/(C11+C15)</f>
        <v>0.50141094948221998</v>
      </c>
      <c r="D21" s="44"/>
      <c r="E21" s="45"/>
    </row>
    <row r="22" spans="2:5" s="1" customFormat="1" ht="15" customHeight="1" x14ac:dyDescent="0.25">
      <c r="B22" s="26" t="s">
        <v>219</v>
      </c>
      <c r="C22" s="43">
        <v>127429.59922182</v>
      </c>
      <c r="D22" s="44">
        <f>C22/C24</f>
        <v>0.11537784650342001</v>
      </c>
      <c r="E22" s="44">
        <f>C22/C40</f>
        <v>0.10318070699235</v>
      </c>
    </row>
    <row r="23" spans="2:5" s="1" customFormat="1" ht="15" customHeight="1" x14ac:dyDescent="0.25">
      <c r="B23" s="26" t="s">
        <v>220</v>
      </c>
      <c r="C23" s="46">
        <f>C22/(C11+C15)</f>
        <v>0.92472793422850996</v>
      </c>
      <c r="D23" s="44"/>
      <c r="E23" s="45"/>
    </row>
    <row r="24" spans="2:5" s="1" customFormat="1" ht="15" customHeight="1" x14ac:dyDescent="0.25">
      <c r="B24" s="26" t="s">
        <v>221</v>
      </c>
      <c r="C24" s="43">
        <f>C19+C20+C22</f>
        <v>1104454.6512492001</v>
      </c>
      <c r="D24" s="44">
        <f>C24/C24</f>
        <v>1</v>
      </c>
      <c r="E24" s="44">
        <f>C24/C40</f>
        <v>0.89428525595937003</v>
      </c>
    </row>
    <row r="25" spans="2:5" s="1" customFormat="1" ht="31.7" customHeight="1" x14ac:dyDescent="0.25">
      <c r="B25" s="26" t="s">
        <v>222</v>
      </c>
      <c r="C25" s="43">
        <f>'Прил.5 Расчет СМР и ОБ'!J49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223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224</v>
      </c>
      <c r="C27" s="47">
        <f>C24+C25</f>
        <v>1104454.6512492001</v>
      </c>
      <c r="D27" s="44"/>
      <c r="E27" s="44">
        <f>C27/C40</f>
        <v>0.89428525595937003</v>
      </c>
    </row>
    <row r="28" spans="2:5" s="1" customFormat="1" ht="33" customHeight="1" x14ac:dyDescent="0.25">
      <c r="B28" s="26" t="s">
        <v>225</v>
      </c>
      <c r="C28" s="26"/>
      <c r="D28" s="45"/>
      <c r="E28" s="45"/>
    </row>
    <row r="29" spans="2:5" s="1" customFormat="1" ht="31.7" customHeight="1" x14ac:dyDescent="0.25">
      <c r="B29" s="26" t="s">
        <v>226</v>
      </c>
      <c r="C29" s="47">
        <f>ROUND(C24*0.039,2)</f>
        <v>43073.73</v>
      </c>
      <c r="D29" s="45"/>
      <c r="E29" s="44">
        <f>C29/C40</f>
        <v>3.4877123849862003E-2</v>
      </c>
    </row>
    <row r="30" spans="2:5" s="1" customFormat="1" ht="63" customHeight="1" x14ac:dyDescent="0.25">
      <c r="B30" s="26" t="s">
        <v>227</v>
      </c>
      <c r="C30" s="47">
        <f>ROUND((C24+C29)*0.021,2)</f>
        <v>24098.1</v>
      </c>
      <c r="D30" s="45"/>
      <c r="E30" s="44">
        <f>C30/C40</f>
        <v>1.9512413209777001E-2</v>
      </c>
    </row>
    <row r="31" spans="2:5" s="1" customFormat="1" ht="15.75" customHeight="1" x14ac:dyDescent="0.25">
      <c r="B31" s="26" t="s">
        <v>228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229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230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231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232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233</v>
      </c>
      <c r="C36" s="49">
        <f>ROUND((C27+C29+C31+C30)*0.0214,2)</f>
        <v>25072.81</v>
      </c>
      <c r="D36" s="50"/>
      <c r="E36" s="51">
        <f>C36/C40</f>
        <v>2.0301643243667001E-2</v>
      </c>
      <c r="K36" s="37"/>
    </row>
    <row r="37" spans="2:11" s="1" customFormat="1" ht="15.75" customHeight="1" x14ac:dyDescent="0.25">
      <c r="B37" s="27" t="s">
        <v>234</v>
      </c>
      <c r="C37" s="27">
        <f>ROUND((C27+C29+C30+C31)*0.002,2)</f>
        <v>2343.25</v>
      </c>
      <c r="D37" s="52"/>
      <c r="E37" s="52">
        <f>C37/C40</f>
        <v>1.8973471872807E-3</v>
      </c>
    </row>
    <row r="38" spans="2:11" s="1" customFormat="1" ht="63" customHeight="1" x14ac:dyDescent="0.25">
      <c r="B38" s="53" t="s">
        <v>235</v>
      </c>
      <c r="C38" s="54">
        <f>C27+C29+C30+C31+C36+C37</f>
        <v>1199042.5412492</v>
      </c>
      <c r="D38" s="55"/>
      <c r="E38" s="56">
        <f>C38/C40</f>
        <v>0.97087378344996</v>
      </c>
    </row>
    <row r="39" spans="2:11" s="1" customFormat="1" ht="15.75" customHeight="1" x14ac:dyDescent="0.25">
      <c r="B39" s="26" t="s">
        <v>236</v>
      </c>
      <c r="C39" s="43">
        <f>ROUND(C38*0.03,2)</f>
        <v>35971.279999999999</v>
      </c>
      <c r="D39" s="45"/>
      <c r="E39" s="44">
        <f>C39/C40</f>
        <v>2.9126216550042001E-2</v>
      </c>
    </row>
    <row r="40" spans="2:11" s="1" customFormat="1" ht="15.75" customHeight="1" x14ac:dyDescent="0.25">
      <c r="B40" s="26" t="s">
        <v>237</v>
      </c>
      <c r="C40" s="43">
        <f>C39+C38</f>
        <v>1235013.8212492</v>
      </c>
      <c r="D40" s="45"/>
      <c r="E40" s="44">
        <f>C40/C40</f>
        <v>1</v>
      </c>
    </row>
    <row r="41" spans="2:11" s="1" customFormat="1" ht="31.7" customHeight="1" x14ac:dyDescent="0.25">
      <c r="B41" s="26" t="s">
        <v>238</v>
      </c>
      <c r="C41" s="43">
        <f>C40/'Прил.5 Расчет СМР и ОБ'!E92</f>
        <v>1235013.8212492</v>
      </c>
      <c r="D41" s="45"/>
      <c r="E41" s="45"/>
    </row>
    <row r="42" spans="2:11" s="1" customFormat="1" ht="15.75" customHeight="1" x14ac:dyDescent="0.25">
      <c r="B42" s="84"/>
      <c r="C42" s="84"/>
      <c r="D42" s="84"/>
    </row>
    <row r="43" spans="2:11" s="1" customFormat="1" ht="15.75" customHeight="1" x14ac:dyDescent="0.25">
      <c r="B43" s="84" t="s">
        <v>200</v>
      </c>
      <c r="C43" s="84"/>
      <c r="D43" s="84"/>
    </row>
    <row r="44" spans="2:11" s="1" customFormat="1" ht="15.75" customHeight="1" x14ac:dyDescent="0.25">
      <c r="B44" s="5" t="s">
        <v>31</v>
      </c>
      <c r="C44" s="84"/>
      <c r="D44" s="84"/>
    </row>
    <row r="45" spans="2:11" s="1" customFormat="1" ht="15.75" customHeight="1" x14ac:dyDescent="0.25">
      <c r="B45" s="84"/>
      <c r="C45" s="84"/>
      <c r="D45" s="84"/>
    </row>
    <row r="46" spans="2:11" s="1" customFormat="1" ht="15.75" customHeight="1" x14ac:dyDescent="0.25">
      <c r="B46" s="84" t="s">
        <v>346</v>
      </c>
      <c r="C46" s="84"/>
      <c r="D46" s="84"/>
    </row>
    <row r="47" spans="2:11" s="1" customFormat="1" ht="15.75" customHeight="1" x14ac:dyDescent="0.25">
      <c r="B47" s="5" t="s">
        <v>32</v>
      </c>
      <c r="C47" s="84"/>
      <c r="D47" s="84"/>
    </row>
    <row r="48" spans="2:11" s="1" customFormat="1" ht="15.75" customHeight="1" x14ac:dyDescent="0.25">
      <c r="B48" s="84"/>
      <c r="C48" s="84"/>
      <c r="D48" s="8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00"/>
  <sheetViews>
    <sheetView view="pageBreakPreview" topLeftCell="A73" zoomScale="55" zoomScaleNormal="100" zoomScaleSheetLayoutView="55" workbookViewId="0">
      <selection activeCell="B94" sqref="B94:D100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customHeight="1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19" t="s">
        <v>239</v>
      </c>
      <c r="I2" s="119"/>
      <c r="J2" s="119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99" t="s">
        <v>240</v>
      </c>
      <c r="B4" s="99"/>
      <c r="C4" s="99"/>
      <c r="D4" s="99"/>
      <c r="E4" s="99"/>
      <c r="F4" s="99"/>
      <c r="G4" s="99"/>
      <c r="H4" s="99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0" t="s">
        <v>241</v>
      </c>
      <c r="B6" s="121"/>
      <c r="C6" s="121"/>
      <c r="D6" s="120" t="s">
        <v>242</v>
      </c>
      <c r="E6" s="122"/>
      <c r="F6" s="122"/>
      <c r="G6" s="122"/>
      <c r="H6" s="122"/>
      <c r="I6" s="122"/>
      <c r="J6" s="122"/>
    </row>
    <row r="7" spans="1:11" s="22" customFormat="1" ht="15.75" customHeight="1" x14ac:dyDescent="0.2">
      <c r="A7" s="120" t="s">
        <v>4</v>
      </c>
      <c r="B7" s="121"/>
      <c r="C7" s="121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3" t="s">
        <v>243</v>
      </c>
      <c r="B9" s="106" t="s">
        <v>53</v>
      </c>
      <c r="C9" s="106" t="s">
        <v>204</v>
      </c>
      <c r="D9" s="106" t="s">
        <v>55</v>
      </c>
      <c r="E9" s="106" t="s">
        <v>244</v>
      </c>
      <c r="F9" s="106" t="s">
        <v>57</v>
      </c>
      <c r="G9" s="106"/>
      <c r="H9" s="106" t="s">
        <v>245</v>
      </c>
      <c r="I9" s="106" t="s">
        <v>246</v>
      </c>
      <c r="J9" s="106"/>
      <c r="K9" s="3"/>
    </row>
    <row r="10" spans="1:11" s="1" customFormat="1" ht="28.5" customHeight="1" x14ac:dyDescent="0.25">
      <c r="A10" s="123"/>
      <c r="B10" s="106"/>
      <c r="C10" s="106"/>
      <c r="D10" s="106"/>
      <c r="E10" s="106"/>
      <c r="F10" s="4" t="s">
        <v>247</v>
      </c>
      <c r="G10" s="4" t="s">
        <v>59</v>
      </c>
      <c r="H10" s="106"/>
      <c r="I10" s="4" t="s">
        <v>247</v>
      </c>
      <c r="J10" s="4" t="s">
        <v>59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124" t="s">
        <v>248</v>
      </c>
      <c r="C12" s="125"/>
      <c r="D12" s="126"/>
      <c r="E12" s="126"/>
      <c r="F12" s="126"/>
      <c r="G12" s="126"/>
      <c r="H12" s="126"/>
      <c r="I12" s="27"/>
      <c r="J12" s="27"/>
    </row>
    <row r="13" spans="1:11" s="1" customFormat="1" ht="31.7" customHeight="1" x14ac:dyDescent="0.25">
      <c r="A13" s="16">
        <v>1</v>
      </c>
      <c r="B13" s="16" t="s">
        <v>249</v>
      </c>
      <c r="C13" s="17" t="s">
        <v>250</v>
      </c>
      <c r="D13" s="16" t="s">
        <v>64</v>
      </c>
      <c r="E13" s="16">
        <v>261.01487414188</v>
      </c>
      <c r="F13" s="18">
        <v>8.74</v>
      </c>
      <c r="G13" s="18">
        <f>ROUND(E13*F13,2)</f>
        <v>2281.27</v>
      </c>
      <c r="H13" s="28">
        <f>G13/G14</f>
        <v>1</v>
      </c>
      <c r="I13" s="18">
        <f>ROUND(F13*Прил.10!$D$10,2)</f>
        <v>387.09</v>
      </c>
      <c r="J13" s="18">
        <f>ROUND(E13*I13,2)</f>
        <v>101036.25</v>
      </c>
    </row>
    <row r="14" spans="1:11" s="1" customFormat="1" ht="31.7" customHeight="1" x14ac:dyDescent="0.25">
      <c r="A14" s="16"/>
      <c r="B14" s="16"/>
      <c r="C14" s="17" t="s">
        <v>251</v>
      </c>
      <c r="D14" s="16" t="s">
        <v>64</v>
      </c>
      <c r="E14" s="16">
        <f>SUM(E13:E13)</f>
        <v>261.01487414188</v>
      </c>
      <c r="F14" s="18"/>
      <c r="G14" s="18">
        <f>SUM(G13:G13)</f>
        <v>2281.27</v>
      </c>
      <c r="H14" s="28">
        <v>1</v>
      </c>
      <c r="I14" s="18"/>
      <c r="J14" s="18">
        <f>SUM(J13:J13)</f>
        <v>101036.25</v>
      </c>
    </row>
    <row r="15" spans="1:11" s="1" customFormat="1" ht="15.75" customHeight="1" x14ac:dyDescent="0.25">
      <c r="A15" s="16"/>
      <c r="B15" s="113" t="s">
        <v>83</v>
      </c>
      <c r="C15" s="114"/>
      <c r="D15" s="113"/>
      <c r="E15" s="113"/>
      <c r="F15" s="118"/>
      <c r="G15" s="118"/>
      <c r="H15" s="113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83</v>
      </c>
      <c r="D16" s="16" t="s">
        <v>64</v>
      </c>
      <c r="E16" s="16">
        <v>62.935022600000003</v>
      </c>
      <c r="F16" s="18">
        <v>13.19</v>
      </c>
      <c r="G16" s="18">
        <f>ROUND(E16*F16,2)</f>
        <v>830.11</v>
      </c>
      <c r="H16" s="28">
        <v>1</v>
      </c>
      <c r="I16" s="18">
        <f>ROUND(F16*Прил.10!$D$10,2)</f>
        <v>584.19000000000005</v>
      </c>
      <c r="J16" s="18">
        <f>ROUND(E16*I16,2)</f>
        <v>36766.01</v>
      </c>
    </row>
    <row r="17" spans="1:10" s="1" customFormat="1" ht="15.75" customHeight="1" x14ac:dyDescent="0.25">
      <c r="A17" s="16"/>
      <c r="B17" s="112" t="s">
        <v>84</v>
      </c>
      <c r="C17" s="114"/>
      <c r="D17" s="113"/>
      <c r="E17" s="113"/>
      <c r="F17" s="118"/>
      <c r="G17" s="118"/>
      <c r="H17" s="113"/>
      <c r="I17" s="18"/>
      <c r="J17" s="18"/>
    </row>
    <row r="18" spans="1:10" s="1" customFormat="1" ht="15.75" customHeight="1" x14ac:dyDescent="0.25">
      <c r="A18" s="16"/>
      <c r="B18" s="113" t="s">
        <v>252</v>
      </c>
      <c r="C18" s="114"/>
      <c r="D18" s="113"/>
      <c r="E18" s="113"/>
      <c r="F18" s="118"/>
      <c r="G18" s="118"/>
      <c r="H18" s="113"/>
      <c r="I18" s="18"/>
      <c r="J18" s="18"/>
    </row>
    <row r="19" spans="1:10" s="1" customFormat="1" ht="63" customHeight="1" x14ac:dyDescent="0.25">
      <c r="A19" s="16">
        <v>3</v>
      </c>
      <c r="B19" s="29" t="s">
        <v>85</v>
      </c>
      <c r="C19" s="20" t="s">
        <v>86</v>
      </c>
      <c r="D19" s="21" t="s">
        <v>87</v>
      </c>
      <c r="E19" s="30">
        <v>27.704999999999998</v>
      </c>
      <c r="F19" s="31">
        <v>90</v>
      </c>
      <c r="G19" s="31">
        <f t="shared" ref="G19:G25" si="0">ROUND(E19*F19,2)</f>
        <v>2493.4499999999998</v>
      </c>
      <c r="H19" s="28">
        <f>G19/G43</f>
        <v>0.37390570219503999</v>
      </c>
      <c r="I19" s="18">
        <f>ROUND(F19*Прил.10!$D$11,2)</f>
        <v>1212.3</v>
      </c>
      <c r="J19" s="18">
        <f t="shared" ref="J19:J25" si="1">ROUND(E19*I19,2)</f>
        <v>33586.769999999997</v>
      </c>
    </row>
    <row r="20" spans="1:10" s="1" customFormat="1" ht="47.25" customHeight="1" x14ac:dyDescent="0.25">
      <c r="A20" s="16">
        <v>4</v>
      </c>
      <c r="B20" s="29" t="s">
        <v>88</v>
      </c>
      <c r="C20" s="20" t="s">
        <v>89</v>
      </c>
      <c r="D20" s="21" t="s">
        <v>87</v>
      </c>
      <c r="E20" s="30">
        <v>8.3331</v>
      </c>
      <c r="F20" s="31">
        <v>100</v>
      </c>
      <c r="G20" s="31">
        <f t="shared" si="0"/>
        <v>833.31</v>
      </c>
      <c r="H20" s="28">
        <f>G20/G43</f>
        <v>0.12495913721797</v>
      </c>
      <c r="I20" s="18">
        <f>ROUND(F20*Прил.10!$D$11,2)</f>
        <v>1347</v>
      </c>
      <c r="J20" s="18">
        <f t="shared" si="1"/>
        <v>11224.69</v>
      </c>
    </row>
    <row r="21" spans="1:10" s="1" customFormat="1" ht="15.75" customHeight="1" x14ac:dyDescent="0.25">
      <c r="A21" s="16">
        <v>5</v>
      </c>
      <c r="B21" s="29" t="s">
        <v>90</v>
      </c>
      <c r="C21" s="20" t="s">
        <v>91</v>
      </c>
      <c r="D21" s="21" t="s">
        <v>87</v>
      </c>
      <c r="E21" s="30">
        <v>22.765000000000001</v>
      </c>
      <c r="F21" s="31">
        <v>28.73</v>
      </c>
      <c r="G21" s="31">
        <f t="shared" si="0"/>
        <v>654.04</v>
      </c>
      <c r="H21" s="28">
        <f>G21/G43</f>
        <v>9.8076675074153005E-2</v>
      </c>
      <c r="I21" s="18">
        <f>ROUND(F21*Прил.10!$D$11,2)</f>
        <v>386.99</v>
      </c>
      <c r="J21" s="18">
        <f t="shared" si="1"/>
        <v>8809.83</v>
      </c>
    </row>
    <row r="22" spans="1:10" s="1" customFormat="1" ht="31.7" customHeight="1" x14ac:dyDescent="0.25">
      <c r="A22" s="16">
        <v>6</v>
      </c>
      <c r="B22" s="29" t="s">
        <v>92</v>
      </c>
      <c r="C22" s="20" t="s">
        <v>93</v>
      </c>
      <c r="D22" s="21" t="s">
        <v>87</v>
      </c>
      <c r="E22" s="30">
        <v>4.8</v>
      </c>
      <c r="F22" s="31">
        <v>131.16</v>
      </c>
      <c r="G22" s="31">
        <f t="shared" si="0"/>
        <v>629.57000000000005</v>
      </c>
      <c r="H22" s="28">
        <f>G22/G43</f>
        <v>9.4407272225604993E-2</v>
      </c>
      <c r="I22" s="18">
        <f>ROUND(F22*Прил.10!$D$11,2)</f>
        <v>1766.73</v>
      </c>
      <c r="J22" s="18">
        <f t="shared" si="1"/>
        <v>8480.2999999999993</v>
      </c>
    </row>
    <row r="23" spans="1:10" s="1" customFormat="1" ht="31.7" customHeight="1" x14ac:dyDescent="0.25">
      <c r="A23" s="16">
        <v>7</v>
      </c>
      <c r="B23" s="29" t="s">
        <v>94</v>
      </c>
      <c r="C23" s="20" t="s">
        <v>95</v>
      </c>
      <c r="D23" s="21" t="s">
        <v>87</v>
      </c>
      <c r="E23" s="30">
        <v>7.2253233000000003</v>
      </c>
      <c r="F23" s="31">
        <v>65.709999999999994</v>
      </c>
      <c r="G23" s="31">
        <f t="shared" si="0"/>
        <v>474.78</v>
      </c>
      <c r="H23" s="28">
        <f>G23/G43</f>
        <v>7.1195712481968002E-2</v>
      </c>
      <c r="I23" s="18">
        <f>ROUND(F23*Прил.10!$D$11,2)</f>
        <v>885.11</v>
      </c>
      <c r="J23" s="18">
        <f t="shared" si="1"/>
        <v>6395.21</v>
      </c>
    </row>
    <row r="24" spans="1:10" s="1" customFormat="1" ht="63" customHeight="1" x14ac:dyDescent="0.25">
      <c r="A24" s="16">
        <v>8</v>
      </c>
      <c r="B24" s="29" t="s">
        <v>96</v>
      </c>
      <c r="C24" s="20" t="s">
        <v>97</v>
      </c>
      <c r="D24" s="21" t="s">
        <v>87</v>
      </c>
      <c r="E24" s="30">
        <v>4.8929999999999998</v>
      </c>
      <c r="F24" s="31">
        <v>90.4</v>
      </c>
      <c r="G24" s="31">
        <f t="shared" si="0"/>
        <v>442.33</v>
      </c>
      <c r="H24" s="28">
        <f>G24/G43</f>
        <v>6.6329667429438993E-2</v>
      </c>
      <c r="I24" s="18">
        <f>ROUND(F24*Прил.10!$D$11,2)</f>
        <v>1217.69</v>
      </c>
      <c r="J24" s="18">
        <f t="shared" si="1"/>
        <v>5958.16</v>
      </c>
    </row>
    <row r="25" spans="1:10" s="1" customFormat="1" ht="31.7" customHeight="1" x14ac:dyDescent="0.25">
      <c r="A25" s="16">
        <v>9</v>
      </c>
      <c r="B25" s="29" t="s">
        <v>98</v>
      </c>
      <c r="C25" s="20" t="s">
        <v>99</v>
      </c>
      <c r="D25" s="21" t="s">
        <v>87</v>
      </c>
      <c r="E25" s="30">
        <v>3.844455</v>
      </c>
      <c r="F25" s="31">
        <v>79.069999999999993</v>
      </c>
      <c r="G25" s="31">
        <f t="shared" si="0"/>
        <v>303.98</v>
      </c>
      <c r="H25" s="28">
        <f>G25/G43</f>
        <v>4.5583370572199002E-2</v>
      </c>
      <c r="I25" s="18">
        <f>ROUND(F25*Прил.10!$D$11,2)</f>
        <v>1065.07</v>
      </c>
      <c r="J25" s="18">
        <f t="shared" si="1"/>
        <v>4094.61</v>
      </c>
    </row>
    <row r="26" spans="1:10" s="1" customFormat="1" ht="15.75" customHeight="1" x14ac:dyDescent="0.25">
      <c r="A26" s="16"/>
      <c r="B26" s="127" t="s">
        <v>253</v>
      </c>
      <c r="C26" s="113"/>
      <c r="D26" s="113"/>
      <c r="E26" s="113"/>
      <c r="F26" s="118"/>
      <c r="G26" s="31">
        <f>SUM(G19:G25)</f>
        <v>5831.46</v>
      </c>
      <c r="H26" s="28">
        <f>SUM(H19:H25)</f>
        <v>0.87445753719637997</v>
      </c>
      <c r="I26" s="18"/>
      <c r="J26" s="18">
        <f>SUM(J19:J25)</f>
        <v>78549.570000000007</v>
      </c>
    </row>
    <row r="27" spans="1:10" s="1" customFormat="1" ht="31.7" customHeight="1" outlineLevel="1" x14ac:dyDescent="0.25">
      <c r="A27" s="16">
        <v>10</v>
      </c>
      <c r="B27" s="29" t="s">
        <v>100</v>
      </c>
      <c r="C27" s="20" t="s">
        <v>101</v>
      </c>
      <c r="D27" s="21" t="s">
        <v>87</v>
      </c>
      <c r="E27" s="30">
        <v>1.8</v>
      </c>
      <c r="F27" s="31">
        <v>96.89</v>
      </c>
      <c r="G27" s="31">
        <f t="shared" ref="G27:G41" si="2">ROUND(E27*F27,2)</f>
        <v>174.4</v>
      </c>
      <c r="H27" s="28">
        <f>G27/G43</f>
        <v>2.6152180498030999E-2</v>
      </c>
      <c r="I27" s="18">
        <f>ROUND(F27*Прил.10!$D$11,2)</f>
        <v>1305.1099999999999</v>
      </c>
      <c r="J27" s="18">
        <f t="shared" ref="J27:J41" si="3">ROUND(E27*I27,2)</f>
        <v>2349.1999999999998</v>
      </c>
    </row>
    <row r="28" spans="1:10" s="1" customFormat="1" ht="47.25" customHeight="1" outlineLevel="1" x14ac:dyDescent="0.25">
      <c r="A28" s="16">
        <v>11</v>
      </c>
      <c r="B28" s="29" t="s">
        <v>102</v>
      </c>
      <c r="C28" s="20" t="s">
        <v>103</v>
      </c>
      <c r="D28" s="21" t="s">
        <v>87</v>
      </c>
      <c r="E28" s="30">
        <v>1.1357162999999999</v>
      </c>
      <c r="F28" s="31">
        <v>133.97</v>
      </c>
      <c r="G28" s="31">
        <f t="shared" si="2"/>
        <v>152.15</v>
      </c>
      <c r="H28" s="28">
        <f>G28/G43</f>
        <v>2.2815678112244001E-2</v>
      </c>
      <c r="I28" s="18">
        <f>ROUND(F28*Прил.10!$D$11,2)</f>
        <v>1804.58</v>
      </c>
      <c r="J28" s="18">
        <f t="shared" si="3"/>
        <v>2049.4899999999998</v>
      </c>
    </row>
    <row r="29" spans="1:10" s="1" customFormat="1" ht="15.75" customHeight="1" outlineLevel="1" x14ac:dyDescent="0.25">
      <c r="A29" s="16">
        <v>12</v>
      </c>
      <c r="B29" s="29" t="s">
        <v>104</v>
      </c>
      <c r="C29" s="20" t="s">
        <v>105</v>
      </c>
      <c r="D29" s="21" t="s">
        <v>87</v>
      </c>
      <c r="E29" s="30">
        <v>1.68666</v>
      </c>
      <c r="F29" s="31">
        <v>89.99</v>
      </c>
      <c r="G29" s="31">
        <f t="shared" si="2"/>
        <v>151.78</v>
      </c>
      <c r="H29" s="28">
        <f>G29/G43</f>
        <v>2.2760194701784E-2</v>
      </c>
      <c r="I29" s="18">
        <f>ROUND(F29*Прил.10!$D$11,2)</f>
        <v>1212.17</v>
      </c>
      <c r="J29" s="18">
        <f t="shared" si="3"/>
        <v>2044.52</v>
      </c>
    </row>
    <row r="30" spans="1:10" s="1" customFormat="1" ht="31.7" customHeight="1" outlineLevel="1" x14ac:dyDescent="0.25">
      <c r="A30" s="16">
        <v>13</v>
      </c>
      <c r="B30" s="29" t="s">
        <v>106</v>
      </c>
      <c r="C30" s="20" t="s">
        <v>107</v>
      </c>
      <c r="D30" s="21" t="s">
        <v>87</v>
      </c>
      <c r="E30" s="30">
        <v>25.475999999999999</v>
      </c>
      <c r="F30" s="31">
        <v>4.91</v>
      </c>
      <c r="G30" s="31">
        <f t="shared" si="2"/>
        <v>125.09</v>
      </c>
      <c r="H30" s="28">
        <f>G30/G43</f>
        <v>1.8757891390473999E-2</v>
      </c>
      <c r="I30" s="18">
        <f>ROUND(F30*Прил.10!$D$11,2)</f>
        <v>66.14</v>
      </c>
      <c r="J30" s="18">
        <f t="shared" si="3"/>
        <v>1684.98</v>
      </c>
    </row>
    <row r="31" spans="1:10" s="1" customFormat="1" ht="31.7" customHeight="1" outlineLevel="1" x14ac:dyDescent="0.25">
      <c r="A31" s="16">
        <v>14</v>
      </c>
      <c r="B31" s="29" t="s">
        <v>108</v>
      </c>
      <c r="C31" s="20" t="s">
        <v>109</v>
      </c>
      <c r="D31" s="21" t="s">
        <v>87</v>
      </c>
      <c r="E31" s="30">
        <v>1.0327299999999999</v>
      </c>
      <c r="F31" s="31">
        <v>94.05</v>
      </c>
      <c r="G31" s="31">
        <f t="shared" si="2"/>
        <v>97.13</v>
      </c>
      <c r="H31" s="28">
        <f>G31/G43</f>
        <v>1.4565145021638999E-2</v>
      </c>
      <c r="I31" s="18">
        <f>ROUND(F31*Прил.10!$D$11,2)</f>
        <v>1266.8499999999999</v>
      </c>
      <c r="J31" s="18">
        <f t="shared" si="3"/>
        <v>1308.31</v>
      </c>
    </row>
    <row r="32" spans="1:10" s="1" customFormat="1" ht="31.7" customHeight="1" outlineLevel="1" x14ac:dyDescent="0.25">
      <c r="A32" s="16">
        <v>15</v>
      </c>
      <c r="B32" s="29" t="s">
        <v>110</v>
      </c>
      <c r="C32" s="20" t="s">
        <v>111</v>
      </c>
      <c r="D32" s="21" t="s">
        <v>87</v>
      </c>
      <c r="E32" s="30">
        <v>0.42502000000000001</v>
      </c>
      <c r="F32" s="31">
        <v>115.4</v>
      </c>
      <c r="G32" s="31">
        <f t="shared" si="2"/>
        <v>49.05</v>
      </c>
      <c r="H32" s="28">
        <f>G32/G43</f>
        <v>7.3553007650712003E-3</v>
      </c>
      <c r="I32" s="18">
        <f>ROUND(F32*Прил.10!$D$11,2)</f>
        <v>1554.44</v>
      </c>
      <c r="J32" s="18">
        <f t="shared" si="3"/>
        <v>660.67</v>
      </c>
    </row>
    <row r="33" spans="1:10" s="1" customFormat="1" ht="31.7" customHeight="1" outlineLevel="1" x14ac:dyDescent="0.25">
      <c r="A33" s="16">
        <v>16</v>
      </c>
      <c r="B33" s="29" t="s">
        <v>112</v>
      </c>
      <c r="C33" s="20" t="s">
        <v>113</v>
      </c>
      <c r="D33" s="21" t="s">
        <v>87</v>
      </c>
      <c r="E33" s="30">
        <v>4.8869999999999996</v>
      </c>
      <c r="F33" s="31">
        <v>8.1</v>
      </c>
      <c r="G33" s="31">
        <f t="shared" si="2"/>
        <v>39.58</v>
      </c>
      <c r="H33" s="28">
        <f>G33/G43</f>
        <v>5.9352253676151004E-3</v>
      </c>
      <c r="I33" s="18">
        <f>ROUND(F33*Прил.10!$D$11,2)</f>
        <v>109.11</v>
      </c>
      <c r="J33" s="18">
        <f t="shared" si="3"/>
        <v>533.22</v>
      </c>
    </row>
    <row r="34" spans="1:10" s="1" customFormat="1" ht="31.7" customHeight="1" outlineLevel="1" x14ac:dyDescent="0.25">
      <c r="A34" s="16">
        <v>17</v>
      </c>
      <c r="B34" s="29" t="s">
        <v>114</v>
      </c>
      <c r="C34" s="20" t="s">
        <v>115</v>
      </c>
      <c r="D34" s="21" t="s">
        <v>87</v>
      </c>
      <c r="E34" s="30">
        <v>7.8756199999999996</v>
      </c>
      <c r="F34" s="31">
        <v>3.29</v>
      </c>
      <c r="G34" s="31">
        <f t="shared" si="2"/>
        <v>25.91</v>
      </c>
      <c r="H34" s="28">
        <f>G34/G43</f>
        <v>3.8853382838531002E-3</v>
      </c>
      <c r="I34" s="18">
        <f>ROUND(F34*Прил.10!$D$11,2)</f>
        <v>44.32</v>
      </c>
      <c r="J34" s="18">
        <f t="shared" si="3"/>
        <v>349.05</v>
      </c>
    </row>
    <row r="35" spans="1:10" s="1" customFormat="1" ht="47.25" customHeight="1" outlineLevel="1" x14ac:dyDescent="0.25">
      <c r="A35" s="16">
        <v>18</v>
      </c>
      <c r="B35" s="29" t="s">
        <v>116</v>
      </c>
      <c r="C35" s="20" t="s">
        <v>117</v>
      </c>
      <c r="D35" s="21" t="s">
        <v>87</v>
      </c>
      <c r="E35" s="30">
        <v>2.4884499999999998</v>
      </c>
      <c r="F35" s="31">
        <v>6.82</v>
      </c>
      <c r="G35" s="31">
        <f t="shared" si="2"/>
        <v>16.97</v>
      </c>
      <c r="H35" s="28">
        <f>G35/G43</f>
        <v>2.5447391230021999E-3</v>
      </c>
      <c r="I35" s="18">
        <f>ROUND(F35*Прил.10!$D$11,2)</f>
        <v>91.87</v>
      </c>
      <c r="J35" s="18">
        <f t="shared" si="3"/>
        <v>228.61</v>
      </c>
    </row>
    <row r="36" spans="1:10" s="1" customFormat="1" ht="31.7" customHeight="1" outlineLevel="1" x14ac:dyDescent="0.25">
      <c r="A36" s="16">
        <v>19</v>
      </c>
      <c r="B36" s="29" t="s">
        <v>118</v>
      </c>
      <c r="C36" s="20" t="s">
        <v>119</v>
      </c>
      <c r="D36" s="21" t="s">
        <v>87</v>
      </c>
      <c r="E36" s="30">
        <v>2.3640000000000001E-2</v>
      </c>
      <c r="F36" s="31">
        <v>89.54</v>
      </c>
      <c r="G36" s="31">
        <f t="shared" si="2"/>
        <v>2.12</v>
      </c>
      <c r="H36" s="28">
        <f>G36/G43</f>
        <v>3.1790494642101999E-4</v>
      </c>
      <c r="I36" s="18">
        <f>ROUND(F36*Прил.10!$D$11,2)</f>
        <v>1206.0999999999999</v>
      </c>
      <c r="J36" s="18">
        <f t="shared" si="3"/>
        <v>28.51</v>
      </c>
    </row>
    <row r="37" spans="1:10" s="1" customFormat="1" ht="31.7" customHeight="1" outlineLevel="1" x14ac:dyDescent="0.25">
      <c r="A37" s="16">
        <v>20</v>
      </c>
      <c r="B37" s="29" t="s">
        <v>120</v>
      </c>
      <c r="C37" s="20" t="s">
        <v>121</v>
      </c>
      <c r="D37" s="21" t="s">
        <v>87</v>
      </c>
      <c r="E37" s="30">
        <v>0.81640000000000001</v>
      </c>
      <c r="F37" s="31">
        <v>1.7</v>
      </c>
      <c r="G37" s="31">
        <f t="shared" si="2"/>
        <v>1.39</v>
      </c>
      <c r="H37" s="28">
        <f>G37/G43</f>
        <v>2.0843767713453999E-4</v>
      </c>
      <c r="I37" s="18">
        <f>ROUND(F37*Прил.10!$D$11,2)</f>
        <v>22.9</v>
      </c>
      <c r="J37" s="18">
        <f t="shared" si="3"/>
        <v>18.7</v>
      </c>
    </row>
    <row r="38" spans="1:10" s="1" customFormat="1" ht="47.25" customHeight="1" outlineLevel="1" x14ac:dyDescent="0.25">
      <c r="A38" s="16">
        <v>21</v>
      </c>
      <c r="B38" s="29" t="s">
        <v>122</v>
      </c>
      <c r="C38" s="20" t="s">
        <v>123</v>
      </c>
      <c r="D38" s="21" t="s">
        <v>87</v>
      </c>
      <c r="E38" s="30">
        <v>3.0377999999999999E-2</v>
      </c>
      <c r="F38" s="31">
        <v>31.26</v>
      </c>
      <c r="G38" s="31">
        <f t="shared" si="2"/>
        <v>0.95</v>
      </c>
      <c r="H38" s="28">
        <f>G38/G43</f>
        <v>1.4245740523582999E-4</v>
      </c>
      <c r="I38" s="18">
        <f>ROUND(F38*Прил.10!$D$11,2)</f>
        <v>421.07</v>
      </c>
      <c r="J38" s="18">
        <f t="shared" si="3"/>
        <v>12.79</v>
      </c>
    </row>
    <row r="39" spans="1:10" s="1" customFormat="1" ht="15.75" customHeight="1" outlineLevel="1" x14ac:dyDescent="0.25">
      <c r="A39" s="16">
        <v>22</v>
      </c>
      <c r="B39" s="29" t="s">
        <v>124</v>
      </c>
      <c r="C39" s="20" t="s">
        <v>125</v>
      </c>
      <c r="D39" s="21" t="s">
        <v>87</v>
      </c>
      <c r="E39" s="30">
        <v>0.3</v>
      </c>
      <c r="F39" s="31">
        <v>1.2</v>
      </c>
      <c r="G39" s="31">
        <f t="shared" si="2"/>
        <v>0.36</v>
      </c>
      <c r="H39" s="28">
        <f>G39/G43</f>
        <v>5.3983858826211002E-5</v>
      </c>
      <c r="I39" s="18">
        <f>ROUND(F39*Прил.10!$D$11,2)</f>
        <v>16.16</v>
      </c>
      <c r="J39" s="18">
        <f t="shared" si="3"/>
        <v>4.8499999999999996</v>
      </c>
    </row>
    <row r="40" spans="1:10" s="1" customFormat="1" ht="47.25" customHeight="1" outlineLevel="1" x14ac:dyDescent="0.25">
      <c r="A40" s="16">
        <v>23</v>
      </c>
      <c r="B40" s="29" t="s">
        <v>126</v>
      </c>
      <c r="C40" s="20" t="s">
        <v>127</v>
      </c>
      <c r="D40" s="21" t="s">
        <v>87</v>
      </c>
      <c r="E40" s="30">
        <v>0.46500000000000002</v>
      </c>
      <c r="F40" s="31">
        <v>0.55000000000000004</v>
      </c>
      <c r="G40" s="31">
        <f t="shared" si="2"/>
        <v>0.26</v>
      </c>
      <c r="H40" s="28">
        <f>G40/G43</f>
        <v>3.8988342485596998E-5</v>
      </c>
      <c r="I40" s="18">
        <f>ROUND(F40*Прил.10!$D$11,2)</f>
        <v>7.41</v>
      </c>
      <c r="J40" s="18">
        <f t="shared" si="3"/>
        <v>3.45</v>
      </c>
    </row>
    <row r="41" spans="1:10" s="1" customFormat="1" ht="15.75" customHeight="1" outlineLevel="1" x14ac:dyDescent="0.25">
      <c r="A41" s="16">
        <v>24</v>
      </c>
      <c r="B41" s="29" t="s">
        <v>128</v>
      </c>
      <c r="C41" s="20" t="s">
        <v>129</v>
      </c>
      <c r="D41" s="21" t="s">
        <v>87</v>
      </c>
      <c r="E41" s="30">
        <v>0.124806</v>
      </c>
      <c r="F41" s="31">
        <v>0.5</v>
      </c>
      <c r="G41" s="31">
        <f t="shared" si="2"/>
        <v>0.06</v>
      </c>
      <c r="H41" s="28">
        <f>G41/G43</f>
        <v>8.9973098043684998E-6</v>
      </c>
      <c r="I41" s="18">
        <f>ROUND(F41*Прил.10!$D$11,2)</f>
        <v>6.74</v>
      </c>
      <c r="J41" s="18">
        <f t="shared" si="3"/>
        <v>0.84</v>
      </c>
    </row>
    <row r="42" spans="1:10" s="1" customFormat="1" ht="15.75" customHeight="1" x14ac:dyDescent="0.25">
      <c r="A42" s="16"/>
      <c r="B42" s="113" t="s">
        <v>254</v>
      </c>
      <c r="C42" s="113"/>
      <c r="D42" s="113"/>
      <c r="E42" s="113"/>
      <c r="F42" s="118"/>
      <c r="G42" s="18">
        <f>SUM(G27:G41)</f>
        <v>837.2</v>
      </c>
      <c r="H42" s="28">
        <f>SUM(H27:H41)</f>
        <v>0.12554246280362</v>
      </c>
      <c r="I42" s="18"/>
      <c r="J42" s="18">
        <f>SUM(J27:J41)</f>
        <v>11277.19</v>
      </c>
    </row>
    <row r="43" spans="1:10" s="1" customFormat="1" ht="15.75" customHeight="1" x14ac:dyDescent="0.25">
      <c r="A43" s="16"/>
      <c r="B43" s="113" t="s">
        <v>255</v>
      </c>
      <c r="C43" s="114"/>
      <c r="D43" s="113"/>
      <c r="E43" s="113"/>
      <c r="F43" s="118"/>
      <c r="G43" s="18">
        <f>G26+G42</f>
        <v>6668.66</v>
      </c>
      <c r="H43" s="28">
        <f>H26+H42</f>
        <v>1</v>
      </c>
      <c r="I43" s="18"/>
      <c r="J43" s="18">
        <f>J26+J42</f>
        <v>89826.76</v>
      </c>
    </row>
    <row r="44" spans="1:10" s="1" customFormat="1" ht="15.75" customHeight="1" x14ac:dyDescent="0.25">
      <c r="A44" s="27"/>
      <c r="B44" s="124" t="s">
        <v>41</v>
      </c>
      <c r="C44" s="126"/>
      <c r="D44" s="126"/>
      <c r="E44" s="126"/>
      <c r="F44" s="128"/>
      <c r="G44" s="128"/>
      <c r="H44" s="126"/>
      <c r="I44" s="128"/>
      <c r="J44" s="128"/>
    </row>
    <row r="45" spans="1:10" s="1" customFormat="1" ht="15.75" customHeight="1" x14ac:dyDescent="0.25">
      <c r="A45" s="27"/>
      <c r="B45" s="126" t="s">
        <v>256</v>
      </c>
      <c r="C45" s="126"/>
      <c r="D45" s="126"/>
      <c r="E45" s="126"/>
      <c r="F45" s="128"/>
      <c r="G45" s="128"/>
      <c r="H45" s="126"/>
      <c r="I45" s="128"/>
      <c r="J45" s="128"/>
    </row>
    <row r="46" spans="1:10" s="1" customFormat="1" ht="15.75" customHeight="1" outlineLevel="1" x14ac:dyDescent="0.25">
      <c r="A46" s="27"/>
      <c r="B46" s="27"/>
      <c r="C46" s="27" t="s">
        <v>257</v>
      </c>
      <c r="D46" s="27"/>
      <c r="E46" s="27"/>
      <c r="F46" s="32"/>
      <c r="G46" s="32">
        <v>0</v>
      </c>
      <c r="H46" s="27">
        <v>0</v>
      </c>
      <c r="I46" s="32"/>
      <c r="J46" s="32">
        <v>0</v>
      </c>
    </row>
    <row r="47" spans="1:10" s="1" customFormat="1" ht="15.75" customHeight="1" x14ac:dyDescent="0.25">
      <c r="A47" s="27"/>
      <c r="B47" s="126" t="s">
        <v>258</v>
      </c>
      <c r="C47" s="126"/>
      <c r="D47" s="126"/>
      <c r="E47" s="126"/>
      <c r="F47" s="128"/>
      <c r="G47" s="128"/>
      <c r="H47" s="126"/>
      <c r="I47" s="128"/>
      <c r="J47" s="128"/>
    </row>
    <row r="48" spans="1:10" s="1" customFormat="1" ht="15.75" customHeight="1" outlineLevel="1" x14ac:dyDescent="0.25">
      <c r="A48" s="27"/>
      <c r="B48" s="27"/>
      <c r="C48" s="27" t="s">
        <v>259</v>
      </c>
      <c r="D48" s="27"/>
      <c r="E48" s="27"/>
      <c r="F48" s="32"/>
      <c r="G48" s="32">
        <v>0</v>
      </c>
      <c r="H48" s="27">
        <v>0</v>
      </c>
      <c r="I48" s="32"/>
      <c r="J48" s="32">
        <v>0</v>
      </c>
    </row>
    <row r="49" spans="1:10" s="1" customFormat="1" ht="15.75" customHeight="1" outlineLevel="1" x14ac:dyDescent="0.25">
      <c r="A49" s="27"/>
      <c r="B49" s="27"/>
      <c r="C49" s="33" t="s">
        <v>260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customHeight="1" outlineLevel="1" x14ac:dyDescent="0.25">
      <c r="A50" s="27"/>
      <c r="B50" s="27"/>
      <c r="C50" s="27" t="s">
        <v>261</v>
      </c>
      <c r="D50" s="27"/>
      <c r="E50" s="27"/>
      <c r="F50" s="32"/>
      <c r="G50" s="32">
        <v>0</v>
      </c>
      <c r="H50" s="27"/>
      <c r="I50" s="32"/>
      <c r="J50" s="32">
        <v>0</v>
      </c>
    </row>
    <row r="51" spans="1:10" s="1" customFormat="1" ht="15.75" customHeight="1" x14ac:dyDescent="0.25">
      <c r="A51" s="16"/>
      <c r="B51" s="112" t="s">
        <v>130</v>
      </c>
      <c r="C51" s="114"/>
      <c r="D51" s="113"/>
      <c r="E51" s="113"/>
      <c r="F51" s="118"/>
      <c r="G51" s="118"/>
      <c r="H51" s="113"/>
      <c r="I51" s="18"/>
      <c r="J51" s="18"/>
    </row>
    <row r="52" spans="1:10" s="1" customFormat="1" ht="15.75" customHeight="1" x14ac:dyDescent="0.25">
      <c r="A52" s="16"/>
      <c r="B52" s="113" t="s">
        <v>262</v>
      </c>
      <c r="C52" s="114"/>
      <c r="D52" s="113"/>
      <c r="E52" s="113"/>
      <c r="F52" s="118"/>
      <c r="G52" s="118"/>
      <c r="H52" s="113"/>
      <c r="I52" s="18"/>
      <c r="J52" s="18"/>
    </row>
    <row r="53" spans="1:10" s="1" customFormat="1" ht="31.7" customHeight="1" x14ac:dyDescent="0.25">
      <c r="A53" s="16">
        <v>25</v>
      </c>
      <c r="B53" s="29" t="s">
        <v>131</v>
      </c>
      <c r="C53" s="20" t="s">
        <v>132</v>
      </c>
      <c r="D53" s="21" t="s">
        <v>133</v>
      </c>
      <c r="E53" s="30">
        <v>178.09</v>
      </c>
      <c r="F53" s="31">
        <v>265.72000000000003</v>
      </c>
      <c r="G53" s="31">
        <f>ROUND(E53*F53,2)</f>
        <v>47322.07</v>
      </c>
      <c r="H53" s="28">
        <f>G53/G86</f>
        <v>0.53059166680120995</v>
      </c>
      <c r="I53" s="18">
        <f>ROUND(F53*Прил.10!$D$12,2)</f>
        <v>2136.39</v>
      </c>
      <c r="J53" s="18">
        <f>ROUND(E53*I53,2)</f>
        <v>380469.7</v>
      </c>
    </row>
    <row r="54" spans="1:10" s="1" customFormat="1" ht="31.7" customHeight="1" x14ac:dyDescent="0.25">
      <c r="A54" s="16">
        <v>26</v>
      </c>
      <c r="B54" s="29" t="s">
        <v>134</v>
      </c>
      <c r="C54" s="20" t="s">
        <v>135</v>
      </c>
      <c r="D54" s="21" t="s">
        <v>136</v>
      </c>
      <c r="E54" s="30">
        <v>1.57</v>
      </c>
      <c r="F54" s="31">
        <v>16884.59</v>
      </c>
      <c r="G54" s="31">
        <f>ROUND(E54*F54,2)</f>
        <v>26508.81</v>
      </c>
      <c r="H54" s="28">
        <f>G54/G86</f>
        <v>0.29722608674591999</v>
      </c>
      <c r="I54" s="18">
        <f>ROUND(F54*Прил.10!$D$12,2)</f>
        <v>135752.1</v>
      </c>
      <c r="J54" s="18">
        <f>ROUND(E54*I54,2)</f>
        <v>213130.8</v>
      </c>
    </row>
    <row r="55" spans="1:10" s="1" customFormat="1" ht="31.7" customHeight="1" x14ac:dyDescent="0.25">
      <c r="A55" s="16">
        <v>27</v>
      </c>
      <c r="B55" s="29" t="s">
        <v>137</v>
      </c>
      <c r="C55" s="20" t="s">
        <v>138</v>
      </c>
      <c r="D55" s="21" t="s">
        <v>133</v>
      </c>
      <c r="E55" s="30">
        <v>68.31</v>
      </c>
      <c r="F55" s="31">
        <v>70.599999999999994</v>
      </c>
      <c r="G55" s="31">
        <f>ROUND(E55*F55,2)</f>
        <v>4822.6899999999996</v>
      </c>
      <c r="H55" s="28">
        <f>G55/G86</f>
        <v>5.4073693850788002E-2</v>
      </c>
      <c r="I55" s="18">
        <f>ROUND(F55*Прил.10!$D$12,2)</f>
        <v>567.62</v>
      </c>
      <c r="J55" s="18">
        <f>ROUND(E55*I55,2)</f>
        <v>38774.120000000003</v>
      </c>
    </row>
    <row r="56" spans="1:10" s="1" customFormat="1" ht="15.75" customHeight="1" x14ac:dyDescent="0.25">
      <c r="A56" s="16"/>
      <c r="B56" s="127" t="s">
        <v>263</v>
      </c>
      <c r="C56" s="113"/>
      <c r="D56" s="113"/>
      <c r="E56" s="113"/>
      <c r="F56" s="118"/>
      <c r="G56" s="31">
        <f>SUM(G53:G55)</f>
        <v>78653.570000000007</v>
      </c>
      <c r="H56" s="28">
        <f>SUM(H53:H55)</f>
        <v>0.88189144739793002</v>
      </c>
      <c r="I56" s="18"/>
      <c r="J56" s="18">
        <f>SUM(J53:J55)</f>
        <v>632374.62</v>
      </c>
    </row>
    <row r="57" spans="1:10" s="1" customFormat="1" ht="204.75" customHeight="1" outlineLevel="1" x14ac:dyDescent="0.25">
      <c r="A57" s="16">
        <v>28</v>
      </c>
      <c r="B57" s="29" t="s">
        <v>139</v>
      </c>
      <c r="C57" s="20" t="s">
        <v>140</v>
      </c>
      <c r="D57" s="21" t="s">
        <v>141</v>
      </c>
      <c r="E57" s="30">
        <v>67.117500000000007</v>
      </c>
      <c r="F57" s="31">
        <v>48.65</v>
      </c>
      <c r="G57" s="31">
        <f t="shared" ref="G57:G84" si="4">ROUND(E57*F57,2)</f>
        <v>3265.27</v>
      </c>
      <c r="H57" s="28">
        <f>G57/G86</f>
        <v>3.6611353895888002E-2</v>
      </c>
      <c r="I57" s="18">
        <f>ROUND(F57*Прил.10!$D$12,2)</f>
        <v>391.15</v>
      </c>
      <c r="J57" s="18">
        <f t="shared" ref="J57:J84" si="5">ROUND(E57*I57,2)</f>
        <v>26253.01</v>
      </c>
    </row>
    <row r="58" spans="1:10" s="1" customFormat="1" ht="63" customHeight="1" outlineLevel="1" x14ac:dyDescent="0.25">
      <c r="A58" s="16">
        <v>29</v>
      </c>
      <c r="B58" s="29" t="s">
        <v>142</v>
      </c>
      <c r="C58" s="20" t="s">
        <v>143</v>
      </c>
      <c r="D58" s="21" t="s">
        <v>144</v>
      </c>
      <c r="E58" s="30">
        <v>31.856000000000002</v>
      </c>
      <c r="F58" s="31">
        <v>90.15</v>
      </c>
      <c r="G58" s="31">
        <f t="shared" si="4"/>
        <v>2871.82</v>
      </c>
      <c r="H58" s="28">
        <f>G58/G86</f>
        <v>3.2199854329133998E-2</v>
      </c>
      <c r="I58" s="18">
        <f>ROUND(F58*Прил.10!$D$12,2)</f>
        <v>724.81</v>
      </c>
      <c r="J58" s="18">
        <f t="shared" si="5"/>
        <v>23089.55</v>
      </c>
    </row>
    <row r="59" spans="1:10" s="1" customFormat="1" ht="15.75" customHeight="1" outlineLevel="1" x14ac:dyDescent="0.25">
      <c r="A59" s="16">
        <v>30</v>
      </c>
      <c r="B59" s="29" t="s">
        <v>145</v>
      </c>
      <c r="C59" s="20" t="s">
        <v>146</v>
      </c>
      <c r="D59" s="21" t="s">
        <v>136</v>
      </c>
      <c r="E59" s="30">
        <v>0.38072499999999998</v>
      </c>
      <c r="F59" s="31">
        <v>6617</v>
      </c>
      <c r="G59" s="31">
        <f t="shared" si="4"/>
        <v>2519.2600000000002</v>
      </c>
      <c r="H59" s="28">
        <f>G59/G86</f>
        <v>2.8246827801608001E-2</v>
      </c>
      <c r="I59" s="18">
        <f>ROUND(F59*Прил.10!$D$12,2)</f>
        <v>53200.68</v>
      </c>
      <c r="J59" s="18">
        <f t="shared" si="5"/>
        <v>20254.830000000002</v>
      </c>
    </row>
    <row r="60" spans="1:10" s="1" customFormat="1" ht="31.7" customHeight="1" outlineLevel="1" x14ac:dyDescent="0.25">
      <c r="A60" s="16">
        <v>31</v>
      </c>
      <c r="B60" s="29" t="s">
        <v>147</v>
      </c>
      <c r="C60" s="20" t="s">
        <v>148</v>
      </c>
      <c r="D60" s="21" t="s">
        <v>149</v>
      </c>
      <c r="E60" s="30">
        <v>2.8</v>
      </c>
      <c r="F60" s="31">
        <v>266.67</v>
      </c>
      <c r="G60" s="31">
        <f t="shared" si="4"/>
        <v>746.68</v>
      </c>
      <c r="H60" s="28">
        <f>G60/G86</f>
        <v>8.3720383695626999E-3</v>
      </c>
      <c r="I60" s="18">
        <f>ROUND(F60*Прил.10!$D$12,2)</f>
        <v>2144.0300000000002</v>
      </c>
      <c r="J60" s="18">
        <f t="shared" si="5"/>
        <v>6003.28</v>
      </c>
    </row>
    <row r="61" spans="1:10" s="1" customFormat="1" ht="15.75" customHeight="1" outlineLevel="1" x14ac:dyDescent="0.25">
      <c r="A61" s="16">
        <v>32</v>
      </c>
      <c r="B61" s="29" t="s">
        <v>150</v>
      </c>
      <c r="C61" s="20" t="s">
        <v>151</v>
      </c>
      <c r="D61" s="21" t="s">
        <v>141</v>
      </c>
      <c r="E61" s="30">
        <v>30.5</v>
      </c>
      <c r="F61" s="31">
        <v>12.6</v>
      </c>
      <c r="G61" s="31">
        <f t="shared" si="4"/>
        <v>384.3</v>
      </c>
      <c r="H61" s="28">
        <f>G61/G86</f>
        <v>4.3089065535744002E-3</v>
      </c>
      <c r="I61" s="18">
        <f>ROUND(F61*Прил.10!$D$12,2)</f>
        <v>101.3</v>
      </c>
      <c r="J61" s="18">
        <f t="shared" si="5"/>
        <v>3089.65</v>
      </c>
    </row>
    <row r="62" spans="1:10" s="1" customFormat="1" ht="15.75" customHeight="1" outlineLevel="1" x14ac:dyDescent="0.25">
      <c r="A62" s="16">
        <v>33</v>
      </c>
      <c r="B62" s="29" t="s">
        <v>152</v>
      </c>
      <c r="C62" s="20" t="s">
        <v>153</v>
      </c>
      <c r="D62" s="21" t="s">
        <v>136</v>
      </c>
      <c r="E62" s="30">
        <v>2.512E-2</v>
      </c>
      <c r="F62" s="31">
        <v>4488.3999999999996</v>
      </c>
      <c r="G62" s="31">
        <f t="shared" si="4"/>
        <v>112.75</v>
      </c>
      <c r="H62" s="28">
        <f>G62/G86</f>
        <v>1.2641925941075001E-3</v>
      </c>
      <c r="I62" s="18">
        <f>ROUND(F62*Прил.10!$D$12,2)</f>
        <v>36086.74</v>
      </c>
      <c r="J62" s="18">
        <f t="shared" si="5"/>
        <v>906.5</v>
      </c>
    </row>
    <row r="63" spans="1:10" s="1" customFormat="1" ht="78.75" customHeight="1" outlineLevel="1" x14ac:dyDescent="0.25">
      <c r="A63" s="16">
        <v>34</v>
      </c>
      <c r="B63" s="29" t="s">
        <v>154</v>
      </c>
      <c r="C63" s="20" t="s">
        <v>155</v>
      </c>
      <c r="D63" s="21" t="s">
        <v>136</v>
      </c>
      <c r="E63" s="30">
        <v>1.5928000000000001E-2</v>
      </c>
      <c r="F63" s="31">
        <v>7008.5</v>
      </c>
      <c r="G63" s="31">
        <f t="shared" si="4"/>
        <v>111.63</v>
      </c>
      <c r="H63" s="28">
        <f>G63/G86</f>
        <v>1.2516347608001999E-3</v>
      </c>
      <c r="I63" s="18">
        <f>ROUND(F63*Прил.10!$D$12,2)</f>
        <v>56348.34</v>
      </c>
      <c r="J63" s="18">
        <f t="shared" si="5"/>
        <v>897.52</v>
      </c>
    </row>
    <row r="64" spans="1:10" s="1" customFormat="1" ht="15.75" customHeight="1" outlineLevel="1" x14ac:dyDescent="0.25">
      <c r="A64" s="16">
        <v>35</v>
      </c>
      <c r="B64" s="29" t="s">
        <v>156</v>
      </c>
      <c r="C64" s="20" t="s">
        <v>157</v>
      </c>
      <c r="D64" s="21" t="s">
        <v>141</v>
      </c>
      <c r="E64" s="30">
        <v>9.42</v>
      </c>
      <c r="F64" s="31">
        <v>9.42</v>
      </c>
      <c r="G64" s="31">
        <f t="shared" si="4"/>
        <v>88.74</v>
      </c>
      <c r="H64" s="28">
        <f>G64/G86</f>
        <v>9.9498404258181999E-4</v>
      </c>
      <c r="I64" s="18">
        <f>ROUND(F64*Прил.10!$D$12,2)</f>
        <v>75.739999999999995</v>
      </c>
      <c r="J64" s="18">
        <f t="shared" si="5"/>
        <v>713.47</v>
      </c>
    </row>
    <row r="65" spans="1:10" s="1" customFormat="1" ht="31.7" customHeight="1" outlineLevel="1" x14ac:dyDescent="0.25">
      <c r="A65" s="16">
        <v>36</v>
      </c>
      <c r="B65" s="29" t="s">
        <v>158</v>
      </c>
      <c r="C65" s="20" t="s">
        <v>159</v>
      </c>
      <c r="D65" s="21" t="s">
        <v>136</v>
      </c>
      <c r="E65" s="30">
        <v>6.7999999999999996E-3</v>
      </c>
      <c r="F65" s="31">
        <v>11524</v>
      </c>
      <c r="G65" s="31">
        <f t="shared" si="4"/>
        <v>78.36</v>
      </c>
      <c r="H65" s="28">
        <f>G65/G86</f>
        <v>8.7859983746576002E-4</v>
      </c>
      <c r="I65" s="18">
        <f>ROUND(F65*Прил.10!$D$12,2)</f>
        <v>92652.96</v>
      </c>
      <c r="J65" s="18">
        <f t="shared" si="5"/>
        <v>630.04</v>
      </c>
    </row>
    <row r="66" spans="1:10" s="1" customFormat="1" ht="31.7" customHeight="1" outlineLevel="1" x14ac:dyDescent="0.25">
      <c r="A66" s="16">
        <v>37</v>
      </c>
      <c r="B66" s="29" t="s">
        <v>160</v>
      </c>
      <c r="C66" s="20" t="s">
        <v>161</v>
      </c>
      <c r="D66" s="21" t="s">
        <v>136</v>
      </c>
      <c r="E66" s="30">
        <v>1.2330000000000001E-2</v>
      </c>
      <c r="F66" s="31">
        <v>5500</v>
      </c>
      <c r="G66" s="31">
        <f t="shared" si="4"/>
        <v>67.819999999999993</v>
      </c>
      <c r="H66" s="28">
        <f>G66/G86</f>
        <v>7.6042165616294001E-4</v>
      </c>
      <c r="I66" s="18">
        <f>ROUND(F66*Прил.10!$D$12,2)</f>
        <v>44220</v>
      </c>
      <c r="J66" s="18">
        <f t="shared" si="5"/>
        <v>545.23</v>
      </c>
    </row>
    <row r="67" spans="1:10" s="1" customFormat="1" ht="31.7" customHeight="1" outlineLevel="1" x14ac:dyDescent="0.25">
      <c r="A67" s="16">
        <v>38</v>
      </c>
      <c r="B67" s="29" t="s">
        <v>162</v>
      </c>
      <c r="C67" s="20" t="s">
        <v>163</v>
      </c>
      <c r="D67" s="21" t="s">
        <v>133</v>
      </c>
      <c r="E67" s="30">
        <v>0.112</v>
      </c>
      <c r="F67" s="31">
        <v>560</v>
      </c>
      <c r="G67" s="31">
        <f t="shared" si="4"/>
        <v>62.72</v>
      </c>
      <c r="H67" s="28">
        <f>G67/G86</f>
        <v>7.0323866520996005E-4</v>
      </c>
      <c r="I67" s="18">
        <f>ROUND(F67*Прил.10!$D$12,2)</f>
        <v>4502.3999999999996</v>
      </c>
      <c r="J67" s="18">
        <f t="shared" si="5"/>
        <v>504.27</v>
      </c>
    </row>
    <row r="68" spans="1:10" s="1" customFormat="1" ht="31.7" customHeight="1" outlineLevel="1" x14ac:dyDescent="0.25">
      <c r="A68" s="16">
        <v>39</v>
      </c>
      <c r="B68" s="29" t="s">
        <v>164</v>
      </c>
      <c r="C68" s="20" t="s">
        <v>165</v>
      </c>
      <c r="D68" s="21" t="s">
        <v>133</v>
      </c>
      <c r="E68" s="30">
        <v>0.5</v>
      </c>
      <c r="F68" s="31">
        <v>98.6</v>
      </c>
      <c r="G68" s="31">
        <f t="shared" si="4"/>
        <v>49.3</v>
      </c>
      <c r="H68" s="28">
        <f>G68/G86</f>
        <v>5.5276891254545004E-4</v>
      </c>
      <c r="I68" s="18">
        <f>ROUND(F68*Прил.10!$D$12,2)</f>
        <v>792.74</v>
      </c>
      <c r="J68" s="18">
        <f t="shared" si="5"/>
        <v>396.37</v>
      </c>
    </row>
    <row r="69" spans="1:10" s="1" customFormat="1" ht="47.25" customHeight="1" outlineLevel="1" x14ac:dyDescent="0.25">
      <c r="A69" s="16">
        <v>40</v>
      </c>
      <c r="B69" s="29" t="s">
        <v>166</v>
      </c>
      <c r="C69" s="20" t="s">
        <v>167</v>
      </c>
      <c r="D69" s="21" t="s">
        <v>141</v>
      </c>
      <c r="E69" s="30">
        <v>2.8</v>
      </c>
      <c r="F69" s="31">
        <v>15.14</v>
      </c>
      <c r="G69" s="31">
        <f t="shared" si="4"/>
        <v>42.39</v>
      </c>
      <c r="H69" s="28">
        <f>G69/G86</f>
        <v>4.7529156597975002E-4</v>
      </c>
      <c r="I69" s="18">
        <f>ROUND(F69*Прил.10!$D$12,2)</f>
        <v>121.73</v>
      </c>
      <c r="J69" s="18">
        <f t="shared" si="5"/>
        <v>340.84</v>
      </c>
    </row>
    <row r="70" spans="1:10" s="1" customFormat="1" ht="15.75" customHeight="1" outlineLevel="1" x14ac:dyDescent="0.25">
      <c r="A70" s="16">
        <v>41</v>
      </c>
      <c r="B70" s="29" t="s">
        <v>168</v>
      </c>
      <c r="C70" s="20" t="s">
        <v>169</v>
      </c>
      <c r="D70" s="21" t="s">
        <v>133</v>
      </c>
      <c r="E70" s="30">
        <v>10.6881</v>
      </c>
      <c r="F70" s="31">
        <v>2.44</v>
      </c>
      <c r="G70" s="31">
        <f t="shared" si="4"/>
        <v>26.08</v>
      </c>
      <c r="H70" s="28">
        <f>G70/G86</f>
        <v>2.9241811844190002E-4</v>
      </c>
      <c r="I70" s="18">
        <f>ROUND(F70*Прил.10!$D$12,2)</f>
        <v>19.62</v>
      </c>
      <c r="J70" s="18">
        <f t="shared" si="5"/>
        <v>209.7</v>
      </c>
    </row>
    <row r="71" spans="1:10" s="1" customFormat="1" ht="15.75" customHeight="1" outlineLevel="1" x14ac:dyDescent="0.25">
      <c r="A71" s="16">
        <v>42</v>
      </c>
      <c r="B71" s="29" t="s">
        <v>170</v>
      </c>
      <c r="C71" s="20" t="s">
        <v>171</v>
      </c>
      <c r="D71" s="21" t="s">
        <v>133</v>
      </c>
      <c r="E71" s="30">
        <v>3.6</v>
      </c>
      <c r="F71" s="31">
        <v>6.22</v>
      </c>
      <c r="G71" s="31">
        <f t="shared" si="4"/>
        <v>22.39</v>
      </c>
      <c r="H71" s="28">
        <f>G71/G86</f>
        <v>2.5104454263474E-4</v>
      </c>
      <c r="I71" s="18">
        <f>ROUND(F71*Прил.10!$D$12,2)</f>
        <v>50.01</v>
      </c>
      <c r="J71" s="18">
        <f t="shared" si="5"/>
        <v>180.04</v>
      </c>
    </row>
    <row r="72" spans="1:10" s="1" customFormat="1" ht="47.25" customHeight="1" outlineLevel="1" x14ac:dyDescent="0.25">
      <c r="A72" s="16">
        <v>43</v>
      </c>
      <c r="B72" s="29" t="s">
        <v>172</v>
      </c>
      <c r="C72" s="20" t="s">
        <v>173</v>
      </c>
      <c r="D72" s="21" t="s">
        <v>174</v>
      </c>
      <c r="E72" s="30">
        <v>16.343</v>
      </c>
      <c r="F72" s="31">
        <v>1</v>
      </c>
      <c r="G72" s="31">
        <f t="shared" si="4"/>
        <v>16.34</v>
      </c>
      <c r="H72" s="28">
        <f>G72/G86</f>
        <v>1.8320981807287001E-4</v>
      </c>
      <c r="I72" s="18">
        <f>ROUND(F72*Прил.10!$D$12,2)</f>
        <v>8.0399999999999991</v>
      </c>
      <c r="J72" s="18">
        <f t="shared" si="5"/>
        <v>131.4</v>
      </c>
    </row>
    <row r="73" spans="1:10" s="1" customFormat="1" ht="31.7" customHeight="1" outlineLevel="1" x14ac:dyDescent="0.25">
      <c r="A73" s="16">
        <v>44</v>
      </c>
      <c r="B73" s="29" t="s">
        <v>175</v>
      </c>
      <c r="C73" s="20" t="s">
        <v>176</v>
      </c>
      <c r="D73" s="21" t="s">
        <v>141</v>
      </c>
      <c r="E73" s="30">
        <v>0.06</v>
      </c>
      <c r="F73" s="31">
        <v>238.48</v>
      </c>
      <c r="G73" s="31">
        <f t="shared" si="4"/>
        <v>14.31</v>
      </c>
      <c r="H73" s="28">
        <f>G73/G86</f>
        <v>1.6044874520336E-4</v>
      </c>
      <c r="I73" s="18">
        <f>ROUND(F73*Прил.10!$D$12,2)</f>
        <v>1917.38</v>
      </c>
      <c r="J73" s="18">
        <f t="shared" si="5"/>
        <v>115.04</v>
      </c>
    </row>
    <row r="74" spans="1:10" s="1" customFormat="1" ht="31.7" customHeight="1" outlineLevel="1" x14ac:dyDescent="0.25">
      <c r="A74" s="16">
        <v>45</v>
      </c>
      <c r="B74" s="29" t="s">
        <v>177</v>
      </c>
      <c r="C74" s="20" t="s">
        <v>178</v>
      </c>
      <c r="D74" s="21" t="s">
        <v>136</v>
      </c>
      <c r="E74" s="30">
        <v>1.1096999999999999E-3</v>
      </c>
      <c r="F74" s="31">
        <v>9424</v>
      </c>
      <c r="G74" s="31">
        <f t="shared" si="4"/>
        <v>10.46</v>
      </c>
      <c r="H74" s="28">
        <f>G74/G86</f>
        <v>1.1728119320944E-4</v>
      </c>
      <c r="I74" s="18">
        <f>ROUND(F74*Прил.10!$D$12,2)</f>
        <v>75768.960000000006</v>
      </c>
      <c r="J74" s="18">
        <f t="shared" si="5"/>
        <v>84.08</v>
      </c>
    </row>
    <row r="75" spans="1:10" s="1" customFormat="1" ht="15.75" customHeight="1" outlineLevel="1" x14ac:dyDescent="0.25">
      <c r="A75" s="16">
        <v>46</v>
      </c>
      <c r="B75" s="29" t="s">
        <v>179</v>
      </c>
      <c r="C75" s="20" t="s">
        <v>180</v>
      </c>
      <c r="D75" s="21" t="s">
        <v>136</v>
      </c>
      <c r="E75" s="30">
        <v>1.0204999999999999E-3</v>
      </c>
      <c r="F75" s="31">
        <v>7640</v>
      </c>
      <c r="G75" s="31">
        <f t="shared" si="4"/>
        <v>7.8</v>
      </c>
      <c r="H75" s="28">
        <f>G75/G86</f>
        <v>8.7456339104554994E-5</v>
      </c>
      <c r="I75" s="18">
        <f>ROUND(F75*Прил.10!$D$12,2)</f>
        <v>61425.599999999999</v>
      </c>
      <c r="J75" s="18">
        <f t="shared" si="5"/>
        <v>62.68</v>
      </c>
    </row>
    <row r="76" spans="1:10" s="1" customFormat="1" ht="31.7" customHeight="1" outlineLevel="1" x14ac:dyDescent="0.25">
      <c r="A76" s="16">
        <v>47</v>
      </c>
      <c r="B76" s="29" t="s">
        <v>181</v>
      </c>
      <c r="C76" s="20" t="s">
        <v>182</v>
      </c>
      <c r="D76" s="21" t="s">
        <v>133</v>
      </c>
      <c r="E76" s="30">
        <v>0.05</v>
      </c>
      <c r="F76" s="31">
        <v>145.80000000000001</v>
      </c>
      <c r="G76" s="31">
        <f t="shared" si="4"/>
        <v>7.29</v>
      </c>
      <c r="H76" s="28">
        <f>G76/G86</f>
        <v>8.1738040009256998E-5</v>
      </c>
      <c r="I76" s="18">
        <f>ROUND(F76*Прил.10!$D$12,2)</f>
        <v>1172.23</v>
      </c>
      <c r="J76" s="18">
        <f t="shared" si="5"/>
        <v>58.61</v>
      </c>
    </row>
    <row r="77" spans="1:10" s="1" customFormat="1" ht="15.75" customHeight="1" outlineLevel="1" x14ac:dyDescent="0.25">
      <c r="A77" s="16">
        <v>48</v>
      </c>
      <c r="B77" s="29" t="s">
        <v>183</v>
      </c>
      <c r="C77" s="20" t="s">
        <v>184</v>
      </c>
      <c r="D77" s="21" t="s">
        <v>141</v>
      </c>
      <c r="E77" s="30">
        <v>3.9249999999999998</v>
      </c>
      <c r="F77" s="31">
        <v>1.82</v>
      </c>
      <c r="G77" s="31">
        <f t="shared" si="4"/>
        <v>7.14</v>
      </c>
      <c r="H77" s="28">
        <f>G77/G86</f>
        <v>8.0056187334169004E-5</v>
      </c>
      <c r="I77" s="18">
        <f>ROUND(F77*Прил.10!$D$12,2)</f>
        <v>14.63</v>
      </c>
      <c r="J77" s="18">
        <f t="shared" si="5"/>
        <v>57.42</v>
      </c>
    </row>
    <row r="78" spans="1:10" s="1" customFormat="1" ht="63" customHeight="1" outlineLevel="1" x14ac:dyDescent="0.25">
      <c r="A78" s="16">
        <v>49</v>
      </c>
      <c r="B78" s="29" t="s">
        <v>185</v>
      </c>
      <c r="C78" s="20" t="s">
        <v>186</v>
      </c>
      <c r="D78" s="21" t="s">
        <v>187</v>
      </c>
      <c r="E78" s="30">
        <v>1.2330000000000001E-2</v>
      </c>
      <c r="F78" s="31">
        <v>521.53</v>
      </c>
      <c r="G78" s="31">
        <f t="shared" si="4"/>
        <v>6.43</v>
      </c>
      <c r="H78" s="28">
        <f>G78/G86</f>
        <v>7.2095418005421001E-5</v>
      </c>
      <c r="I78" s="18">
        <f>ROUND(F78*Прил.10!$D$12,2)</f>
        <v>4193.1000000000004</v>
      </c>
      <c r="J78" s="18">
        <f t="shared" si="5"/>
        <v>51.7</v>
      </c>
    </row>
    <row r="79" spans="1:10" s="1" customFormat="1" ht="31.7" customHeight="1" outlineLevel="1" x14ac:dyDescent="0.25">
      <c r="A79" s="16">
        <v>50</v>
      </c>
      <c r="B79" s="29" t="s">
        <v>188</v>
      </c>
      <c r="C79" s="20" t="s">
        <v>189</v>
      </c>
      <c r="D79" s="21" t="s">
        <v>133</v>
      </c>
      <c r="E79" s="30">
        <v>4.4999999999999998E-2</v>
      </c>
      <c r="F79" s="31">
        <v>118.6</v>
      </c>
      <c r="G79" s="31">
        <f t="shared" si="4"/>
        <v>5.34</v>
      </c>
      <c r="H79" s="28">
        <f>G79/G86</f>
        <v>5.9873955233118002E-5</v>
      </c>
      <c r="I79" s="18">
        <f>ROUND(F79*Прил.10!$D$12,2)</f>
        <v>953.54</v>
      </c>
      <c r="J79" s="18">
        <f t="shared" si="5"/>
        <v>42.91</v>
      </c>
    </row>
    <row r="80" spans="1:10" s="1" customFormat="1" ht="47.25" customHeight="1" outlineLevel="1" x14ac:dyDescent="0.25">
      <c r="A80" s="16">
        <v>51</v>
      </c>
      <c r="B80" s="29" t="s">
        <v>190</v>
      </c>
      <c r="C80" s="20" t="s">
        <v>191</v>
      </c>
      <c r="D80" s="21" t="s">
        <v>133</v>
      </c>
      <c r="E80" s="30">
        <v>5.5E-2</v>
      </c>
      <c r="F80" s="31">
        <v>60.12</v>
      </c>
      <c r="G80" s="31">
        <f t="shared" si="4"/>
        <v>3.31</v>
      </c>
      <c r="H80" s="28">
        <f>G80/G86</f>
        <v>3.7112882363599998E-5</v>
      </c>
      <c r="I80" s="18">
        <f>ROUND(F80*Прил.10!$D$12,2)</f>
        <v>483.36</v>
      </c>
      <c r="J80" s="18">
        <f t="shared" si="5"/>
        <v>26.58</v>
      </c>
    </row>
    <row r="81" spans="1:10" s="1" customFormat="1" ht="31.7" customHeight="1" outlineLevel="1" x14ac:dyDescent="0.25">
      <c r="A81" s="16">
        <v>52</v>
      </c>
      <c r="B81" s="29" t="s">
        <v>192</v>
      </c>
      <c r="C81" s="20" t="s">
        <v>193</v>
      </c>
      <c r="D81" s="21" t="s">
        <v>133</v>
      </c>
      <c r="E81" s="30">
        <v>2.3640000000000001E-2</v>
      </c>
      <c r="F81" s="31">
        <v>108.4</v>
      </c>
      <c r="G81" s="31">
        <f t="shared" si="4"/>
        <v>2.56</v>
      </c>
      <c r="H81" s="28">
        <f>G81/G86</f>
        <v>2.8703618988161999E-5</v>
      </c>
      <c r="I81" s="18">
        <f>ROUND(F81*Прил.10!$D$12,2)</f>
        <v>871.54</v>
      </c>
      <c r="J81" s="18">
        <f t="shared" si="5"/>
        <v>20.6</v>
      </c>
    </row>
    <row r="82" spans="1:10" s="1" customFormat="1" ht="15.75" customHeight="1" outlineLevel="1" x14ac:dyDescent="0.25">
      <c r="A82" s="16">
        <v>53</v>
      </c>
      <c r="B82" s="29" t="s">
        <v>194</v>
      </c>
      <c r="C82" s="20" t="s">
        <v>195</v>
      </c>
      <c r="D82" s="21" t="s">
        <v>141</v>
      </c>
      <c r="E82" s="30">
        <v>0.4</v>
      </c>
      <c r="F82" s="31">
        <v>6.09</v>
      </c>
      <c r="G82" s="31">
        <f t="shared" si="4"/>
        <v>2.44</v>
      </c>
      <c r="H82" s="28">
        <f>G82/G86</f>
        <v>2.7358136848091E-5</v>
      </c>
      <c r="I82" s="18">
        <f>ROUND(F82*Прил.10!$D$12,2)</f>
        <v>48.96</v>
      </c>
      <c r="J82" s="18">
        <f t="shared" si="5"/>
        <v>19.579999999999998</v>
      </c>
    </row>
    <row r="83" spans="1:10" s="1" customFormat="1" ht="47.25" customHeight="1" outlineLevel="1" x14ac:dyDescent="0.25">
      <c r="A83" s="16">
        <v>54</v>
      </c>
      <c r="B83" s="29" t="s">
        <v>196</v>
      </c>
      <c r="C83" s="20" t="s">
        <v>197</v>
      </c>
      <c r="D83" s="21" t="s">
        <v>136</v>
      </c>
      <c r="E83" s="30">
        <v>1.2E-4</v>
      </c>
      <c r="F83" s="31">
        <v>5763</v>
      </c>
      <c r="G83" s="31">
        <f t="shared" si="4"/>
        <v>0.69</v>
      </c>
      <c r="H83" s="28">
        <f>G83/G86</f>
        <v>7.7365223054029008E-6</v>
      </c>
      <c r="I83" s="18">
        <f>ROUND(F83*Прил.10!$D$12,2)</f>
        <v>46334.52</v>
      </c>
      <c r="J83" s="18">
        <f t="shared" si="5"/>
        <v>5.56</v>
      </c>
    </row>
    <row r="84" spans="1:10" s="1" customFormat="1" ht="31.7" customHeight="1" outlineLevel="1" x14ac:dyDescent="0.25">
      <c r="A84" s="16">
        <v>55</v>
      </c>
      <c r="B84" s="29" t="s">
        <v>198</v>
      </c>
      <c r="C84" s="20" t="s">
        <v>199</v>
      </c>
      <c r="D84" s="21" t="s">
        <v>141</v>
      </c>
      <c r="E84" s="30">
        <v>1.6500000000000001E-2</v>
      </c>
      <c r="F84" s="31">
        <v>10.57</v>
      </c>
      <c r="G84" s="31">
        <f t="shared" si="4"/>
        <v>0.17</v>
      </c>
      <c r="H84" s="28">
        <f>G84/G86</f>
        <v>1.9060996984326001E-6</v>
      </c>
      <c r="I84" s="18">
        <f>ROUND(F84*Прил.10!$D$12,2)</f>
        <v>84.98</v>
      </c>
      <c r="J84" s="18">
        <f t="shared" si="5"/>
        <v>1.4</v>
      </c>
    </row>
    <row r="85" spans="1:10" s="1" customFormat="1" ht="15.75" customHeight="1" x14ac:dyDescent="0.25">
      <c r="A85" s="16"/>
      <c r="B85" s="113" t="s">
        <v>264</v>
      </c>
      <c r="C85" s="113"/>
      <c r="D85" s="113"/>
      <c r="E85" s="113"/>
      <c r="F85" s="118"/>
      <c r="G85" s="18">
        <f>SUM(G57:G84)</f>
        <v>10533.79</v>
      </c>
      <c r="H85" s="28">
        <f>SUM(H57:H84)</f>
        <v>0.11810855260207</v>
      </c>
      <c r="I85" s="18"/>
      <c r="J85" s="18">
        <f>SUM(J57:J84)</f>
        <v>84691.86</v>
      </c>
    </row>
    <row r="86" spans="1:10" s="1" customFormat="1" ht="15.75" customHeight="1" x14ac:dyDescent="0.25">
      <c r="A86" s="16"/>
      <c r="B86" s="113" t="s">
        <v>265</v>
      </c>
      <c r="C86" s="114"/>
      <c r="D86" s="113"/>
      <c r="E86" s="113"/>
      <c r="F86" s="118"/>
      <c r="G86" s="18">
        <f>G56+G85</f>
        <v>89187.36</v>
      </c>
      <c r="H86" s="28">
        <f>H56+H85</f>
        <v>1</v>
      </c>
      <c r="I86" s="18"/>
      <c r="J86" s="18">
        <f>J56+J85</f>
        <v>717066.48</v>
      </c>
    </row>
    <row r="87" spans="1:10" s="1" customFormat="1" ht="15.75" customHeight="1" x14ac:dyDescent="0.25">
      <c r="A87" s="17"/>
      <c r="B87" s="21"/>
      <c r="C87" s="20" t="s">
        <v>266</v>
      </c>
      <c r="D87" s="21"/>
      <c r="E87" s="21"/>
      <c r="F87" s="34"/>
      <c r="G87" s="34">
        <f>+G14+G43+G86</f>
        <v>98137.29</v>
      </c>
      <c r="H87" s="35"/>
      <c r="I87" s="18"/>
      <c r="J87" s="34">
        <f>+J14+J43+J86</f>
        <v>907929.49</v>
      </c>
    </row>
    <row r="88" spans="1:10" s="1" customFormat="1" ht="15.75" customHeight="1" x14ac:dyDescent="0.25">
      <c r="A88" s="17"/>
      <c r="B88" s="21"/>
      <c r="C88" s="20" t="s">
        <v>267</v>
      </c>
      <c r="D88" s="36">
        <v>0.92472793422854005</v>
      </c>
      <c r="E88" s="21"/>
      <c r="F88" s="34"/>
      <c r="G88" s="34">
        <f>(G14+G16)*D88</f>
        <v>2877.18</v>
      </c>
      <c r="H88" s="35"/>
      <c r="I88" s="18"/>
      <c r="J88" s="18">
        <f>(J14+J16)*D88</f>
        <v>127429.59922182</v>
      </c>
    </row>
    <row r="89" spans="1:10" s="1" customFormat="1" ht="15.75" customHeight="1" x14ac:dyDescent="0.25">
      <c r="A89" s="17"/>
      <c r="B89" s="21"/>
      <c r="C89" s="20" t="s">
        <v>268</v>
      </c>
      <c r="D89" s="36">
        <v>0.50141094948221998</v>
      </c>
      <c r="E89" s="21"/>
      <c r="F89" s="34"/>
      <c r="G89" s="34">
        <f>(G14+G16)*D89</f>
        <v>1560.08</v>
      </c>
      <c r="H89" s="35"/>
      <c r="I89" s="18"/>
      <c r="J89" s="18">
        <f>(J14+J16)*D89</f>
        <v>69095.562027395994</v>
      </c>
    </row>
    <row r="90" spans="1:10" s="1" customFormat="1" ht="15.75" customHeight="1" x14ac:dyDescent="0.25">
      <c r="A90" s="17"/>
      <c r="B90" s="21"/>
      <c r="C90" s="20" t="s">
        <v>269</v>
      </c>
      <c r="D90" s="21"/>
      <c r="E90" s="21"/>
      <c r="F90" s="34"/>
      <c r="G90" s="34">
        <f>G87+G88+G89</f>
        <v>102574.55</v>
      </c>
      <c r="H90" s="35"/>
      <c r="I90" s="18"/>
      <c r="J90" s="34">
        <f>J87+J88+J89</f>
        <v>1104454.6512492001</v>
      </c>
    </row>
    <row r="91" spans="1:10" s="1" customFormat="1" ht="15.75" customHeight="1" x14ac:dyDescent="0.25">
      <c r="A91" s="17"/>
      <c r="B91" s="21"/>
      <c r="C91" s="20" t="s">
        <v>270</v>
      </c>
      <c r="D91" s="21"/>
      <c r="E91" s="21"/>
      <c r="F91" s="34"/>
      <c r="G91" s="34">
        <f>G49+G90</f>
        <v>102574.55</v>
      </c>
      <c r="H91" s="35"/>
      <c r="I91" s="18"/>
      <c r="J91" s="18">
        <f>J49+J90</f>
        <v>1104454.6512492001</v>
      </c>
    </row>
    <row r="92" spans="1:10" s="1" customFormat="1" ht="15.75" customHeight="1" x14ac:dyDescent="0.25">
      <c r="A92" s="17"/>
      <c r="B92" s="21"/>
      <c r="C92" s="20" t="s">
        <v>238</v>
      </c>
      <c r="D92" s="21" t="s">
        <v>271</v>
      </c>
      <c r="E92" s="21">
        <v>1</v>
      </c>
      <c r="F92" s="34"/>
      <c r="G92" s="34">
        <f>G91/E92</f>
        <v>102574.55</v>
      </c>
      <c r="H92" s="35"/>
      <c r="I92" s="18"/>
      <c r="J92" s="34">
        <f>J91/E92</f>
        <v>1104454.6512492001</v>
      </c>
    </row>
    <row r="93" spans="1:10" s="1" customFormat="1" ht="15.75" customHeight="1" x14ac:dyDescent="0.25">
      <c r="F93" s="37"/>
      <c r="G93" s="37"/>
      <c r="I93" s="37"/>
      <c r="J93" s="37"/>
    </row>
    <row r="94" spans="1:10" s="1" customFormat="1" ht="15.75" customHeight="1" x14ac:dyDescent="0.25">
      <c r="B94" s="84"/>
      <c r="C94" s="84"/>
      <c r="D94" s="84"/>
      <c r="F94" s="37"/>
      <c r="G94" s="37"/>
      <c r="I94" s="37"/>
      <c r="J94" s="37"/>
    </row>
    <row r="95" spans="1:10" s="1" customFormat="1" ht="15.75" customHeight="1" x14ac:dyDescent="0.25">
      <c r="A95" s="5"/>
      <c r="B95" s="84" t="s">
        <v>200</v>
      </c>
      <c r="C95" s="84"/>
      <c r="D95" s="84"/>
      <c r="F95" s="37"/>
      <c r="G95" s="37"/>
      <c r="I95" s="37"/>
      <c r="J95" s="37"/>
    </row>
    <row r="96" spans="1:10" s="1" customFormat="1" ht="15.75" customHeight="1" x14ac:dyDescent="0.25">
      <c r="B96" s="5" t="s">
        <v>31</v>
      </c>
      <c r="C96" s="84"/>
      <c r="D96" s="84"/>
      <c r="F96" s="37"/>
      <c r="G96" s="37"/>
      <c r="I96" s="37"/>
      <c r="J96" s="37"/>
    </row>
    <row r="97" spans="1:10" s="1" customFormat="1" ht="15.75" customHeight="1" x14ac:dyDescent="0.25">
      <c r="B97" s="84"/>
      <c r="C97" s="84"/>
      <c r="D97" s="84"/>
      <c r="F97" s="37"/>
      <c r="G97" s="37"/>
      <c r="I97" s="37"/>
      <c r="J97" s="37"/>
    </row>
    <row r="98" spans="1:10" s="1" customFormat="1" ht="15.75" customHeight="1" x14ac:dyDescent="0.25">
      <c r="A98" s="5"/>
      <c r="B98" s="84" t="s">
        <v>346</v>
      </c>
      <c r="C98" s="84"/>
      <c r="D98" s="84"/>
      <c r="F98" s="37"/>
      <c r="G98" s="37"/>
      <c r="I98" s="37"/>
      <c r="J98" s="37"/>
    </row>
    <row r="99" spans="1:10" s="1" customFormat="1" ht="15.75" customHeight="1" x14ac:dyDescent="0.25">
      <c r="B99" s="5" t="s">
        <v>32</v>
      </c>
      <c r="C99" s="84"/>
      <c r="D99" s="84"/>
      <c r="F99" s="37"/>
      <c r="G99" s="37"/>
      <c r="I99" s="37"/>
      <c r="J99" s="37"/>
    </row>
    <row r="100" spans="1:10" ht="15.75" x14ac:dyDescent="0.25">
      <c r="B100" s="84"/>
      <c r="C100" s="84"/>
      <c r="D100" s="84"/>
    </row>
  </sheetData>
  <sheetProtection formatCells="0" formatColumns="0" formatRows="0" insertColumns="0" insertRows="0" insertHyperlinks="0" deleteColumns="0" deleteRows="0" sort="0" autoFilter="0" pivotTables="0"/>
  <mergeCells count="28"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99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F18" sqref="F17:F18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19" t="s">
        <v>272</v>
      </c>
      <c r="B1" s="119"/>
      <c r="C1" s="119"/>
      <c r="D1" s="119"/>
      <c r="E1" s="119"/>
      <c r="F1" s="119"/>
      <c r="G1" s="119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99" t="s">
        <v>273</v>
      </c>
      <c r="B3" s="99"/>
      <c r="C3" s="99"/>
      <c r="D3" s="99"/>
      <c r="E3" s="99"/>
      <c r="F3" s="99"/>
      <c r="G3" s="99"/>
    </row>
    <row r="4" spans="1:7" ht="25.5" customHeight="1" x14ac:dyDescent="0.25">
      <c r="A4" s="120" t="s">
        <v>274</v>
      </c>
      <c r="B4" s="120"/>
      <c r="C4" s="120"/>
      <c r="D4" s="120"/>
      <c r="E4" s="120"/>
      <c r="F4" s="120"/>
      <c r="G4" s="120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2" t="s">
        <v>243</v>
      </c>
      <c r="B6" s="132" t="s">
        <v>53</v>
      </c>
      <c r="C6" s="132" t="s">
        <v>204</v>
      </c>
      <c r="D6" s="132" t="s">
        <v>55</v>
      </c>
      <c r="E6" s="133" t="s">
        <v>244</v>
      </c>
      <c r="F6" s="132" t="s">
        <v>57</v>
      </c>
      <c r="G6" s="132"/>
    </row>
    <row r="7" spans="1:7" s="1" customFormat="1" ht="15.75" customHeight="1" x14ac:dyDescent="0.25">
      <c r="A7" s="132"/>
      <c r="B7" s="132"/>
      <c r="C7" s="132"/>
      <c r="D7" s="132"/>
      <c r="E7" s="134"/>
      <c r="F7" s="4" t="s">
        <v>247</v>
      </c>
      <c r="G7" s="4" t="s">
        <v>59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29" t="s">
        <v>275</v>
      </c>
      <c r="C9" s="129"/>
      <c r="D9" s="129"/>
      <c r="E9" s="129"/>
      <c r="F9" s="129"/>
      <c r="G9" s="129"/>
    </row>
    <row r="10" spans="1:7" s="1" customFormat="1" ht="31.7" customHeight="1" x14ac:dyDescent="0.25">
      <c r="A10" s="21"/>
      <c r="B10" s="39"/>
      <c r="C10" s="20" t="s">
        <v>276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29" t="s">
        <v>277</v>
      </c>
      <c r="C11" s="129"/>
      <c r="D11" s="129"/>
      <c r="E11" s="130"/>
      <c r="F11" s="131"/>
      <c r="G11" s="131"/>
    </row>
    <row r="12" spans="1:7" s="1" customFormat="1" ht="31.7" customHeight="1" x14ac:dyDescent="0.25">
      <c r="A12" s="21"/>
      <c r="B12" s="20"/>
      <c r="C12" s="20" t="s">
        <v>278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279</v>
      </c>
      <c r="D13" s="20"/>
      <c r="E13" s="30"/>
      <c r="F13" s="34"/>
      <c r="G13" s="34">
        <v>0</v>
      </c>
    </row>
    <row r="14" spans="1:7" s="1" customFormat="1" ht="15.75" customHeight="1" x14ac:dyDescent="0.25">
      <c r="A14" s="84"/>
      <c r="B14" s="84"/>
      <c r="C14" s="84"/>
    </row>
    <row r="15" spans="1:7" s="1" customFormat="1" ht="15.75" customHeight="1" x14ac:dyDescent="0.25">
      <c r="A15" s="84" t="s">
        <v>200</v>
      </c>
      <c r="B15" s="84"/>
      <c r="C15" s="84"/>
    </row>
    <row r="16" spans="1:7" s="1" customFormat="1" ht="15.75" customHeight="1" x14ac:dyDescent="0.25">
      <c r="A16" s="5" t="s">
        <v>31</v>
      </c>
      <c r="B16" s="84"/>
      <c r="C16" s="84"/>
    </row>
    <row r="17" spans="1:3" s="1" customFormat="1" ht="15.75" customHeight="1" x14ac:dyDescent="0.25">
      <c r="A17" s="84"/>
      <c r="B17" s="84"/>
      <c r="C17" s="84"/>
    </row>
    <row r="18" spans="1:3" s="1" customFormat="1" ht="15.75" customHeight="1" x14ac:dyDescent="0.25">
      <c r="A18" s="84" t="s">
        <v>346</v>
      </c>
      <c r="B18" s="84"/>
      <c r="C18" s="84"/>
    </row>
    <row r="19" spans="1:3" s="1" customFormat="1" ht="15.75" customHeight="1" x14ac:dyDescent="0.25">
      <c r="A19" s="5" t="s">
        <v>32</v>
      </c>
      <c r="B19" s="84"/>
      <c r="C19" s="84"/>
    </row>
    <row r="20" spans="1:3" s="1" customFormat="1" ht="15.75" customHeight="1" x14ac:dyDescent="0.25">
      <c r="A20" s="84"/>
      <c r="B20" s="84"/>
      <c r="C20" s="84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0"/>
      <c r="C1" s="70"/>
      <c r="D1" s="71" t="s">
        <v>280</v>
      </c>
    </row>
    <row r="2" spans="1:5" x14ac:dyDescent="0.25">
      <c r="A2" s="71"/>
      <c r="B2" s="71"/>
      <c r="C2" s="71"/>
      <c r="D2" s="71"/>
    </row>
    <row r="3" spans="1:5" ht="24.75" customHeight="1" x14ac:dyDescent="0.25">
      <c r="A3" s="135" t="s">
        <v>281</v>
      </c>
      <c r="B3" s="135"/>
      <c r="C3" s="135"/>
      <c r="D3" s="135"/>
    </row>
    <row r="4" spans="1:5" ht="24.75" customHeight="1" x14ac:dyDescent="0.25">
      <c r="A4" s="72"/>
      <c r="B4" s="72"/>
      <c r="C4" s="72"/>
      <c r="D4" s="72"/>
    </row>
    <row r="5" spans="1:5" ht="24.6" customHeight="1" x14ac:dyDescent="0.25">
      <c r="A5" s="136" t="s">
        <v>282</v>
      </c>
      <c r="B5" s="136"/>
      <c r="C5" s="136"/>
      <c r="D5" s="73" t="str">
        <f>'Прил.5 Расчет СМР и ОБ'!D6:J6</f>
        <v xml:space="preserve">Постоянная часть ПС маслосборник ПС 220 кВ </v>
      </c>
    </row>
    <row r="6" spans="1:5" ht="19.899999999999999" customHeight="1" x14ac:dyDescent="0.25">
      <c r="A6" s="136" t="s">
        <v>4</v>
      </c>
      <c r="B6" s="136"/>
      <c r="C6" s="136"/>
      <c r="D6" s="73"/>
    </row>
    <row r="7" spans="1:5" x14ac:dyDescent="0.25">
      <c r="A7" s="70"/>
      <c r="B7" s="70"/>
      <c r="C7" s="70"/>
      <c r="D7" s="70"/>
    </row>
    <row r="8" spans="1:5" ht="14.45" customHeight="1" x14ac:dyDescent="0.25">
      <c r="A8" s="106" t="s">
        <v>283</v>
      </c>
      <c r="B8" s="106" t="s">
        <v>284</v>
      </c>
      <c r="C8" s="106" t="s">
        <v>285</v>
      </c>
      <c r="D8" s="106" t="s">
        <v>286</v>
      </c>
    </row>
    <row r="9" spans="1:5" ht="15" customHeight="1" x14ac:dyDescent="0.25">
      <c r="A9" s="106"/>
      <c r="B9" s="106"/>
      <c r="C9" s="106"/>
      <c r="D9" s="106"/>
    </row>
    <row r="10" spans="1:5" x14ac:dyDescent="0.25">
      <c r="A10" s="74">
        <v>1</v>
      </c>
      <c r="B10" s="74">
        <v>2</v>
      </c>
      <c r="C10" s="74">
        <v>3</v>
      </c>
      <c r="D10" s="74">
        <v>4</v>
      </c>
    </row>
    <row r="11" spans="1:5" ht="41.45" customHeight="1" x14ac:dyDescent="0.25">
      <c r="A11" s="79" t="s">
        <v>287</v>
      </c>
      <c r="B11" s="74" t="s">
        <v>288</v>
      </c>
      <c r="C11" s="75" t="str">
        <f>D5</f>
        <v xml:space="preserve">Постоянная часть ПС маслосборник ПС 220 кВ </v>
      </c>
      <c r="D11" s="76">
        <f>'Прил.4 РМ'!C41/1000</f>
        <v>1235.0138212492</v>
      </c>
      <c r="E11" s="69"/>
    </row>
    <row r="12" spans="1:5" ht="15.75" x14ac:dyDescent="0.25">
      <c r="A12" s="84"/>
      <c r="B12" s="84"/>
      <c r="C12" s="84"/>
      <c r="D12" s="77"/>
    </row>
    <row r="13" spans="1:5" ht="15.75" x14ac:dyDescent="0.25">
      <c r="A13" s="84" t="s">
        <v>200</v>
      </c>
      <c r="B13" s="84"/>
      <c r="C13" s="84"/>
      <c r="D13" s="77"/>
    </row>
    <row r="14" spans="1:5" ht="15.75" x14ac:dyDescent="0.25">
      <c r="A14" s="5" t="s">
        <v>31</v>
      </c>
      <c r="B14" s="84"/>
      <c r="C14" s="84"/>
      <c r="D14" s="77"/>
    </row>
    <row r="15" spans="1:5" ht="15.75" x14ac:dyDescent="0.25">
      <c r="A15" s="84"/>
      <c r="B15" s="84"/>
      <c r="C15" s="84"/>
      <c r="D15" s="77"/>
    </row>
    <row r="16" spans="1:5" ht="15.75" x14ac:dyDescent="0.25">
      <c r="A16" s="84" t="s">
        <v>346</v>
      </c>
      <c r="B16" s="84"/>
      <c r="C16" s="84"/>
      <c r="D16" s="77"/>
    </row>
    <row r="17" spans="1:4" ht="15.75" x14ac:dyDescent="0.25">
      <c r="A17" s="5" t="s">
        <v>32</v>
      </c>
      <c r="B17" s="84"/>
      <c r="C17" s="84"/>
      <c r="D17" s="77"/>
    </row>
    <row r="18" spans="1:4" ht="15.75" x14ac:dyDescent="0.25">
      <c r="A18" s="84"/>
      <c r="B18" s="84"/>
      <c r="C18" s="8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4" zoomScale="60" zoomScaleNormal="100" workbookViewId="0">
      <selection activeCell="N31" sqref="N31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10" t="s">
        <v>289</v>
      </c>
      <c r="C4" s="110"/>
      <c r="D4" s="110"/>
    </row>
    <row r="5" spans="2:5" ht="18.75" customHeight="1" x14ac:dyDescent="0.25">
      <c r="B5" s="6"/>
    </row>
    <row r="6" spans="2:5" ht="15.75" customHeight="1" x14ac:dyDescent="0.25">
      <c r="B6" s="99" t="s">
        <v>290</v>
      </c>
      <c r="C6" s="99"/>
      <c r="D6" s="99"/>
    </row>
    <row r="7" spans="2:5" ht="18.75" customHeight="1" x14ac:dyDescent="0.25">
      <c r="B7" s="7"/>
    </row>
    <row r="8" spans="2:5" s="1" customFormat="1" ht="47.25" customHeight="1" x14ac:dyDescent="0.25">
      <c r="B8" s="4" t="s">
        <v>291</v>
      </c>
      <c r="C8" s="4" t="s">
        <v>292</v>
      </c>
      <c r="D8" s="4" t="s">
        <v>293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294</v>
      </c>
      <c r="C10" s="4" t="s">
        <v>295</v>
      </c>
      <c r="D10" s="4">
        <v>44.29</v>
      </c>
    </row>
    <row r="11" spans="2:5" s="1" customFormat="1" ht="31.7" customHeight="1" x14ac:dyDescent="0.25">
      <c r="B11" s="4" t="s">
        <v>296</v>
      </c>
      <c r="C11" s="4" t="s">
        <v>295</v>
      </c>
      <c r="D11" s="4">
        <v>13.47</v>
      </c>
    </row>
    <row r="12" spans="2:5" s="1" customFormat="1" ht="31.7" customHeight="1" x14ac:dyDescent="0.25">
      <c r="B12" s="4" t="s">
        <v>297</v>
      </c>
      <c r="C12" s="4" t="s">
        <v>295</v>
      </c>
      <c r="D12" s="4">
        <v>8.0399999999999991</v>
      </c>
    </row>
    <row r="13" spans="2:5" s="1" customFormat="1" ht="31.7" customHeight="1" x14ac:dyDescent="0.25">
      <c r="B13" s="4" t="s">
        <v>298</v>
      </c>
      <c r="C13" s="8" t="s">
        <v>299</v>
      </c>
      <c r="D13" s="4">
        <v>6.26</v>
      </c>
    </row>
    <row r="14" spans="2:5" s="1" customFormat="1" ht="78.75" customHeight="1" x14ac:dyDescent="0.25">
      <c r="B14" s="4" t="s">
        <v>300</v>
      </c>
      <c r="C14" s="4" t="s">
        <v>301</v>
      </c>
      <c r="D14" s="9">
        <v>3.9E-2</v>
      </c>
    </row>
    <row r="15" spans="2:5" s="1" customFormat="1" ht="78.75" customHeight="1" x14ac:dyDescent="0.25">
      <c r="B15" s="4" t="s">
        <v>302</v>
      </c>
      <c r="C15" s="4" t="s">
        <v>303</v>
      </c>
      <c r="D15" s="9">
        <v>2.1000000000000001E-2</v>
      </c>
      <c r="E15" s="3"/>
    </row>
    <row r="16" spans="2:5" s="1" customFormat="1" ht="31.7" customHeight="1" x14ac:dyDescent="0.25">
      <c r="B16" s="4" t="s">
        <v>228</v>
      </c>
      <c r="C16" s="4"/>
      <c r="D16" s="4" t="s">
        <v>304</v>
      </c>
    </row>
    <row r="17" spans="2:4" s="1" customFormat="1" ht="31.7" customHeight="1" x14ac:dyDescent="0.25">
      <c r="B17" s="4" t="s">
        <v>305</v>
      </c>
      <c r="C17" s="4" t="s">
        <v>306</v>
      </c>
      <c r="D17" s="9">
        <v>2.1399999999999999E-2</v>
      </c>
    </row>
    <row r="18" spans="2:4" s="1" customFormat="1" ht="15.75" customHeight="1" x14ac:dyDescent="0.25">
      <c r="B18" s="4" t="s">
        <v>307</v>
      </c>
      <c r="C18" s="4" t="s">
        <v>308</v>
      </c>
      <c r="D18" s="9">
        <v>2E-3</v>
      </c>
    </row>
    <row r="19" spans="2:4" s="1" customFormat="1" ht="15.75" customHeight="1" x14ac:dyDescent="0.25">
      <c r="B19" s="4" t="s">
        <v>236</v>
      </c>
      <c r="C19" s="4" t="s">
        <v>309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84"/>
      <c r="C25" s="84"/>
      <c r="D25" s="84"/>
    </row>
    <row r="26" spans="2:4" s="1" customFormat="1" ht="15.75" customHeight="1" x14ac:dyDescent="0.25">
      <c r="B26" s="84" t="s">
        <v>200</v>
      </c>
      <c r="C26" s="84"/>
      <c r="D26" s="84"/>
    </row>
    <row r="27" spans="2:4" s="1" customFormat="1" ht="15.75" customHeight="1" x14ac:dyDescent="0.25">
      <c r="B27" s="5" t="s">
        <v>31</v>
      </c>
      <c r="C27" s="84"/>
      <c r="D27" s="84"/>
    </row>
    <row r="28" spans="2:4" s="1" customFormat="1" ht="15.75" customHeight="1" x14ac:dyDescent="0.25">
      <c r="B28" s="84"/>
      <c r="C28" s="84"/>
      <c r="D28" s="84"/>
    </row>
    <row r="29" spans="2:4" s="1" customFormat="1" ht="15.75" customHeight="1" x14ac:dyDescent="0.25">
      <c r="B29" s="84" t="s">
        <v>346</v>
      </c>
      <c r="C29" s="84"/>
      <c r="D29" s="84"/>
    </row>
    <row r="30" spans="2:4" s="1" customFormat="1" ht="15.75" customHeight="1" x14ac:dyDescent="0.25">
      <c r="B30" s="5" t="s">
        <v>32</v>
      </c>
      <c r="C30" s="84"/>
      <c r="D30" s="84"/>
    </row>
    <row r="31" spans="2:4" s="1" customFormat="1" ht="15.75" customHeight="1" x14ac:dyDescent="0.25">
      <c r="B31" s="84"/>
      <c r="C31" s="84"/>
      <c r="D31" s="84"/>
    </row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tabSelected="1" view="pageBreakPreview" workbookViewId="0">
      <selection activeCell="J13" sqref="J13:K13"/>
    </sheetView>
  </sheetViews>
  <sheetFormatPr defaultRowHeight="15" x14ac:dyDescent="0.25"/>
  <cols>
    <col min="1" max="1" width="9.140625" style="82" customWidth="1"/>
    <col min="2" max="2" width="34" style="82" customWidth="1"/>
    <col min="3" max="3" width="13.7109375" style="82" customWidth="1"/>
    <col min="4" max="4" width="23.7109375" style="82" customWidth="1"/>
    <col min="5" max="5" width="24.85546875" style="82" customWidth="1"/>
    <col min="6" max="6" width="45" style="82" customWidth="1"/>
    <col min="7" max="7" width="9.140625" style="82" customWidth="1"/>
  </cols>
  <sheetData>
    <row r="2" spans="1:7" ht="17.25" customHeight="1" x14ac:dyDescent="0.25">
      <c r="A2" s="99" t="s">
        <v>310</v>
      </c>
      <c r="B2" s="99"/>
      <c r="C2" s="99"/>
      <c r="D2" s="99"/>
      <c r="E2" s="99"/>
      <c r="F2" s="99"/>
    </row>
    <row r="4" spans="1:7" ht="15.75" customHeight="1" x14ac:dyDescent="0.25">
      <c r="A4" s="83" t="s">
        <v>311</v>
      </c>
      <c r="B4" s="84"/>
      <c r="C4" s="84"/>
      <c r="D4" s="84"/>
      <c r="E4" s="84"/>
      <c r="F4" s="84"/>
      <c r="G4" s="84"/>
    </row>
    <row r="5" spans="1:7" ht="15.75" customHeight="1" x14ac:dyDescent="0.25">
      <c r="A5" s="85" t="s">
        <v>243</v>
      </c>
      <c r="B5" s="85" t="s">
        <v>312</v>
      </c>
      <c r="C5" s="85" t="s">
        <v>313</v>
      </c>
      <c r="D5" s="85" t="s">
        <v>314</v>
      </c>
      <c r="E5" s="85" t="s">
        <v>315</v>
      </c>
      <c r="F5" s="85" t="s">
        <v>316</v>
      </c>
      <c r="G5" s="84"/>
    </row>
    <row r="6" spans="1:7" ht="15.75" customHeight="1" x14ac:dyDescent="0.25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  <c r="G6" s="84"/>
    </row>
    <row r="7" spans="1:7" ht="126" customHeight="1" x14ac:dyDescent="0.25">
      <c r="A7" s="86" t="s">
        <v>317</v>
      </c>
      <c r="B7" s="87" t="s">
        <v>318</v>
      </c>
      <c r="C7" s="88" t="s">
        <v>319</v>
      </c>
      <c r="D7" s="88" t="s">
        <v>320</v>
      </c>
      <c r="E7" s="89">
        <v>47872.94</v>
      </c>
      <c r="F7" s="87" t="s">
        <v>321</v>
      </c>
      <c r="G7" s="84"/>
    </row>
    <row r="8" spans="1:7" ht="47.25" customHeight="1" x14ac:dyDescent="0.25">
      <c r="A8" s="86" t="s">
        <v>322</v>
      </c>
      <c r="B8" s="87" t="s">
        <v>323</v>
      </c>
      <c r="C8" s="88" t="s">
        <v>324</v>
      </c>
      <c r="D8" s="88" t="s">
        <v>325</v>
      </c>
      <c r="E8" s="89">
        <f>1973/12</f>
        <v>164.41666666667001</v>
      </c>
      <c r="F8" s="87" t="s">
        <v>326</v>
      </c>
      <c r="G8" s="90"/>
    </row>
    <row r="9" spans="1:7" ht="15.75" customHeight="1" x14ac:dyDescent="0.25">
      <c r="A9" s="86" t="s">
        <v>327</v>
      </c>
      <c r="B9" s="87" t="s">
        <v>328</v>
      </c>
      <c r="C9" s="88" t="s">
        <v>329</v>
      </c>
      <c r="D9" s="88" t="s">
        <v>320</v>
      </c>
      <c r="E9" s="89">
        <v>1</v>
      </c>
      <c r="F9" s="87"/>
      <c r="G9" s="90"/>
    </row>
    <row r="10" spans="1:7" ht="15.75" customHeight="1" x14ac:dyDescent="0.25">
      <c r="A10" s="86" t="s">
        <v>330</v>
      </c>
      <c r="B10" s="87" t="s">
        <v>331</v>
      </c>
      <c r="C10" s="88"/>
      <c r="D10" s="88"/>
      <c r="E10" s="91">
        <v>3.1</v>
      </c>
      <c r="F10" s="87" t="s">
        <v>332</v>
      </c>
      <c r="G10" s="90"/>
    </row>
    <row r="11" spans="1:7" ht="78.75" customHeight="1" x14ac:dyDescent="0.25">
      <c r="A11" s="86" t="s">
        <v>333</v>
      </c>
      <c r="B11" s="87" t="s">
        <v>334</v>
      </c>
      <c r="C11" s="88" t="s">
        <v>335</v>
      </c>
      <c r="D11" s="88" t="s">
        <v>320</v>
      </c>
      <c r="E11" s="92">
        <v>1.4</v>
      </c>
      <c r="F11" s="87" t="s">
        <v>336</v>
      </c>
      <c r="G11" s="84"/>
    </row>
    <row r="12" spans="1:7" ht="78.75" customHeight="1" x14ac:dyDescent="0.25">
      <c r="A12" s="86" t="s">
        <v>337</v>
      </c>
      <c r="B12" s="93" t="s">
        <v>338</v>
      </c>
      <c r="C12" s="88" t="s">
        <v>339</v>
      </c>
      <c r="D12" s="88" t="s">
        <v>320</v>
      </c>
      <c r="E12" s="94">
        <v>1.139</v>
      </c>
      <c r="F12" s="95" t="s">
        <v>340</v>
      </c>
      <c r="G12" s="90"/>
    </row>
    <row r="13" spans="1:7" ht="76.150000000000006" customHeight="1" x14ac:dyDescent="0.25">
      <c r="A13" s="86" t="s">
        <v>341</v>
      </c>
      <c r="B13" s="96" t="s">
        <v>342</v>
      </c>
      <c r="C13" s="88" t="s">
        <v>343</v>
      </c>
      <c r="D13" s="88" t="s">
        <v>344</v>
      </c>
      <c r="E13" s="97">
        <v>387.09</v>
      </c>
      <c r="F13" s="87" t="s">
        <v>345</v>
      </c>
      <c r="G13" s="84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2023-11-25T07:13:25Z</cp:lastPrinted>
  <dcterms:created xsi:type="dcterms:W3CDTF">2023-08-25T11:34:46Z</dcterms:created>
  <dcterms:modified xsi:type="dcterms:W3CDTF">2023-11-25T07:13:38Z</dcterms:modified>
  <cp:category/>
</cp:coreProperties>
</file>