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D:\D\D\!МодЭнсГрупп\Блок 2\!!!Корректировка Блок 2\З1 500\500 кВ\"/>
    </mc:Choice>
  </mc:AlternateContent>
  <xr:revisionPtr revIDLastSave="0" documentId="13_ncr:1_{A0F06D85-2F48-4568-8B53-2BD5DD87A5B3}" xr6:coauthVersionLast="47" xr6:coauthVersionMax="47" xr10:uidLastSave="{00000000-0000-0000-0000-000000000000}"/>
  <bookViews>
    <workbookView xWindow="1980" yWindow="-120" windowWidth="26940" windowHeight="16440" tabRatio="924" firstSheet="3" activeTab="3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 3" sheetId="6" r:id="rId6"/>
    <sheet name="Прил.4 РМ" sheetId="7" r:id="rId7"/>
    <sheet name="Прил.5 Расчет СМР и ОБ" sheetId="8" r:id="rId8"/>
    <sheet name="Прил.6 Расчет ОБ" sheetId="9" r:id="rId9"/>
    <sheet name="Прил.7" sheetId="10" r:id="rId10"/>
    <sheet name="Прил. 10" sheetId="11" r:id="rId11"/>
    <sheet name="ФОТр.тек." sheetId="12" r:id="rId12"/>
    <sheet name="4.7 Прил.6 Расчет Прочие" sheetId="16" state="hidden" r:id="rId13"/>
    <sheet name="4.8 Прил. 6.1 Расчет ПНР" sheetId="17" state="hidden" r:id="rId14"/>
    <sheet name="4.9 Прил 6.2 Расчет ПИР" sheetId="18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5">#REF!</definedName>
    <definedName name="\AUTOEXEC" localSheetId="3">#REF!</definedName>
    <definedName name="\AUTOEXEC" localSheetId="4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5">#REF!</definedName>
    <definedName name="\z" localSheetId="3">#REF!</definedName>
    <definedName name="\z" localSheetId="4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5">#REF!</definedName>
    <definedName name="______a2" localSheetId="3">#REF!</definedName>
    <definedName name="______a2" localSheetId="4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5">#REF!</definedName>
    <definedName name="______xlnm.Primt_Area_3" localSheetId="3">#REF!</definedName>
    <definedName name="______xlnm.Primt_Area_3" localSheetId="4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5">#REF!</definedName>
    <definedName name="_____xlnm.Print_Area_1" localSheetId="3">#REF!</definedName>
    <definedName name="_____xlnm.Print_Area_1" localSheetId="4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5">#REF!</definedName>
    <definedName name="____xlnm.Primt_Area_3" localSheetId="3">#REF!</definedName>
    <definedName name="____xlnm.Primt_Area_3" localSheetId="4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9">{"'Прил.7'!glc1",#N/A,FALSE,"GLC";"'Прил.7'!glc2",#N/A,FALSE,"GLC";"'Прил.7'!glc3",#N/A,FALSE,"GLC";"'Прил.7'!glc4",#N/A,FALSE,"GLC";"'Прил.7'!glc5",#N/A,FALSE,"GLC"}</definedName>
    <definedName name="_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9">{"'Прил.7'!glc1",#N/A,FALSE,"GLC";"'Прил.7'!glc2",#N/A,FALSE,"GLC";"'Прил.7'!glc3",#N/A,FALSE,"GLC";"'Прил.7'!glc4",#N/A,FALSE,"GLC";"'Прил.7'!glc5",#N/A,FALSE,"GLC"}</definedName>
    <definedName name="_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5">#REF!</definedName>
    <definedName name="___xlnm.Primt_Area_3" localSheetId="3">#REF!</definedName>
    <definedName name="___xlnm.Primt_Area_3" localSheetId="4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5">#REF!</definedName>
    <definedName name="__qs2" localSheetId="3">#REF!</definedName>
    <definedName name="__qs2" localSheetId="4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9">{"'Прил.7'!glc1",#N/A,FALSE,"GLC";"'Прил.7'!glc2",#N/A,FALSE,"GLC";"'Прил.7'!glc3",#N/A,FALSE,"GLC";"'Прил.7'!glc4",#N/A,FALSE,"GLC";"'Прил.7'!glc5",#N/A,FALSE,"GLC"}</definedName>
    <definedName name="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9">{"'Прил.7'!glc1",#N/A,FALSE,"GLC";"'Прил.7'!glc2",#N/A,FALSE,"GLC";"'Прил.7'!glc3",#N/A,FALSE,"GLC";"'Прил.7'!glc4",#N/A,FALSE,"GLC";"'Прил.7'!glc5",#N/A,FALSE,"GLC"}</definedName>
    <definedName name="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5">#REF!</definedName>
    <definedName name="__xlnm.Primt_Area_3" localSheetId="3">#REF!</definedName>
    <definedName name="__xlnm.Primt_Area_3" localSheetId="4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5">#REF!</definedName>
    <definedName name="_02121" localSheetId="3">#REF!</definedName>
    <definedName name="_02121" localSheetId="4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5">#REF!</definedName>
    <definedName name="_AUTOEXEC" localSheetId="3">#REF!</definedName>
    <definedName name="_AUTOEXEC" localSheetId="4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5">#REF!</definedName>
    <definedName name="_Fill" localSheetId="3">#REF!</definedName>
    <definedName name="_Fill" localSheetId="4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5">#REF!</definedName>
    <definedName name="_k" localSheetId="3">#REF!</definedName>
    <definedName name="_k" localSheetId="4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5">#REF!</definedName>
    <definedName name="_qs2" localSheetId="3">#REF!</definedName>
    <definedName name="_qs2" localSheetId="4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9">{"'Прил.7'!glc1",#N/A,FALSE,"GLC";"'Прил.7'!glc2",#N/A,FALSE,"GLC";"'Прил.7'!glc3",#N/A,FALSE,"GLC";"'Прил.7'!glc4",#N/A,FALSE,"GLC";"'Прил.7'!glc5",#N/A,FALSE,"GLC"}</definedName>
    <definedName name="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9">{"'Прил.7'!glc1",#N/A,FALSE,"GLC";"'Прил.7'!glc2",#N/A,FALSE,"GLC";"'Прил.7'!glc3",#N/A,FALSE,"GLC";"'Прил.7'!glc4",#N/A,FALSE,"GLC";"'Прил.7'!glc5",#N/A,FALSE,"GLC"}</definedName>
    <definedName name="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5">#REF!</definedName>
    <definedName name="_z" localSheetId="3">#REF!</definedName>
    <definedName name="_z" localSheetId="4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5">#REF!</definedName>
    <definedName name="_Стоимость_УНЦП" localSheetId="3">#REF!</definedName>
    <definedName name="_Стоимость_УНЦП" localSheetId="4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5">#REF!</definedName>
    <definedName name="a" localSheetId="3">#REF!</definedName>
    <definedName name="a" localSheetId="4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5">#REF!</definedName>
    <definedName name="asd" localSheetId="3">#REF!</definedName>
    <definedName name="asd" localSheetId="4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5">#REF!</definedName>
    <definedName name="Categories" localSheetId="3">#REF!</definedName>
    <definedName name="Categories" localSheetId="4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5">#REF!</definedName>
    <definedName name="Criteria" localSheetId="3">#REF!</definedName>
    <definedName name="Criteria" localSheetId="4">#REF!</definedName>
    <definedName name="Criteria" localSheetId="7">#REF!</definedName>
    <definedName name="Criteria" localSheetId="9">#REF!</definedName>
    <definedName name="Criteria">#REF!</definedName>
    <definedName name="cvtnf" localSheetId="5">#REF!</definedName>
    <definedName name="cvtnf" localSheetId="3">#REF!</definedName>
    <definedName name="cvtnf" localSheetId="4">#REF!</definedName>
    <definedName name="cvtnf" localSheetId="6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5">#REF!</definedName>
    <definedName name="ddduy" localSheetId="3">#REF!</definedName>
    <definedName name="ddduy" localSheetId="4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5">#REF!</definedName>
    <definedName name="DiscontRate" localSheetId="3">#REF!</definedName>
    <definedName name="DiscontRate" localSheetId="4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5">#REF!</definedName>
    <definedName name="Excel_BuiltIn_Database" localSheetId="3">#REF!</definedName>
    <definedName name="Excel_BuiltIn_Database" localSheetId="4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5">#REF!</definedName>
    <definedName name="Excel_BuiltIn_Print_Area_10_1" localSheetId="3">#REF!</definedName>
    <definedName name="Excel_BuiltIn_Print_Area_10_1" localSheetId="4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5">#REF!</definedName>
    <definedName name="Excel_BuiltIn_Print_Area_15" localSheetId="3">#REF!</definedName>
    <definedName name="Excel_BuiltIn_Print_Area_15" localSheetId="4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5">#REF!</definedName>
    <definedName name="Excel_BuiltIn_Print_Area_2_1" localSheetId="3">#REF!</definedName>
    <definedName name="Excel_BuiltIn_Print_Area_2_1" localSheetId="4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5">#REF!</definedName>
    <definedName name="Excel_BuiltIn_Print_Area_3_1" localSheetId="3">#REF!</definedName>
    <definedName name="Excel_BuiltIn_Print_Area_3_1" localSheetId="4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5">#REF!</definedName>
    <definedName name="Excel_BuiltIn_Print_Area_7_1" localSheetId="3">#REF!</definedName>
    <definedName name="Excel_BuiltIn_Print_Area_7_1" localSheetId="4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5">#REF!</definedName>
    <definedName name="Excel_BuiltIn_Print_Area_8_1" localSheetId="3">#REF!</definedName>
    <definedName name="Excel_BuiltIn_Print_Area_8_1" localSheetId="4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5">#REF!</definedName>
    <definedName name="Excel_BuiltIn_Print_Area_9_1" localSheetId="3">#REF!</definedName>
    <definedName name="Excel_BuiltIn_Print_Area_9_1" localSheetId="4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5">#REF!</definedName>
    <definedName name="htvjyn" localSheetId="3">#REF!</definedName>
    <definedName name="htvjyn" localSheetId="4">#REF!</definedName>
    <definedName name="htvjyn" localSheetId="6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5">#REF!</definedName>
    <definedName name="iii" localSheetId="3">#REF!</definedName>
    <definedName name="iii" localSheetId="4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5">#REF!</definedName>
    <definedName name="Itog" localSheetId="3">#REF!</definedName>
    <definedName name="Itog" localSheetId="4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5">#REF!</definedName>
    <definedName name="jkjhggh" localSheetId="3">#REF!</definedName>
    <definedName name="jkjhggh" localSheetId="4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5">#REF!</definedName>
    <definedName name="kk" localSheetId="3">#REF!</definedName>
    <definedName name="kk" localSheetId="4">#REF!</definedName>
    <definedName name="kk" localSheetId="6">#REF!</definedName>
    <definedName name="kk" localSheetId="9">#REF!</definedName>
    <definedName name="kk">#REF!</definedName>
    <definedName name="kl" localSheetId="5">#REF!</definedName>
    <definedName name="kl" localSheetId="3">#REF!</definedName>
    <definedName name="kl" localSheetId="4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5">#REF!</definedName>
    <definedName name="KPlan" localSheetId="3">#REF!</definedName>
    <definedName name="KPlan" localSheetId="4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5">#REF!</definedName>
    <definedName name="m" localSheetId="3">#REF!</definedName>
    <definedName name="m" localSheetId="4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10">IF('Прил. 10'!n_3=1,'Прил. 10'!n_2,'Прил. 10'!n_3&amp;'Прил. 10'!n_1)</definedName>
    <definedName name="n0x" localSheetId="5">IF('Прил. 3'!n_3=1,'Прил. 3'!n_2,'Прил. 3'!n_3&amp;'Прил. 3'!n_1)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IF(Прил.7!n_3=1,Прил.7!n_2,Прил.7!n_3&amp;Прил.7!n_1)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10">IF('Прил. 10'!n_3=1,'Прил. 10'!n_2,'Прил. 10'!n_3&amp;'Прил. 10'!n_5)</definedName>
    <definedName name="n1x" localSheetId="5">IF('Прил. 3'!n_3=1,'Прил. 3'!n_2,'Прил. 3'!n_3&amp;'Прил. 3'!n_5)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IF(Прил.7!n_3=1,Прил.7!n_2,Прил.7!n_3&amp;Прил.7!n_5)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5">#REF!</definedName>
    <definedName name="Nalog" localSheetId="3">#REF!</definedName>
    <definedName name="Nalog" localSheetId="4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5">#REF!</definedName>
    <definedName name="NumColJournal" localSheetId="3">#REF!</definedName>
    <definedName name="NumColJournal" localSheetId="4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5">#REF!</definedName>
    <definedName name="oppp" localSheetId="3">#REF!</definedName>
    <definedName name="oppp" localSheetId="4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5">#REF!</definedName>
    <definedName name="pp" localSheetId="3">#REF!</definedName>
    <definedName name="pp" localSheetId="4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5">#REF!</definedName>
    <definedName name="Print_Area" localSheetId="3">#REF!</definedName>
    <definedName name="Print_Area" localSheetId="4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5">#REF!</definedName>
    <definedName name="propis" localSheetId="3">#REF!</definedName>
    <definedName name="propis" localSheetId="4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5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5">#REF!</definedName>
    <definedName name="rrrrrr" localSheetId="3">#REF!</definedName>
    <definedName name="rrrrrr" localSheetId="4">#REF!</definedName>
    <definedName name="rrrrrr" localSheetId="6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5">#REF!</definedName>
    <definedName name="SD_DC" localSheetId="3">#REF!</definedName>
    <definedName name="SD_DC" localSheetId="4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5">#REF!</definedName>
    <definedName name="SDDsfd" localSheetId="3">#REF!</definedName>
    <definedName name="SDDsfd" localSheetId="4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5">#REF!</definedName>
    <definedName name="SM" localSheetId="3">#REF!</definedName>
    <definedName name="SM" localSheetId="4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5">#REF!</definedName>
    <definedName name="SM_STO1" localSheetId="3">#REF!</definedName>
    <definedName name="SM_STO1" localSheetId="4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5">#REF!</definedName>
    <definedName name="Status" localSheetId="3">#REF!</definedName>
    <definedName name="Status" localSheetId="4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5">#REF!</definedName>
    <definedName name="SUM_" localSheetId="3">#REF!</definedName>
    <definedName name="SUM_" localSheetId="4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5">#REF!</definedName>
    <definedName name="ttt" localSheetId="3">#REF!</definedName>
    <definedName name="ttt" localSheetId="4">#REF!</definedName>
    <definedName name="ttt" localSheetId="6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5">#REF!</definedName>
    <definedName name="USA_1" localSheetId="3">#REF!</definedName>
    <definedName name="USA_1" localSheetId="4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5">#REF!</definedName>
    <definedName name="v" localSheetId="3">#REF!</definedName>
    <definedName name="v" localSheetId="4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5">#REF!</definedName>
    <definedName name="w" localSheetId="3">#REF!</definedName>
    <definedName name="w" localSheetId="4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9">{"'Прил.7'!glc1",#N/A,FALSE,"GLC";"'Прил.7'!glc2",#N/A,FALSE,"GLC";"'Прил.7'!glc3",#N/A,FALSE,"GLC";"'Прил.7'!glc4",#N/A,FALSE,"GLC";"'Прил.7'!glc5",#N/A,FALSE,"GLC"}</definedName>
    <definedName name="wrn" localSheetId="11">{"'ФОТр.тек.'!glc1",#N/A,FALSE,"GLC";"'ФОТр.тек.'!glc2",#N/A,FALSE,"GLC";"'ФОТр.тек.'!glc3",#N/A,FALSE,"GLC";"'ФОТр.тек.'!glc4",#N/A,FALSE,"GLC";"'ФОТр.тек.'!glc5",#N/A,FALSE,"GLC"}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10">{#N/A,#N/A,FALSE,"Шаблон_Спец1"}</definedName>
    <definedName name="wrn.1." localSheetId="5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9">{"'Прил.7'!glc1",#N/A,FALSE,"GLC";"'Прил.7'!glc2",#N/A,FALSE,"GLC";"'Прил.7'!glc3",#N/A,FALSE,"GLC";"'Прил.7'!glc4",#N/A,FALSE,"GLC";"'Прил.7'!glc5",#N/A,FALSE,"GLC"}</definedName>
    <definedName name="wrn.glcpromonte." localSheetId="11">{"'ФОТр.тек.'!glc1",#N/A,FALSE,"GLC";"'ФОТр.тек.'!glc2",#N/A,FALSE,"GLC";"'ФОТр.тек.'!glc3",#N/A,FALSE,"GLC";"'ФОТр.тек.'!glc4",#N/A,FALSE,"GLC";"'ФОТр.тек.'!glc5",#N/A,FALSE,"GLC"}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5">#REF!</definedName>
    <definedName name="xh" localSheetId="3">#REF!</definedName>
    <definedName name="xh" localSheetId="4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5">#REF!</definedName>
    <definedName name="А10" localSheetId="3">#REF!</definedName>
    <definedName name="А10" localSheetId="4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0">#REF!</definedName>
    <definedName name="аааа" localSheetId="5">#REF!</definedName>
    <definedName name="аааа" localSheetId="3">#REF!</definedName>
    <definedName name="аааа" localSheetId="4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5">#REF!</definedName>
    <definedName name="ало" localSheetId="3">#REF!</definedName>
    <definedName name="ало" localSheetId="4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5">#REF!</definedName>
    <definedName name="анол" localSheetId="3">#REF!</definedName>
    <definedName name="анол" localSheetId="4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5">#REF!</definedName>
    <definedName name="аода" localSheetId="3">#REF!</definedName>
    <definedName name="аода" localSheetId="4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5">#REF!</definedName>
    <definedName name="аопы" localSheetId="3">#REF!</definedName>
    <definedName name="аопы" localSheetId="4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5">#REF!</definedName>
    <definedName name="аправи" localSheetId="3">#REF!</definedName>
    <definedName name="аправи" localSheetId="4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5">#REF!</definedName>
    <definedName name="апыо" localSheetId="3">#REF!</definedName>
    <definedName name="апыо" localSheetId="4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5">#REF!</definedName>
    <definedName name="аро" localSheetId="3">#REF!</definedName>
    <definedName name="аро" localSheetId="4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5">#REF!</definedName>
    <definedName name="ародарод" localSheetId="3">#REF!</definedName>
    <definedName name="ародарод" localSheetId="4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5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5">#REF!</definedName>
    <definedName name="аыв" localSheetId="3">#REF!</definedName>
    <definedName name="аыв" localSheetId="4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5">#REF!</definedName>
    <definedName name="аыпрыпр" localSheetId="3">#REF!</definedName>
    <definedName name="аыпрыпр" localSheetId="4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5">#REF!</definedName>
    <definedName name="б" localSheetId="3">#REF!</definedName>
    <definedName name="б" localSheetId="4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5">#REF!</definedName>
    <definedName name="Больш" localSheetId="3">#REF!</definedName>
    <definedName name="Больш" localSheetId="4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5">#REF!</definedName>
    <definedName name="бьюждж" localSheetId="3">#REF!</definedName>
    <definedName name="бьюждж" localSheetId="4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5">#REF!</definedName>
    <definedName name="вава" localSheetId="3">#REF!</definedName>
    <definedName name="вава" localSheetId="4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5">#REF!</definedName>
    <definedName name="ВАЛ_" localSheetId="3">#REF!</definedName>
    <definedName name="ВАЛ_" localSheetId="4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5">#REF!</definedName>
    <definedName name="вао" localSheetId="3">#REF!</definedName>
    <definedName name="вао" localSheetId="4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5">#REF!</definedName>
    <definedName name="варо" localSheetId="3">#REF!</definedName>
    <definedName name="варо" localSheetId="4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5">#REF!</definedName>
    <definedName name="ввв" localSheetId="3">#REF!</definedName>
    <definedName name="ввв" localSheetId="4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5">#REF!</definedName>
    <definedName name="вген" localSheetId="3">#REF!</definedName>
    <definedName name="вген" localSheetId="4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5">#REF!</definedName>
    <definedName name="веше" localSheetId="3">#REF!</definedName>
    <definedName name="веше" localSheetId="4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5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5">#REF!</definedName>
    <definedName name="внеове" localSheetId="3">#REF!</definedName>
    <definedName name="внеове" localSheetId="4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5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5">#REF!</definedName>
    <definedName name="Вп" localSheetId="3">#REF!</definedName>
    <definedName name="Вп" localSheetId="4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5">#REF!</definedName>
    <definedName name="впор" localSheetId="3">#REF!</definedName>
    <definedName name="впор" localSheetId="4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5">#REF!</definedName>
    <definedName name="врьпврь" localSheetId="3">#REF!</definedName>
    <definedName name="врьпврь" localSheetId="4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5">#REF!</definedName>
    <definedName name="Всего_по_смете" localSheetId="3">#REF!</definedName>
    <definedName name="Всего_по_смете" localSheetId="4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5">#REF!</definedName>
    <definedName name="ВсегоШурфов" localSheetId="3">#REF!</definedName>
    <definedName name="ВсегоШурфов" localSheetId="4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5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5">#REF!</definedName>
    <definedName name="ГАП" localSheetId="3">#REF!</definedName>
    <definedName name="ГАП" localSheetId="4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5">#REF!</definedName>
    <definedName name="гелог" localSheetId="3">#REF!</definedName>
    <definedName name="гелог" localSheetId="4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5">#REF!</definedName>
    <definedName name="геол1" localSheetId="3">#REF!</definedName>
    <definedName name="геол1" localSheetId="4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5">#REF!</definedName>
    <definedName name="гидро1" localSheetId="3">#REF!</definedName>
    <definedName name="гидро1" localSheetId="4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5">#REF!</definedName>
    <definedName name="гидро5" localSheetId="3">#REF!</definedName>
    <definedName name="гидро5" localSheetId="4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5">#REF!</definedName>
    <definedName name="глрп" localSheetId="3">#REF!</definedName>
    <definedName name="глрп" localSheetId="4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5">#REF!</definedName>
    <definedName name="гор" localSheetId="3">#REF!</definedName>
    <definedName name="гор" localSheetId="4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5">#REF!</definedName>
    <definedName name="гш" localSheetId="3">#REF!</definedName>
    <definedName name="гш" localSheetId="4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5">#REF!</definedName>
    <definedName name="десятый" localSheetId="3">#REF!</definedName>
    <definedName name="десятый" localSheetId="4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5">#REF!</definedName>
    <definedName name="Дефлятор" localSheetId="3">#REF!</definedName>
    <definedName name="Дефлятор" localSheetId="4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5">#REF!</definedName>
    <definedName name="Дефлятор1" localSheetId="3">#REF!</definedName>
    <definedName name="Дефлятор1" localSheetId="4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5">#REF!</definedName>
    <definedName name="диапазон" localSheetId="3">#REF!</definedName>
    <definedName name="диапазон" localSheetId="4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5">#REF!</definedName>
    <definedName name="Диск" localSheetId="3">#REF!</definedName>
    <definedName name="Диск" localSheetId="4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5">#REF!</definedName>
    <definedName name="Длинна_границы" localSheetId="3">#REF!</definedName>
    <definedName name="Длинна_границы" localSheetId="4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5">#REF!</definedName>
    <definedName name="длозщшзщдлжб" localSheetId="3">#REF!</definedName>
    <definedName name="длозщшзщдлжб" localSheetId="4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5">#REF!</definedName>
    <definedName name="Дн_ставка" localSheetId="3">#REF!</definedName>
    <definedName name="Дн_ставка" localSheetId="4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5">#REF!</definedName>
    <definedName name="ДОЛЛАР" localSheetId="3">#REF!</definedName>
    <definedName name="ДОЛЛАР" localSheetId="4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5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5">#REF!</definedName>
    <definedName name="Дорога_1" localSheetId="3">#REF!</definedName>
    <definedName name="Дорога_1" localSheetId="4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5">#REF!</definedName>
    <definedName name="дщшю" localSheetId="3">#REF!</definedName>
    <definedName name="дщшю" localSheetId="4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5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5">#REF!</definedName>
    <definedName name="жжж" localSheetId="3">#REF!</definedName>
    <definedName name="жжж" localSheetId="4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5">#REF!</definedName>
    <definedName name="Заказчик" localSheetId="3">#REF!</definedName>
    <definedName name="Заказчик" localSheetId="4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5">#REF!</definedName>
    <definedName name="зждзд" localSheetId="3">#REF!</definedName>
    <definedName name="зждзд" localSheetId="4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5">#REF!</definedName>
    <definedName name="ЗИП_Всего_1" localSheetId="3">#REF!</definedName>
    <definedName name="ЗИП_Всего_1" localSheetId="4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5">#REF!</definedName>
    <definedName name="зощр" localSheetId="3">#REF!</definedName>
    <definedName name="зощр" localSheetId="4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5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5">#REF!</definedName>
    <definedName name="имт" localSheetId="3">#REF!</definedName>
    <definedName name="имт" localSheetId="4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5">#REF!</definedName>
    <definedName name="Ини" localSheetId="3">#REF!</definedName>
    <definedName name="Ини" localSheetId="4">#REF!</definedName>
    <definedName name="Ини" localSheetId="6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5">#REF!</definedName>
    <definedName name="ИС__И.Максимов" localSheetId="3">#REF!</definedName>
    <definedName name="ИС__И.Максимов" localSheetId="4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5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5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5">#REF!</definedName>
    <definedName name="йцйу3йк" localSheetId="3">#REF!</definedName>
    <definedName name="йцйу3йк" localSheetId="4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5">#REF!</definedName>
    <definedName name="йцу" localSheetId="3">#REF!</definedName>
    <definedName name="йцу" localSheetId="4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5">#REF!</definedName>
    <definedName name="Кабели_1" localSheetId="3">#REF!</definedName>
    <definedName name="Кабели_1" localSheetId="4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5">#REF!</definedName>
    <definedName name="кака" localSheetId="3">#REF!</definedName>
    <definedName name="кака" localSheetId="4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5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5">#REF!</definedName>
    <definedName name="КВАРТАЛ2" localSheetId="3">#REF!</definedName>
    <definedName name="КВАРТАЛ2" localSheetId="4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5">#REF!</definedName>
    <definedName name="кгкг" localSheetId="3">#REF!</definedName>
    <definedName name="кгкг" localSheetId="4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5">#REF!</definedName>
    <definedName name="КИПиавтом" localSheetId="3">#REF!</definedName>
    <definedName name="КИПиавтом" localSheetId="4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5">#REF!</definedName>
    <definedName name="книга" localSheetId="3">#REF!</definedName>
    <definedName name="книга" localSheetId="4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5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5">#REF!</definedName>
    <definedName name="ком." localSheetId="3">#REF!</definedName>
    <definedName name="ком." localSheetId="4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5">#REF!</definedName>
    <definedName name="комплект" localSheetId="3">#REF!</definedName>
    <definedName name="комплект" localSheetId="4">#REF!</definedName>
    <definedName name="комплект" localSheetId="6">#REF!</definedName>
    <definedName name="комплект" localSheetId="9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5">#REF!</definedName>
    <definedName name="конкурс" localSheetId="3">#REF!</definedName>
    <definedName name="конкурс" localSheetId="4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5">#REF!</definedName>
    <definedName name="Контроллер_1" localSheetId="3">#REF!</definedName>
    <definedName name="Контроллер_1" localSheetId="4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10">{#N/A,#N/A,FALSE,"Шаблон_Спец1"}</definedName>
    <definedName name="корр" localSheetId="5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5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5">#REF!</definedName>
    <definedName name="КОЭФ3" localSheetId="3">#REF!</definedName>
    <definedName name="КОЭФ3" localSheetId="4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5">#REF!</definedName>
    <definedName name="КоэфБезПоля" localSheetId="3">#REF!</definedName>
    <definedName name="КоэфБезПоля" localSheetId="4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5">#REF!</definedName>
    <definedName name="Коэффициент" localSheetId="3">#REF!</definedName>
    <definedName name="Коэффициент" localSheetId="4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5">#REF!</definedName>
    <definedName name="крас" localSheetId="3">#REF!</definedName>
    <definedName name="крас" localSheetId="4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3">#REF!</definedName>
    <definedName name="_xlnm.Criteria" localSheetId="4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5">#REF!</definedName>
    <definedName name="куку" localSheetId="3">#REF!</definedName>
    <definedName name="куку" localSheetId="4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5">#REF!</definedName>
    <definedName name="Курс_доллара_США" localSheetId="3">#REF!</definedName>
    <definedName name="Курс_доллара_США" localSheetId="4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5">#REF!</definedName>
    <definedName name="лаборатория" localSheetId="3">#REF!</definedName>
    <definedName name="лаборатория" localSheetId="4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5">#REF!</definedName>
    <definedName name="ленин" localSheetId="3">#REF!</definedName>
    <definedName name="ленин" localSheetId="4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5">#REF!</definedName>
    <definedName name="ЛимитУРС_ПИР" localSheetId="3">#REF!</definedName>
    <definedName name="ЛимитУРС_ПИР" localSheetId="4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5">#REF!</definedName>
    <definedName name="М" localSheetId="3">#REF!</definedName>
    <definedName name="М" localSheetId="4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5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5">#REF!</definedName>
    <definedName name="МАРЖА" localSheetId="3">#REF!</definedName>
    <definedName name="МАРЖА" localSheetId="4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5">#REF!</definedName>
    <definedName name="МИ_Т" localSheetId="3">#REF!</definedName>
    <definedName name="МИ_Т" localSheetId="4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10">{0,"овz";1,"z";2,"аz";5,"овz"}</definedName>
    <definedName name="мил" localSheetId="5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5">#REF!</definedName>
    <definedName name="мин" localSheetId="3">#REF!</definedName>
    <definedName name="мин" localSheetId="4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5">#REF!</definedName>
    <definedName name="мм" localSheetId="3">#REF!</definedName>
    <definedName name="мм" localSheetId="4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5">#REF!</definedName>
    <definedName name="Монтаж" localSheetId="3">#REF!</definedName>
    <definedName name="Монтаж" localSheetId="4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5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5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5">#REF!</definedName>
    <definedName name="над" localSheetId="3">#REF!</definedName>
    <definedName name="над" localSheetId="4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5">#REF!</definedName>
    <definedName name="Название_проекта" localSheetId="3">#REF!</definedName>
    <definedName name="Название_проекта" localSheetId="4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5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5">#REF!</definedName>
    <definedName name="нвле" localSheetId="3">#REF!</definedName>
    <definedName name="нвле" localSheetId="4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5">#REF!</definedName>
    <definedName name="нер" localSheetId="3">#REF!</definedName>
    <definedName name="нер" localSheetId="4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5">#REF!</definedName>
    <definedName name="неуо" localSheetId="3">#REF!</definedName>
    <definedName name="неуо" localSheetId="4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5">#REF!</definedName>
    <definedName name="новый" localSheetId="3">#REF!</definedName>
    <definedName name="новый" localSheetId="4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5">#REF!</definedName>
    <definedName name="НормаАУП_на_УЕ" localSheetId="3">#REF!</definedName>
    <definedName name="НормаАУП_на_УЕ" localSheetId="4">#REF!</definedName>
    <definedName name="НормаАУП_на_УЕ" localSheetId="6">#REF!</definedName>
    <definedName name="НормаАУП_на_УЕ" localSheetId="9">#REF!</definedName>
    <definedName name="НормаАУП_на_УЕ">#REF!</definedName>
    <definedName name="НормаПП_на_УЕ" localSheetId="5">#REF!</definedName>
    <definedName name="НормаПП_на_УЕ" localSheetId="3">#REF!</definedName>
    <definedName name="НормаПП_на_УЕ" localSheetId="4">#REF!</definedName>
    <definedName name="НормаПП_на_УЕ" localSheetId="6">#REF!</definedName>
    <definedName name="НормаПП_на_УЕ">#REF!</definedName>
    <definedName name="НормаРостаУЕ" localSheetId="5">#REF!</definedName>
    <definedName name="НормаРостаУЕ" localSheetId="3">#REF!</definedName>
    <definedName name="НормаРостаУЕ" localSheetId="4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10">граж</definedName>
    <definedName name="нр" localSheetId="5">граж</definedName>
    <definedName name="нр" localSheetId="3">граж</definedName>
    <definedName name="нр" localSheetId="4">граж</definedName>
    <definedName name="нр" localSheetId="6">граж</definedName>
    <definedName name="нр" localSheetId="7">граж</definedName>
    <definedName name="нр" localSheetId="9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5">#REF!</definedName>
    <definedName name="о" localSheetId="3">#REF!</definedName>
    <definedName name="о" localSheetId="4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5">#REF!</definedName>
    <definedName name="об" localSheetId="3">#REF!</definedName>
    <definedName name="об" localSheetId="4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5">'Прил. 3'!$A$1:$H$78</definedName>
    <definedName name="_xlnm.Print_Area" localSheetId="4">'Прил.2 Расч стоим'!$A$1:$J$28</definedName>
    <definedName name="_xlnm.Print_Area" localSheetId="6">'Прил.4 РМ'!$A$1:$E$48</definedName>
    <definedName name="_xlnm.Print_Area" localSheetId="7">'Прил.5 Расчет СМР и ОБ'!$A$1:$J$92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5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5">#REF!</definedName>
    <definedName name="объем___0" localSheetId="3">#REF!</definedName>
    <definedName name="объем___0" localSheetId="4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5">#REF!</definedName>
    <definedName name="объем___10___0___0" localSheetId="3">#REF!</definedName>
    <definedName name="объем___10___0___0" localSheetId="4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5">#REF!</definedName>
    <definedName name="объем___11" localSheetId="3">#REF!</definedName>
    <definedName name="объем___11" localSheetId="4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5">#REF!</definedName>
    <definedName name="объем___11___10" localSheetId="3">#REF!</definedName>
    <definedName name="объем___11___10" localSheetId="4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5">#REF!</definedName>
    <definedName name="объем___2" localSheetId="3">#REF!</definedName>
    <definedName name="объем___2" localSheetId="4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5">#REF!</definedName>
    <definedName name="объем___3___10" localSheetId="3">#REF!</definedName>
    <definedName name="объем___3___10" localSheetId="4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5">#REF!</definedName>
    <definedName name="объем___4___0___0" localSheetId="3">#REF!</definedName>
    <definedName name="объем___4___0___0" localSheetId="4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5">#REF!</definedName>
    <definedName name="объем___5___0" localSheetId="3">#REF!</definedName>
    <definedName name="объем___5___0" localSheetId="4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5">#REF!</definedName>
    <definedName name="объем___6___0" localSheetId="3">#REF!</definedName>
    <definedName name="объем___6___0" localSheetId="4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5">#REF!</definedName>
    <definedName name="окн" localSheetId="3">#REF!</definedName>
    <definedName name="окн" localSheetId="4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5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5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6">#REF!</definedName>
    <definedName name="ОсвоениеИмущества" localSheetId="9">#REF!</definedName>
    <definedName name="ОсвоениеИмущества">#REF!</definedName>
    <definedName name="ОсвоениеИП" localSheetId="5">#REF!</definedName>
    <definedName name="ОсвоениеИП" localSheetId="3">#REF!</definedName>
    <definedName name="ОсвоениеИП" localSheetId="4">#REF!</definedName>
    <definedName name="ОсвоениеИП" localSheetId="6">#REF!</definedName>
    <definedName name="ОсвоениеИП">#REF!</definedName>
    <definedName name="ОсвоениеНИОКР" localSheetId="5">#REF!</definedName>
    <definedName name="ОсвоениеНИОКР" localSheetId="3">#REF!</definedName>
    <definedName name="ОсвоениеНИОКР" localSheetId="4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5">#REF!</definedName>
    <definedName name="ОтпускИзЕНЭС" localSheetId="3">#REF!</definedName>
    <definedName name="ОтпускИзЕНЭС" localSheetId="4">#REF!</definedName>
    <definedName name="ОтпускИзЕНЭС" localSheetId="6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5">#REF!</definedName>
    <definedName name="оьт" localSheetId="3">#REF!</definedName>
    <definedName name="оьт" localSheetId="4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5">#REF!</definedName>
    <definedName name="паша" localSheetId="3">#REF!</definedName>
    <definedName name="паша" localSheetId="4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5">#REF!</definedName>
    <definedName name="пвьрвпрь" localSheetId="3">#REF!</definedName>
    <definedName name="пвьрвпрь" localSheetId="4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5">#REF!</definedName>
    <definedName name="Пи" localSheetId="3">#REF!</definedName>
    <definedName name="Пи" localSheetId="4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5">#REF!</definedName>
    <definedName name="пл" localSheetId="3">#REF!</definedName>
    <definedName name="пл" localSheetId="4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5">#REF!</definedName>
    <definedName name="плдпол" localSheetId="3">#REF!</definedName>
    <definedName name="плдпол" localSheetId="4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5">#REF!</definedName>
    <definedName name="плыа" localSheetId="3">#REF!</definedName>
    <definedName name="плыа" localSheetId="4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5">#REF!</definedName>
    <definedName name="пов" localSheetId="3">#REF!</definedName>
    <definedName name="пов" localSheetId="4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5">#REF!</definedName>
    <definedName name="Подгон" localSheetId="3">#REF!</definedName>
    <definedName name="Подгон" localSheetId="4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5">#REF!</definedName>
    <definedName name="подста" localSheetId="3">#REF!</definedName>
    <definedName name="подста" localSheetId="4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5">#REF!</definedName>
    <definedName name="Покупное_ПО" localSheetId="3">#REF!</definedName>
    <definedName name="Покупное_ПО" localSheetId="4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5">#REF!</definedName>
    <definedName name="ПотериНорма" localSheetId="3">#REF!</definedName>
    <definedName name="ПотериНорма" localSheetId="4">#REF!</definedName>
    <definedName name="ПотериНорма" localSheetId="6">#REF!</definedName>
    <definedName name="ПотериНорма" localSheetId="9">#REF!</definedName>
    <definedName name="ПотериНорма">#REF!</definedName>
    <definedName name="ПотериФакт" localSheetId="5">#REF!</definedName>
    <definedName name="ПотериФакт" localSheetId="3">#REF!</definedName>
    <definedName name="ПотериФакт" localSheetId="4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5">#REF!</definedName>
    <definedName name="пп" localSheetId="3">#REF!</definedName>
    <definedName name="пп" localSheetId="4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5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5">#REF!</definedName>
    <definedName name="прд" localSheetId="3">#REF!</definedName>
    <definedName name="прд" localSheetId="4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5">#REF!</definedName>
    <definedName name="прибыль" localSheetId="3">#REF!</definedName>
    <definedName name="прибыль" localSheetId="4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5">#REF!</definedName>
    <definedName name="Приморский_край" localSheetId="3">#REF!</definedName>
    <definedName name="Приморский_край" localSheetId="4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5">#REF!</definedName>
    <definedName name="прл" localSheetId="3">#REF!</definedName>
    <definedName name="прл" localSheetId="4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5">#REF!</definedName>
    <definedName name="проект" localSheetId="3">#REF!</definedName>
    <definedName name="проект" localSheetId="4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5">#REF!</definedName>
    <definedName name="пролоддошщ" localSheetId="3">#REF!</definedName>
    <definedName name="пролоддошщ" localSheetId="4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5">#REF!</definedName>
    <definedName name="Промбезоп" localSheetId="3">#REF!</definedName>
    <definedName name="Промбезоп" localSheetId="4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5">#REF!</definedName>
    <definedName name="пропр" localSheetId="3">#REF!</definedName>
    <definedName name="пропр" localSheetId="4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5">#REF!</definedName>
    <definedName name="протоколРМВК" localSheetId="3">#REF!</definedName>
    <definedName name="протоколРМВК" localSheetId="4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5">#REF!</definedName>
    <definedName name="Прочие_работы" localSheetId="3">#REF!</definedName>
    <definedName name="Прочие_работы" localSheetId="4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5">#REF!</definedName>
    <definedName name="прпр_1" localSheetId="3">#REF!</definedName>
    <definedName name="прпр_1" localSheetId="4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5">#REF!</definedName>
    <definedName name="прьто" localSheetId="3">#REF!</definedName>
    <definedName name="прьто" localSheetId="4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5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5">#REF!</definedName>
    <definedName name="пшждю" localSheetId="3">#REF!</definedName>
    <definedName name="пшждю" localSheetId="4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5">#REF!</definedName>
    <definedName name="Работа1" localSheetId="3">#REF!</definedName>
    <definedName name="Работа1" localSheetId="4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5">#REF!</definedName>
    <definedName name="раоб" localSheetId="3">#REF!</definedName>
    <definedName name="раоб" localSheetId="4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5">#REF!</definedName>
    <definedName name="расш" localSheetId="3">#REF!</definedName>
    <definedName name="расш" localSheetId="4">#REF!</definedName>
    <definedName name="расш" localSheetId="6">#REF!</definedName>
    <definedName name="расш" localSheetId="9">#REF!</definedName>
    <definedName name="расш">#REF!</definedName>
    <definedName name="расш." localSheetId="5">#REF!</definedName>
    <definedName name="расш." localSheetId="3">#REF!</definedName>
    <definedName name="расш." localSheetId="4">#REF!</definedName>
    <definedName name="расш." localSheetId="6">#REF!</definedName>
    <definedName name="расш.">#REF!</definedName>
    <definedName name="Расшифровка" localSheetId="5">#REF!</definedName>
    <definedName name="Расшифровка" localSheetId="3">#REF!</definedName>
    <definedName name="Расшифровка" localSheetId="4">#REF!</definedName>
    <definedName name="Расшифровка" localSheetId="6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5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5">#REF!</definedName>
    <definedName name="рлвро" localSheetId="3">#REF!</definedName>
    <definedName name="рлвро" localSheetId="4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5">#REF!</definedName>
    <definedName name="роло" localSheetId="3">#REF!</definedName>
    <definedName name="роло" localSheetId="4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5">#REF!</definedName>
    <definedName name="рпьрь" localSheetId="3">#REF!</definedName>
    <definedName name="рпьрь" localSheetId="4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5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10">{#N/A,#N/A,FALSE,"Шаблон_Спец1"}</definedName>
    <definedName name="С" localSheetId="5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5">#REF!</definedName>
    <definedName name="с1" localSheetId="3">#REF!</definedName>
    <definedName name="с1" localSheetId="4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5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5">#REF!</definedName>
    <definedName name="Сводка" localSheetId="3">#REF!</definedName>
    <definedName name="Сводка" localSheetId="4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5">#REF!</definedName>
    <definedName name="сев" localSheetId="3">#REF!</definedName>
    <definedName name="сев" localSheetId="4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5">#REF!</definedName>
    <definedName name="Сегодня" localSheetId="3">#REF!</definedName>
    <definedName name="Сегодня" localSheetId="4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5">#REF!</definedName>
    <definedName name="Семь" localSheetId="3">#REF!</definedName>
    <definedName name="Семь" localSheetId="4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5">#REF!</definedName>
    <definedName name="Сервис_Всего_1" localSheetId="3">#REF!</definedName>
    <definedName name="Сервис_Всего_1" localSheetId="4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5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5">#REF!</definedName>
    <definedName name="СлБелг" localSheetId="3">#REF!</definedName>
    <definedName name="СлБелг" localSheetId="4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5">#REF!</definedName>
    <definedName name="см" localSheetId="3">#REF!</definedName>
    <definedName name="см" localSheetId="4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5">#REF!</definedName>
    <definedName name="См7" localSheetId="3">#REF!</definedName>
    <definedName name="См7" localSheetId="4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5">#REF!</definedName>
    <definedName name="смета" localSheetId="3">#REF!</definedName>
    <definedName name="смета" localSheetId="4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5">#REF!</definedName>
    <definedName name="смета1" localSheetId="3">#REF!</definedName>
    <definedName name="смета1" localSheetId="4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5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5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5">#REF!</definedName>
    <definedName name="Согласование" localSheetId="3">#REF!</definedName>
    <definedName name="Согласование" localSheetId="4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5">#REF!</definedName>
    <definedName name="Составитель" localSheetId="3">#REF!</definedName>
    <definedName name="Составитель" localSheetId="4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5">#REF!</definedName>
    <definedName name="сп2" localSheetId="3">#REF!</definedName>
    <definedName name="сп2" localSheetId="4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5">#REF!</definedName>
    <definedName name="срл" localSheetId="3">#REF!</definedName>
    <definedName name="срл" localSheetId="4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5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6">#REF!</definedName>
    <definedName name="СтавкаАмортизации" localSheetId="9">#REF!</definedName>
    <definedName name="СтавкаАмортизации">#REF!</definedName>
    <definedName name="СтавкаДепозитов" localSheetId="5">#REF!</definedName>
    <definedName name="СтавкаДепозитов" localSheetId="3">#REF!</definedName>
    <definedName name="СтавкаДепозитов" localSheetId="4">#REF!</definedName>
    <definedName name="СтавкаДепозитов" localSheetId="6">#REF!</definedName>
    <definedName name="СтавкаДепозитов">#REF!</definedName>
    <definedName name="СтавкаДивидендов" localSheetId="5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5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5">#REF!</definedName>
    <definedName name="Стоимость" localSheetId="3">#REF!</definedName>
    <definedName name="Стоимость" localSheetId="4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5">#REF!</definedName>
    <definedName name="страх" localSheetId="3">#REF!</definedName>
    <definedName name="страх" localSheetId="4">#REF!</definedName>
    <definedName name="страх" localSheetId="6">#REF!</definedName>
    <definedName name="страх" localSheetId="9">#REF!</definedName>
    <definedName name="страх">#REF!</definedName>
    <definedName name="страхов" localSheetId="5">#REF!</definedName>
    <definedName name="страхов" localSheetId="3">#REF!</definedName>
    <definedName name="страхов" localSheetId="4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5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5">#REF!</definedName>
    <definedName name="т" localSheetId="3">#REF!</definedName>
    <definedName name="т" localSheetId="4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5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5">#REF!</definedName>
    <definedName name="Томская_область" localSheetId="3">#REF!</definedName>
    <definedName name="Томская_область" localSheetId="4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5">#REF!</definedName>
    <definedName name="третий" localSheetId="3">#REF!</definedName>
    <definedName name="третий" localSheetId="4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10">{0,"тысячz";1,"тысячаz";2,"тысячиz";5,"тысячz"}</definedName>
    <definedName name="тыс" localSheetId="5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5">#REF!</definedName>
    <definedName name="тьбю" localSheetId="3">#REF!</definedName>
    <definedName name="тьбю" localSheetId="4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5">#REF!</definedName>
    <definedName name="УслугиТОиР_ГС" localSheetId="3">#REF!</definedName>
    <definedName name="УслугиТОиР_ГС" localSheetId="4">#REF!</definedName>
    <definedName name="УслугиТОиР_ГС" localSheetId="6">#REF!</definedName>
    <definedName name="УслугиТОиР_ГС" localSheetId="9">#REF!</definedName>
    <definedName name="УслугиТОиР_ГС">#REF!</definedName>
    <definedName name="УслугиТОиР_ЭСС" localSheetId="5">#REF!</definedName>
    <definedName name="УслугиТОиР_ЭСС" localSheetId="3">#REF!</definedName>
    <definedName name="УслугиТОиР_ЭСС" localSheetId="4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5">#REF!</definedName>
    <definedName name="Ф5.1" localSheetId="3">#REF!</definedName>
    <definedName name="Ф5.1" localSheetId="4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5">#REF!</definedName>
    <definedName name="Ф91" localSheetId="3">#REF!</definedName>
    <definedName name="Ф91" localSheetId="4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5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5">#REF!</definedName>
    <definedName name="фукек" localSheetId="3">#REF!</definedName>
    <definedName name="фукек" localSheetId="4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5">#REF!</definedName>
    <definedName name="ффггг" localSheetId="3">#REF!</definedName>
    <definedName name="ффггг" localSheetId="4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5">#REF!</definedName>
    <definedName name="цена___0" localSheetId="3">#REF!</definedName>
    <definedName name="цена___0" localSheetId="4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5">#REF!</definedName>
    <definedName name="цена___10___0___0" localSheetId="3">#REF!</definedName>
    <definedName name="цена___10___0___0" localSheetId="4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5">#REF!</definedName>
    <definedName name="цена___11" localSheetId="3">#REF!</definedName>
    <definedName name="цена___11" localSheetId="4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5">#REF!</definedName>
    <definedName name="цена___11___10" localSheetId="3">#REF!</definedName>
    <definedName name="цена___11___10" localSheetId="4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5">#REF!</definedName>
    <definedName name="цена___2" localSheetId="3">#REF!</definedName>
    <definedName name="цена___2" localSheetId="4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5">#REF!</definedName>
    <definedName name="цена___3___10" localSheetId="3">#REF!</definedName>
    <definedName name="цена___3___10" localSheetId="4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5">#REF!</definedName>
    <definedName name="цена___4___0___0" localSheetId="3">#REF!</definedName>
    <definedName name="цена___4___0___0" localSheetId="4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5">#REF!</definedName>
    <definedName name="цена___5___0" localSheetId="3">#REF!</definedName>
    <definedName name="цена___5___0" localSheetId="4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5">#REF!</definedName>
    <definedName name="цена___6___0" localSheetId="3">#REF!</definedName>
    <definedName name="цена___6___0" localSheetId="4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5">#REF!</definedName>
    <definedName name="ЦенаШурфов" localSheetId="3">#REF!</definedName>
    <definedName name="ЦенаШурфов" localSheetId="4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5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5">#REF!</definedName>
    <definedName name="Шкафы_ТМ" localSheetId="3">#REF!</definedName>
    <definedName name="Шкафы_ТМ" localSheetId="4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5">#REF!</definedName>
    <definedName name="ыа" localSheetId="3">#REF!</definedName>
    <definedName name="ыа" localSheetId="4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5">#REF!</definedName>
    <definedName name="ыапраыр" localSheetId="3">#REF!</definedName>
    <definedName name="ыапраыр" localSheetId="4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5">#REF!</definedName>
    <definedName name="ЫВGGGGGGGGGGGGGGG" localSheetId="3">#REF!</definedName>
    <definedName name="ЫВGGGGGGGGGGGGGGG" localSheetId="4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5">#REF!</definedName>
    <definedName name="ываф" localSheetId="3">#REF!</definedName>
    <definedName name="ываф" localSheetId="4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5">#REF!</definedName>
    <definedName name="ыВПВП" localSheetId="3">#REF!</definedName>
    <definedName name="ыВПВП" localSheetId="4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5">#REF!</definedName>
    <definedName name="ыпры" localSheetId="3">#REF!</definedName>
    <definedName name="ыпры" localSheetId="4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5">#REF!</definedName>
    <definedName name="ьбюбб" localSheetId="3">#REF!</definedName>
    <definedName name="ьбюбб" localSheetId="4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5">#REF!</definedName>
    <definedName name="экол1" localSheetId="3">#REF!</definedName>
    <definedName name="экол1" localSheetId="4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10">граж</definedName>
    <definedName name="ЭКСПО" localSheetId="5">граж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7">граж</definedName>
    <definedName name="ЭКСПО" localSheetId="9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10">граж</definedName>
    <definedName name="ЭКСПОФОРУМ" localSheetId="5">граж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7">граж</definedName>
    <definedName name="ЭКСПОФОРУМ" localSheetId="9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5">#REF!</definedName>
    <definedName name="экт" localSheetId="3">#REF!</definedName>
    <definedName name="экт" localSheetId="4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5">#REF!</definedName>
    <definedName name="ЭлеСи_1" localSheetId="3">#REF!</definedName>
    <definedName name="ЭлеСи_1" localSheetId="4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5">#REF!</definedName>
    <definedName name="юдшншджгп" localSheetId="3">#REF!</definedName>
    <definedName name="юдшншджгп" localSheetId="4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5">#REF!</definedName>
    <definedName name="яапт" localSheetId="3">#REF!</definedName>
    <definedName name="яапт" localSheetId="4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Q23" i="18" l="1"/>
  <c r="H22" i="18"/>
  <c r="G22" i="18"/>
  <c r="O22" i="18" s="1"/>
  <c r="M21" i="18"/>
  <c r="L21" i="18"/>
  <c r="K21" i="18"/>
  <c r="J21" i="18"/>
  <c r="I21" i="18"/>
  <c r="H21" i="18"/>
  <c r="G21" i="18"/>
  <c r="P20" i="18"/>
  <c r="O20" i="18"/>
  <c r="N20" i="18"/>
  <c r="P19" i="18"/>
  <c r="O19" i="18"/>
  <c r="N19" i="18"/>
  <c r="P18" i="18"/>
  <c r="O18" i="18"/>
  <c r="N18" i="18"/>
  <c r="F18" i="18"/>
  <c r="M17" i="18"/>
  <c r="L17" i="18"/>
  <c r="K17" i="18"/>
  <c r="I17" i="18"/>
  <c r="H17" i="18"/>
  <c r="G17" i="18"/>
  <c r="P16" i="18"/>
  <c r="O16" i="18"/>
  <c r="N16" i="18"/>
  <c r="P15" i="18"/>
  <c r="O15" i="18"/>
  <c r="N15" i="18"/>
  <c r="P14" i="18"/>
  <c r="O14" i="18"/>
  <c r="N14" i="18"/>
  <c r="F14" i="18"/>
  <c r="M13" i="18"/>
  <c r="P13" i="18" s="1"/>
  <c r="L13" i="18"/>
  <c r="O13" i="18" s="1"/>
  <c r="K13" i="18"/>
  <c r="I13" i="18"/>
  <c r="H13" i="18"/>
  <c r="G13" i="18"/>
  <c r="P12" i="18"/>
  <c r="O12" i="18"/>
  <c r="N12" i="18"/>
  <c r="F12" i="18"/>
  <c r="M11" i="18"/>
  <c r="L11" i="18"/>
  <c r="O11" i="18" s="1"/>
  <c r="K11" i="18"/>
  <c r="I11" i="18"/>
  <c r="H11" i="18"/>
  <c r="G11" i="18"/>
  <c r="M10" i="18"/>
  <c r="K10" i="18"/>
  <c r="K9" i="18" s="1"/>
  <c r="I10" i="18"/>
  <c r="I9" i="18" s="1"/>
  <c r="H10" i="18"/>
  <c r="H9" i="18" s="1"/>
  <c r="G10" i="18"/>
  <c r="N15" i="17"/>
  <c r="M15" i="17"/>
  <c r="L15" i="17"/>
  <c r="K15" i="17"/>
  <c r="J15" i="17" s="1"/>
  <c r="D15" i="17"/>
  <c r="M14" i="17"/>
  <c r="L14" i="17"/>
  <c r="K14" i="17"/>
  <c r="H14" i="17"/>
  <c r="N14" i="17" s="1"/>
  <c r="D14" i="17"/>
  <c r="N13" i="17"/>
  <c r="M13" i="17"/>
  <c r="L13" i="17"/>
  <c r="K13" i="17"/>
  <c r="D13" i="17"/>
  <c r="O12" i="17"/>
  <c r="J12" i="17"/>
  <c r="D12" i="17"/>
  <c r="N11" i="17"/>
  <c r="M11" i="17"/>
  <c r="L11" i="17"/>
  <c r="K11" i="17"/>
  <c r="J11" i="17" s="1"/>
  <c r="D11" i="17"/>
  <c r="M10" i="17"/>
  <c r="I10" i="17"/>
  <c r="H10" i="17"/>
  <c r="N10" i="17" s="1"/>
  <c r="F10" i="17"/>
  <c r="E10" i="17"/>
  <c r="K10" i="17" s="1"/>
  <c r="M9" i="17"/>
  <c r="H9" i="17"/>
  <c r="N9" i="17" s="1"/>
  <c r="F9" i="17"/>
  <c r="L9" i="17" s="1"/>
  <c r="E9" i="17"/>
  <c r="K9" i="17" s="1"/>
  <c r="G8" i="16"/>
  <c r="G19" i="16" s="1"/>
  <c r="G20" i="16" s="1"/>
  <c r="F8" i="16"/>
  <c r="F9" i="16" s="1"/>
  <c r="E8" i="16"/>
  <c r="E9" i="16" s="1"/>
  <c r="A3" i="16"/>
  <c r="E8" i="12"/>
  <c r="E13" i="12" s="1"/>
  <c r="I14" i="8" s="1"/>
  <c r="D5" i="10"/>
  <c r="C11" i="10" s="1"/>
  <c r="E12" i="9"/>
  <c r="D12" i="9"/>
  <c r="C12" i="9"/>
  <c r="B12" i="9"/>
  <c r="I78" i="8"/>
  <c r="J78" i="8" s="1"/>
  <c r="G78" i="8"/>
  <c r="I77" i="8"/>
  <c r="J77" i="8" s="1"/>
  <c r="G77" i="8"/>
  <c r="I76" i="8"/>
  <c r="J76" i="8" s="1"/>
  <c r="G76" i="8"/>
  <c r="I75" i="8"/>
  <c r="J75" i="8" s="1"/>
  <c r="G75" i="8"/>
  <c r="I74" i="8"/>
  <c r="J74" i="8" s="1"/>
  <c r="G74" i="8"/>
  <c r="I73" i="8"/>
  <c r="J73" i="8" s="1"/>
  <c r="G73" i="8"/>
  <c r="I72" i="8"/>
  <c r="J72" i="8" s="1"/>
  <c r="G72" i="8"/>
  <c r="I71" i="8"/>
  <c r="J71" i="8" s="1"/>
  <c r="G71" i="8"/>
  <c r="I70" i="8"/>
  <c r="J70" i="8" s="1"/>
  <c r="G70" i="8"/>
  <c r="I69" i="8"/>
  <c r="J69" i="8" s="1"/>
  <c r="G69" i="8"/>
  <c r="I68" i="8"/>
  <c r="J68" i="8" s="1"/>
  <c r="G68" i="8"/>
  <c r="I67" i="8"/>
  <c r="J67" i="8" s="1"/>
  <c r="G67" i="8"/>
  <c r="I66" i="8"/>
  <c r="J66" i="8" s="1"/>
  <c r="G66" i="8"/>
  <c r="I65" i="8"/>
  <c r="J65" i="8" s="1"/>
  <c r="G65" i="8"/>
  <c r="I64" i="8"/>
  <c r="J64" i="8" s="1"/>
  <c r="G64" i="8"/>
  <c r="I63" i="8"/>
  <c r="J63" i="8" s="1"/>
  <c r="G63" i="8"/>
  <c r="I62" i="8"/>
  <c r="J62" i="8" s="1"/>
  <c r="G62" i="8"/>
  <c r="I61" i="8"/>
  <c r="J61" i="8" s="1"/>
  <c r="G61" i="8"/>
  <c r="J60" i="8"/>
  <c r="I60" i="8"/>
  <c r="G60" i="8"/>
  <c r="I59" i="8"/>
  <c r="J59" i="8" s="1"/>
  <c r="G59" i="8"/>
  <c r="I58" i="8"/>
  <c r="J58" i="8" s="1"/>
  <c r="G58" i="8"/>
  <c r="I57" i="8"/>
  <c r="J57" i="8" s="1"/>
  <c r="G57" i="8"/>
  <c r="I56" i="8"/>
  <c r="J56" i="8" s="1"/>
  <c r="G56" i="8"/>
  <c r="I55" i="8"/>
  <c r="J55" i="8" s="1"/>
  <c r="G55" i="8"/>
  <c r="I54" i="8"/>
  <c r="J54" i="8" s="1"/>
  <c r="G54" i="8"/>
  <c r="I53" i="8"/>
  <c r="J53" i="8" s="1"/>
  <c r="G53" i="8"/>
  <c r="I52" i="8"/>
  <c r="J52" i="8" s="1"/>
  <c r="G52" i="8"/>
  <c r="I51" i="8"/>
  <c r="J51" i="8" s="1"/>
  <c r="G51" i="8"/>
  <c r="I50" i="8"/>
  <c r="J50" i="8" s="1"/>
  <c r="G50" i="8"/>
  <c r="I49" i="8"/>
  <c r="J49" i="8" s="1"/>
  <c r="G49" i="8"/>
  <c r="I48" i="8"/>
  <c r="J48" i="8" s="1"/>
  <c r="G48" i="8"/>
  <c r="I47" i="8"/>
  <c r="J47" i="8" s="1"/>
  <c r="G47" i="8"/>
  <c r="I46" i="8"/>
  <c r="J46" i="8" s="1"/>
  <c r="G46" i="8"/>
  <c r="I45" i="8"/>
  <c r="J45" i="8" s="1"/>
  <c r="G45" i="8"/>
  <c r="I44" i="8"/>
  <c r="J44" i="8" s="1"/>
  <c r="G44" i="8"/>
  <c r="I42" i="8"/>
  <c r="J42" i="8" s="1"/>
  <c r="J43" i="8" s="1"/>
  <c r="G42" i="8"/>
  <c r="G43" i="8" s="1"/>
  <c r="J34" i="8"/>
  <c r="J36" i="8" s="1"/>
  <c r="J38" i="8" s="1"/>
  <c r="G34" i="8"/>
  <c r="G36" i="8" s="1"/>
  <c r="F34" i="8"/>
  <c r="F12" i="9" s="1"/>
  <c r="I29" i="8"/>
  <c r="J29" i="8" s="1"/>
  <c r="G29" i="8"/>
  <c r="I28" i="8"/>
  <c r="J28" i="8" s="1"/>
  <c r="G28" i="8"/>
  <c r="I27" i="8"/>
  <c r="J27" i="8" s="1"/>
  <c r="G27" i="8"/>
  <c r="I26" i="8"/>
  <c r="J26" i="8" s="1"/>
  <c r="G26" i="8"/>
  <c r="I25" i="8"/>
  <c r="J25" i="8" s="1"/>
  <c r="G25" i="8"/>
  <c r="I24" i="8"/>
  <c r="J24" i="8" s="1"/>
  <c r="G24" i="8"/>
  <c r="I23" i="8"/>
  <c r="J23" i="8" s="1"/>
  <c r="G23" i="8"/>
  <c r="I22" i="8"/>
  <c r="J22" i="8" s="1"/>
  <c r="G22" i="8"/>
  <c r="I20" i="8"/>
  <c r="J20" i="8" s="1"/>
  <c r="J21" i="8" s="1"/>
  <c r="C12" i="7" s="1"/>
  <c r="G20" i="8"/>
  <c r="G21" i="8" s="1"/>
  <c r="E17" i="8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G33" i="6"/>
  <c r="H33" i="6" s="1"/>
  <c r="H32" i="6" s="1"/>
  <c r="H31" i="6"/>
  <c r="H30" i="6"/>
  <c r="H29" i="6"/>
  <c r="H28" i="6"/>
  <c r="H27" i="6"/>
  <c r="H26" i="6"/>
  <c r="H25" i="6"/>
  <c r="H24" i="6"/>
  <c r="H23" i="6"/>
  <c r="H20" i="6"/>
  <c r="G17" i="8" s="1"/>
  <c r="H19" i="6"/>
  <c r="H18" i="6"/>
  <c r="H17" i="6"/>
  <c r="H16" i="6"/>
  <c r="H15" i="6"/>
  <c r="H14" i="6"/>
  <c r="H13" i="6"/>
  <c r="H12" i="6"/>
  <c r="F11" i="6"/>
  <c r="F9" i="3"/>
  <c r="G4" i="3" s="1"/>
  <c r="C13" i="2"/>
  <c r="C12" i="2"/>
  <c r="D18" i="2" s="1"/>
  <c r="C11" i="2"/>
  <c r="C18" i="2" s="1"/>
  <c r="C9" i="2"/>
  <c r="B18" i="2" s="1"/>
  <c r="C4" i="2"/>
  <c r="B4" i="2"/>
  <c r="A18" i="2" s="1"/>
  <c r="C10" i="1"/>
  <c r="J13" i="17" l="1"/>
  <c r="O15" i="17"/>
  <c r="O14" i="17"/>
  <c r="O17" i="18"/>
  <c r="F21" i="18"/>
  <c r="G12" i="9"/>
  <c r="G13" i="9" s="1"/>
  <c r="G14" i="9" s="1"/>
  <c r="J14" i="17"/>
  <c r="R19" i="18"/>
  <c r="N10" i="18"/>
  <c r="H22" i="6"/>
  <c r="F13" i="18"/>
  <c r="O13" i="17"/>
  <c r="N13" i="18"/>
  <c r="R13" i="18" s="1"/>
  <c r="P10" i="18"/>
  <c r="N21" i="18"/>
  <c r="N11" i="18"/>
  <c r="O21" i="18"/>
  <c r="D10" i="17"/>
  <c r="P17" i="18"/>
  <c r="H35" i="6"/>
  <c r="D9" i="17"/>
  <c r="P11" i="18"/>
  <c r="P22" i="18"/>
  <c r="H11" i="6"/>
  <c r="G14" i="8" s="1"/>
  <c r="E14" i="8" s="1"/>
  <c r="E15" i="8" s="1"/>
  <c r="G30" i="8"/>
  <c r="J9" i="17"/>
  <c r="O11" i="17"/>
  <c r="F10" i="18"/>
  <c r="F11" i="18"/>
  <c r="R15" i="18"/>
  <c r="I9" i="16"/>
  <c r="H17" i="16"/>
  <c r="I17" i="16" s="1"/>
  <c r="G38" i="8"/>
  <c r="H34" i="8" s="1"/>
  <c r="H36" i="8"/>
  <c r="J39" i="8"/>
  <c r="C26" i="7" s="1"/>
  <c r="C25" i="7"/>
  <c r="C16" i="7"/>
  <c r="G15" i="8"/>
  <c r="O9" i="17"/>
  <c r="G31" i="8"/>
  <c r="H24" i="8" s="1"/>
  <c r="J79" i="8"/>
  <c r="C17" i="7" s="1"/>
  <c r="G5" i="3"/>
  <c r="G7" i="3"/>
  <c r="D7" i="3" s="1"/>
  <c r="G8" i="3"/>
  <c r="D8" i="3" s="1"/>
  <c r="G6" i="3"/>
  <c r="D6" i="3" s="1"/>
  <c r="J30" i="8"/>
  <c r="E11" i="16"/>
  <c r="I11" i="16" s="1"/>
  <c r="M9" i="18"/>
  <c r="H12" i="16"/>
  <c r="F17" i="8"/>
  <c r="I17" i="8" s="1"/>
  <c r="J17" i="8" s="1"/>
  <c r="C15" i="7" s="1"/>
  <c r="G79" i="8"/>
  <c r="G80" i="8" s="1"/>
  <c r="H66" i="8" s="1"/>
  <c r="F17" i="18"/>
  <c r="P21" i="18"/>
  <c r="F22" i="18"/>
  <c r="H16" i="16"/>
  <c r="I16" i="16" s="1"/>
  <c r="N22" i="18"/>
  <c r="L10" i="17"/>
  <c r="J10" i="17" s="1"/>
  <c r="N17" i="18"/>
  <c r="I8" i="16"/>
  <c r="G9" i="18"/>
  <c r="O10" i="18"/>
  <c r="P9" i="18" l="1"/>
  <c r="E19" i="16"/>
  <c r="E20" i="16" s="1"/>
  <c r="H54" i="8"/>
  <c r="R21" i="18"/>
  <c r="H72" i="8"/>
  <c r="R11" i="18"/>
  <c r="H27" i="8"/>
  <c r="R17" i="18"/>
  <c r="H20" i="8"/>
  <c r="H28" i="8"/>
  <c r="H59" i="8"/>
  <c r="H47" i="8"/>
  <c r="H42" i="8"/>
  <c r="H63" i="8"/>
  <c r="H55" i="8"/>
  <c r="H80" i="8"/>
  <c r="H67" i="8"/>
  <c r="H71" i="8"/>
  <c r="H75" i="8"/>
  <c r="H51" i="8"/>
  <c r="H21" i="8"/>
  <c r="H77" i="8"/>
  <c r="C18" i="7"/>
  <c r="H45" i="8"/>
  <c r="J31" i="8"/>
  <c r="C13" i="7"/>
  <c r="G84" i="8"/>
  <c r="G85" i="8" s="1"/>
  <c r="G86" i="8" s="1"/>
  <c r="D83" i="8"/>
  <c r="G81" i="8"/>
  <c r="H25" i="8"/>
  <c r="H78" i="8"/>
  <c r="H30" i="8"/>
  <c r="H50" i="8"/>
  <c r="H79" i="8"/>
  <c r="J14" i="8"/>
  <c r="J15" i="8" s="1"/>
  <c r="H65" i="8"/>
  <c r="H69" i="8"/>
  <c r="H61" i="8"/>
  <c r="H26" i="8"/>
  <c r="H22" i="8"/>
  <c r="H64" i="8"/>
  <c r="G39" i="8"/>
  <c r="H37" i="8"/>
  <c r="H38" i="8" s="1"/>
  <c r="H23" i="8"/>
  <c r="H56" i="8"/>
  <c r="O10" i="17"/>
  <c r="O16" i="17" s="1"/>
  <c r="P23" i="18"/>
  <c r="H58" i="8"/>
  <c r="F9" i="18"/>
  <c r="O9" i="18"/>
  <c r="O23" i="18" s="1"/>
  <c r="H46" i="8"/>
  <c r="H44" i="8"/>
  <c r="N9" i="18"/>
  <c r="H52" i="8"/>
  <c r="H29" i="8"/>
  <c r="H49" i="8"/>
  <c r="D82" i="8"/>
  <c r="H74" i="8"/>
  <c r="H60" i="8"/>
  <c r="H57" i="8"/>
  <c r="H14" i="8"/>
  <c r="G9" i="3"/>
  <c r="D5" i="3"/>
  <c r="J80" i="8"/>
  <c r="H62" i="8"/>
  <c r="H48" i="8"/>
  <c r="I12" i="16"/>
  <c r="H53" i="8"/>
  <c r="H43" i="8"/>
  <c r="J14" i="16"/>
  <c r="D14" i="16" s="1"/>
  <c r="H14" i="16" s="1"/>
  <c r="H68" i="8"/>
  <c r="H70" i="8"/>
  <c r="H73" i="8"/>
  <c r="H76" i="8"/>
  <c r="I14" i="16" l="1"/>
  <c r="I19" i="16" s="1"/>
  <c r="H19" i="16"/>
  <c r="H20" i="16" s="1"/>
  <c r="J82" i="8"/>
  <c r="C23" i="7"/>
  <c r="C11" i="7"/>
  <c r="J81" i="8"/>
  <c r="J83" i="8"/>
  <c r="C21" i="7"/>
  <c r="C20" i="7" s="1"/>
  <c r="C14" i="7"/>
  <c r="R9" i="18"/>
  <c r="N23" i="18"/>
  <c r="R23" i="18" s="1"/>
  <c r="J84" i="8" l="1"/>
  <c r="J85" i="8" s="1"/>
  <c r="J86" i="8" s="1"/>
  <c r="C22" i="7"/>
  <c r="C19" i="7"/>
  <c r="I20" i="16"/>
  <c r="I21" i="16" s="1"/>
  <c r="C24" i="7" l="1"/>
  <c r="D24" i="7" l="1"/>
  <c r="C29" i="7"/>
  <c r="C30" i="7" s="1"/>
  <c r="D16" i="7"/>
  <c r="D14" i="7"/>
  <c r="D13" i="7"/>
  <c r="D18" i="7"/>
  <c r="D22" i="7"/>
  <c r="D12" i="7"/>
  <c r="C27" i="7"/>
  <c r="C35" i="7" s="1"/>
  <c r="D11" i="7"/>
  <c r="D17" i="7"/>
  <c r="D20" i="7"/>
  <c r="D15" i="7"/>
  <c r="C33" i="7"/>
  <c r="C37" i="7" l="1"/>
  <c r="C36" i="7"/>
  <c r="C38" i="7" l="1"/>
  <c r="C39" i="7" l="1"/>
  <c r="C40" i="7" l="1"/>
  <c r="E39" i="7"/>
  <c r="E34" i="7" l="1"/>
  <c r="C41" i="7"/>
  <c r="D11" i="10" s="1"/>
  <c r="E32" i="7"/>
  <c r="E40" i="7"/>
  <c r="E31" i="7"/>
  <c r="E12" i="7"/>
  <c r="E16" i="7"/>
  <c r="E26" i="7"/>
  <c r="E15" i="7"/>
  <c r="E17" i="7"/>
  <c r="E25" i="7"/>
  <c r="E18" i="7"/>
  <c r="E13" i="7"/>
  <c r="E11" i="7"/>
  <c r="E20" i="7"/>
  <c r="E14" i="7"/>
  <c r="E24" i="7"/>
  <c r="E22" i="7"/>
  <c r="E27" i="7"/>
  <c r="E33" i="7"/>
  <c r="E35" i="7"/>
  <c r="E37" i="7"/>
  <c r="E36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  <family val="2"/>
            <charset val="204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  <family val="2"/>
            <charset val="204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  <family val="2"/>
            <charset val="204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  <family val="2"/>
            <charset val="204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F00-000001000000}">
      <text>
        <r>
          <rPr>
            <b/>
            <sz val="9"/>
            <color rgb="FF000000"/>
            <rFont val="Tahoma"/>
            <family val="2"/>
            <charset val="204"/>
          </rPr>
          <t>Принимаем процент согласно РГН вкладка "Индексы и нормы"</t>
        </r>
      </text>
    </comment>
    <comment ref="D14" authorId="0" shapeId="0" xr:uid="{00000000-0006-0000-0F00-000002000000}">
      <text>
        <r>
          <rPr>
            <b/>
            <sz val="9"/>
            <color rgb="FF000000"/>
            <rFont val="Tahoma"/>
            <family val="2"/>
            <charset val="204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<sst xmlns="http://schemas.openxmlformats.org/spreadsheetml/2006/main" count="796" uniqueCount="477">
  <si>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</si>
  <si>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</si>
  <si>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</si>
  <si>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</si>
  <si>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  <family val="2"/>
        <charset val="204"/>
      </rPr>
      <t>Единица измерения:</t>
    </r>
    <r>
      <rPr>
        <sz val="11"/>
        <color rgb="FF000000"/>
        <rFont val="Calibri"/>
        <family val="2"/>
        <charset val="204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</si>
  <si>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</si>
  <si>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</si>
  <si>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</si>
  <si>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</si>
  <si>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</si>
  <si>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</si>
  <si>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</si>
  <si>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</si>
  <si>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</si>
  <si>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</si>
  <si>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</si>
  <si>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</si>
  <si>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</si>
  <si>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</si>
  <si>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</si>
  <si>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</si>
  <si>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</si>
  <si>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</si>
  <si>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</si>
  <si>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</si>
  <si>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</si>
  <si>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</si>
  <si>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</si>
  <si>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</si>
  <si>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</si>
  <si>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</si>
  <si>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</si>
  <si>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</si>
  <si>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</si>
  <si>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</si>
  <si>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</si>
  <si>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</si>
  <si>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</si>
  <si>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</si>
  <si>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</si>
  <si>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</si>
  <si>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</si>
  <si>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</si>
  <si>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</si>
  <si>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</si>
  <si>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</si>
  <si>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</si>
  <si>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</si>
  <si>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Параметр</t>
  </si>
  <si>
    <t>Объект-представитель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</si>
  <si>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</si>
  <si>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</si>
  <si>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</si>
  <si>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</si>
  <si>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</si>
  <si>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Комплекс межсетевого экранирования и обнаружения вторжений
Комплекс антивирусной защиты 
Комплекс контроля целостности конфигураций данных и защиты от НСД
Комплекс резервного копирования и восстановления информации
Комплекс управления информационной безопасностью
Оборудование, материалы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</si>
  <si>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</si>
  <si>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</si>
  <si>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</si>
  <si>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</si>
  <si>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</si>
  <si>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</si>
  <si>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</si>
  <si>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</si>
  <si>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</si>
  <si>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</si>
  <si>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</si>
  <si>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</si>
  <si>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</si>
  <si>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Е. М. Добровольская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</si>
  <si>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</si>
  <si>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</si>
  <si>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</si>
  <si>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</si>
  <si>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</si>
  <si>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</si>
  <si>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</si>
  <si>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</si>
  <si>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Строительные работы</t>
  </si>
  <si>
    <t>Монтажные работы</t>
  </si>
  <si>
    <t>Прочее</t>
  </si>
  <si>
    <t>Всего</t>
  </si>
  <si>
    <t>ПНР</t>
  </si>
  <si>
    <t>Всего по объекту:</t>
  </si>
  <si>
    <t>Составил ______________________     Е. М. Добровольская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</si>
  <si>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</si>
  <si>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</si>
  <si>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</si>
  <si>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</si>
  <si>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</si>
  <si>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</si>
  <si>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</si>
  <si>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</si>
  <si>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</si>
  <si>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</si>
  <si>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</si>
  <si>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</si>
  <si>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</si>
  <si>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</si>
  <si>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1-4-0</t>
  </si>
  <si>
    <t>Затраты труда рабочих (ср 4)</t>
  </si>
  <si>
    <t>чел.-ч</t>
  </si>
  <si>
    <t>1-5-0</t>
  </si>
  <si>
    <t>Затраты труда рабочих (ср 5)</t>
  </si>
  <si>
    <t>1-3-8</t>
  </si>
  <si>
    <t>Затраты труда рабочих (ср 3,8)</t>
  </si>
  <si>
    <t>1-3-6</t>
  </si>
  <si>
    <t>Затраты труда рабочих (ср 3,6)</t>
  </si>
  <si>
    <t>1-4-2</t>
  </si>
  <si>
    <t>Затраты труда рабочих (ср 4,2)</t>
  </si>
  <si>
    <t>1-4-4</t>
  </si>
  <si>
    <t>Затраты труда рабочих (ср 4,4)</t>
  </si>
  <si>
    <t>1-4-1</t>
  </si>
  <si>
    <t>Затраты труда рабочих (ср 4,1)</t>
  </si>
  <si>
    <t>1-3-5</t>
  </si>
  <si>
    <t>Затраты труда рабочих (ср 3,5)</t>
  </si>
  <si>
    <t>Затраты труда машинистов</t>
  </si>
  <si>
    <t>Машины и механизмы</t>
  </si>
  <si>
    <t>91.06.05-011</t>
  </si>
  <si>
    <t>Погрузчики, грузоподъемность 5 т</t>
  </si>
  <si>
    <t>маш.час</t>
  </si>
  <si>
    <t>91.05.05-015</t>
  </si>
  <si>
    <t>Краны на автомобильном ходу, грузоподъемность 16 т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</si>
  <si>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</si>
  <si>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</si>
  <si>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91.14.02-001</t>
  </si>
  <si>
    <t>Автомобили бортовые, грузоподъемность до 5 т</t>
  </si>
  <si>
    <t>91.17.04-233</t>
  </si>
  <si>
    <t>Установки для сварки ручной дуговой (постоянного тока)</t>
  </si>
  <si>
    <t>91.06.03-061</t>
  </si>
  <si>
    <t>Лебедки электрические тяговым усилием до 12,26 кН (1,25 т)</t>
  </si>
  <si>
    <t>91.06.01-003</t>
  </si>
  <si>
    <t>Домкраты гидравлические, грузоподъемность 63-100 т</t>
  </si>
  <si>
    <t>91.04.01-041</t>
  </si>
  <si>
    <t>Молотки бурильные легкие при работе от передвижных компрессорных станций</t>
  </si>
  <si>
    <t>91.06.06-042</t>
  </si>
  <si>
    <t>Подъемники гидравлические, высота подъема 10 м</t>
  </si>
  <si>
    <t>Прайс из СД ОП</t>
  </si>
  <si>
    <t>Шкаф ИБ в составе: Комплект проводов для заземления универсальный
 = 1компл; Шина нулевая на EIK Din-изоляции ШНИ 6х9-8 = 1шт; CPAP-SG3104-SSD-SOC-RUS-LP SSD-based 3100 FW, VPN, ADNC, IA, IPS, local mgmt
с=2шт; CPCES-CO- COPREMIUM-ADD Premium Collaborative Enterprise Support 1 Year=2шт; CPMP-SG(3100)-R77.30-CERT4209-BASE    CPMP-SG(3100)-R77.30-CERT4209-BASE Базовый пакет сертификации Программно-аппаратный комплекс Шлюз безопасности -Check Point Security Gateway версии R77.30.Типы А и Д. Класс устройств XS Исполнение 3100
=2шт; C9200-24T-RE.    C9200 24-port data only, Network Essentials Russia ONLY=2шт; C9200-DNA-E-24-3Y.  C9200 Cisco DNA Essentials, 24-Port, 3 Year Term License=2шт; C9200-STACK KIT Cisco Catalyst 9200 Stack Module
=2шт; KL4941RAEFS Kaspersky Industrial CyberSecurity for Nodes,Workstation, Enterprise Russian Edition. 5-9 Node 1 year Base License=8шт; KL4943 RAEFS Kaspersky Industrial CyberSecurity for Nodes, Server, Enterprise Russian Edition. 5-9 Node 1  Base License
=6шт; SNS-8.x-NSD-NS SP1Y Право на использование модуля защиты от НСД и контроля устройств Средства защиты информации Secret Net Studio 8=10шт; SNS-DISC.  Установочный комплект. Secret Net Studio 8=1шт; V-VBRVUL-0I PP000-00 Veeam Backup &amp; Replication Universal Perpetual License. Includes Enterprise Plus Edition features. 1 year of Production (24/7) Support is included.=1шт; P28948-B21 HPE ProLiant DL360 Gen10 Plus 8SFF NC Configure to-order Server
=1шт; P36925-B21 Intel Xeon-Gold 5320 2.2GHz 26-core 185W Processor for HPE=1шт; P06033-B21 HPE 32GB (1x32GB) Dual Rank x4 DDR4-3200 CAS-22-22-22 Registered Smart Memory Kit
с=2шт; P26427-B21 HPE ProLiant DL360 Gen10 Plus 8SFF SAS/SATA 12G BC Backplane Kit
с = 1шт; P40503-B21 HPE 960GB SATA 6G Mixed Use SFF BC Multi Vendor SSD = 2шт; P28352-B21 HPE 2.4TB SAS 12G Mission Critical 10K SFF BC 3-year Warranty 512e Multi Vendor HDD = 2шт; P01366-B21 HPE 96W Smart Storage Lithium-ion Battery with 145mm Cable Kit
с=1шт;</t>
  </si>
  <si>
    <t>комплект</t>
  </si>
  <si>
    <t xml:space="preserve"> 804331-B21 HPE Smart Array P408i-a SR Gen10 (8 Internal Lanes/2GB Cache) 12G SAS Modular Controller
=1шт; P08449-B21 Intel I350-T4 Ethernet 1Gb 4-port BASE-T OCP3 Adapter for HPE=1шт; P26477-B21 HPE ProLiant DL36X Gen10 Plus High Performance Fan Kit
с=1шт; 865408-B21 HPE 500W Flex Slot Platinum Hot Plug Low Halogen Power Supply Kit
с=2шт; BD505A HPE iLO Advanced 1-server License with 3yr Support on iLO Licensed Features
с=1шт; P26479-B21 HPE ProLiant DL360 Gen10 Plus High Performance Heat Sink Kit
с=1шт; P26485-B21 HPE ProLiant DL300 Gen10 Plus 1U SFF Easy Install Rail Kit
с=1шт; HU4B2A3 ZSA HPE Proliant DL360 Gen10+ Support
с=1шт; P11060-B21 Microsoft Windows Server 2019 (16-Core) Standard FIO Not Pre-installed English SW = 4шт; арт. 1022816 SMC3000R2I-RS     APC Smart-UPS C 3000VA LCD RM 2U 230V Russia
с=2шт; ШТК-С-42.6.10-44 АА0. Шкаф серверный напольный 42U (600 х 1000) дверь перфорированная 2 шт
с=1шт; КП-АВ. 19" панель с DIN-рейкой PS-3U  КП-АВ = 1шт; ПЗ-19-500.200А. Панель заземления горизонтальная/вертикальная 19" 500мм/200А=1шт; КМ-2-50. Комплект монтажный №2 (винт, шайба, гайка с защелкой), упаковка 50шт=1шт; R-16-8S-V-440-1.8. Блок розеток Rem-16 с выкл.,., 8 Schuko, 16A, алюм. 19", шнур 1.8м=2шт; ГКО-4.62. Горизонтальный кабельный органайзер 19"1U, 4 кольца=1шт; СВ-75. Полка перфорированная , глубина 750мм
=2шт; mdse-47-pro. Розетка для евровилки с заземлением PDE-47 230В EKF PROxima
=2шт; Автоматический выключатель ABB SH202L 2P (С) 4,5kA 40 А 2CDS242001R0404
=2шт; Автоматический выключатель ABB SH202L (2CDS242001R0324) 2P 32А тип C 4,5 кА 400 В на DIN-рейку., карандандиум   2CDS242001R0324=2шт; NM-UTP5E4PR-CU     Кабель NewMax UTP CCA, 4 пары, Кат.5e, PVC, серый, 305 метров=305м; Коннекторы 8P8C UTP Cat.5e (RJ-45) (100шт)=1шт</t>
  </si>
  <si>
    <t>Материалы</t>
  </si>
  <si>
    <t>10m (33ft) LC UPC - LC UPC оптический патч-корд Duplex OM4 MM PVC (OFNR) 2.0mm</t>
  </si>
  <si>
    <t>шт</t>
  </si>
  <si>
    <t>20.1.02.07-0001</t>
  </si>
  <si>
    <t>Наконечник изолированный алюминиевый с медной клеммой (СИП): CPTAU 16</t>
  </si>
  <si>
    <t>21.1.06.03-0023</t>
  </si>
  <si>
    <t>Кабель малогабаритный КМПВЭВнг(А)-LS 2x2,5-1000</t>
  </si>
  <si>
    <t>1000 м</t>
  </si>
  <si>
    <t>21.2.03.05-0068</t>
  </si>
  <si>
    <t>Провод силовой установочный с медными жилами ПуГВ 1х4-450</t>
  </si>
  <si>
    <t>24.3.01.02-0014</t>
  </si>
  <si>
    <t>Трубы гибкие гофрированные легкие из самозатухающего ПВХ (IP55) серии FL, диаметром: 32 мм</t>
  </si>
  <si>
    <t>10 м</t>
  </si>
  <si>
    <t>01.7.15.07-0014</t>
  </si>
  <si>
    <t>Дюбели распорные полипропиленовые</t>
  </si>
  <si>
    <t>100 шт</t>
  </si>
  <si>
    <t>07.2.07.04-0007</t>
  </si>
  <si>
    <t>Конструкции стальные индивидуальные решетчатые сварные, масса до 0,1 т</t>
  </si>
  <si>
    <t>т</t>
  </si>
  <si>
    <t>14.4.02.04-0221</t>
  </si>
  <si>
    <t>Краска масляная готовая к применению для наружных и внутренних работ МА-15, белила цинковые</t>
  </si>
  <si>
    <t>999-9950</t>
  </si>
  <si>
    <t>Вспомогательные ненормируемые ресурсы (2% от Оплаты труда рабочих)</t>
  </si>
  <si>
    <t>руб</t>
  </si>
  <si>
    <t>01.7.15.14-0168</t>
  </si>
  <si>
    <t>Шурупы с полукруглой головкой 5х70 мм</t>
  </si>
  <si>
    <t>20.1.02.18-0002</t>
  </si>
  <si>
    <t>Стяжка нейлоновая PER15 длиной 300 мм под винт</t>
  </si>
  <si>
    <t>03.1.01.01-0002</t>
  </si>
  <si>
    <t>Гипс строительный Г-3</t>
  </si>
  <si>
    <t>01.7.06.05-0041</t>
  </si>
  <si>
    <t>Лента изоляционная прорезиненная односторонняя, ширина 20 мм, толщина 0,25-0,35 мм</t>
  </si>
  <si>
    <t>кг</t>
  </si>
  <si>
    <t>01.7.15.03-0042</t>
  </si>
  <si>
    <t>Болты с гайками и шайбами строительные</t>
  </si>
  <si>
    <t>20.1.02.23-0082</t>
  </si>
  <si>
    <t>Перемычки гибкие, тип ПГС-50</t>
  </si>
  <si>
    <t>10 шт</t>
  </si>
  <si>
    <t>14.4.02.09-0001</t>
  </si>
  <si>
    <t>Краска</t>
  </si>
  <si>
    <t>01.7.06.07-0002</t>
  </si>
  <si>
    <t>Лента монтажная, тип ЛМ-5</t>
  </si>
  <si>
    <t>23.8.03.02-0003</t>
  </si>
  <si>
    <t>Клипса для крепежа гофротрубы, номинальный диаметр 32 мм</t>
  </si>
  <si>
    <t>10.3.02.03-0011</t>
  </si>
  <si>
    <t>Припои оловянно-свинцовые бессурьмянистые, марка ПОС30</t>
  </si>
  <si>
    <t>01.7.15.07-0152</t>
  </si>
  <si>
    <t>Дюбели с шурупом, размер 6х35 мм</t>
  </si>
  <si>
    <t>01.7.11.07-0034</t>
  </si>
  <si>
    <t>Электроды сварочные Э42А, диаметр 4 мм</t>
  </si>
  <si>
    <t>20.1.02.14-0001</t>
  </si>
  <si>
    <t>Серьга</t>
  </si>
  <si>
    <t>01.7.15.14-0165</t>
  </si>
  <si>
    <t>Шурупы с полукруглой головкой 4х40 мм</t>
  </si>
  <si>
    <t>01.7.15.14-0043</t>
  </si>
  <si>
    <t>Шурупы самонарезающий прокалывающий, для крепления металлических профилей или листовых деталей 3,5/11 мм</t>
  </si>
  <si>
    <t>14.4.03.03-0002</t>
  </si>
  <si>
    <t>Лак битумный БТ-123</t>
  </si>
  <si>
    <t>01.7.15.07-0012</t>
  </si>
  <si>
    <t>Дюбели пластмассовые с шурупами, размер 12х70 мм</t>
  </si>
  <si>
    <t>14.4.03.17-0011</t>
  </si>
  <si>
    <t>Лак электроизоляционный 318</t>
  </si>
  <si>
    <t>01.3.01.02-0002</t>
  </si>
  <si>
    <t>Вазелин технический</t>
  </si>
  <si>
    <t>08.3.07.01-0076</t>
  </si>
  <si>
    <t>Прокат полосовой, горячекатаный, марка стали Ст3сп, ширина 50-200 мм, толщина 4-5 мм</t>
  </si>
  <si>
    <t>10.3.02.03-0012</t>
  </si>
  <si>
    <t>Припои оловянно-свинцовые бессурьмянистые, марка ПОС40</t>
  </si>
  <si>
    <t>20.2.02.01-0019</t>
  </si>
  <si>
    <t>Втулки изолирующие</t>
  </si>
  <si>
    <t>1000 шт</t>
  </si>
  <si>
    <t>01.7.20.04-0005</t>
  </si>
  <si>
    <t>Нитки швейные</t>
  </si>
  <si>
    <t>20.2.09.13-0011</t>
  </si>
  <si>
    <t>Муфты</t>
  </si>
  <si>
    <t>01.7.02.09-0002</t>
  </si>
  <si>
    <t>Шпагат бумажный</t>
  </si>
  <si>
    <t>01.3.05.17-0002</t>
  </si>
  <si>
    <t>Канифоль сосновая</t>
  </si>
  <si>
    <t>01.7.15.04-0011</t>
  </si>
  <si>
    <t>Винты с полукруглой головкой, длина 50 мм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</si>
  <si>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</si>
  <si>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</si>
  <si>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</si>
  <si>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</si>
  <si>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</si>
  <si>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</si>
  <si>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</si>
  <si>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</si>
  <si>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</si>
  <si>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</si>
  <si>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</si>
  <si>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</si>
  <si>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</si>
  <si>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</si>
  <si>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</si>
  <si>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</si>
  <si>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</si>
  <si>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</si>
  <si>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</si>
  <si>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</si>
  <si>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</si>
  <si>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</si>
  <si>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</si>
  <si>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</si>
  <si>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</si>
  <si>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</si>
  <si>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</si>
  <si>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</si>
  <si>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</si>
  <si>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</si>
  <si>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</si>
  <si>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</si>
  <si>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</si>
  <si>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</si>
  <si>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</si>
  <si>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</si>
  <si>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</si>
  <si>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 Е. М. Добровольская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</si>
  <si>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</si>
  <si>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</si>
  <si>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</si>
  <si>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</si>
  <si>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</si>
  <si>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</si>
  <si>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</si>
  <si>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</si>
  <si>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</si>
  <si>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</si>
  <si>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</si>
  <si>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(4,2)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</si>
  <si>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</si>
  <si>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</si>
  <si>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</si>
  <si>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</si>
  <si>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</si>
  <si>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</si>
  <si>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</si>
  <si>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Прайс из  СД ОП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</si>
  <si>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</si>
  <si>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</si>
  <si>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</si>
  <si>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</si>
  <si>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</si>
  <si>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</si>
  <si>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</si>
  <si>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</si>
  <si>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</si>
  <si>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</si>
  <si>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</si>
  <si>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</si>
  <si>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</si>
  <si>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r>
      <t xml:space="preserve">Составил </t>
    </r>
    <r>
      <rPr>
        <u/>
        <sz val="10"/>
        <color rgb="FF000000"/>
        <rFont val="Arial"/>
        <family val="2"/>
        <charset val="204"/>
      </rPr>
      <t>______________________     Е. М. Добровольская</t>
    </r>
  </si>
  <si>
    <r>
      <t xml:space="preserve">Проверил </t>
    </r>
    <r>
      <rPr>
        <u/>
        <sz val="10"/>
        <color rgb="FF000000"/>
        <rFont val="Arial"/>
        <family val="2"/>
        <charset val="204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</si>
  <si>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</si>
  <si>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</si>
  <si>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</si>
  <si>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</si>
  <si>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</si>
  <si>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</si>
  <si>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</si>
  <si>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r>
      <t xml:space="preserve">Составил </t>
    </r>
    <r>
      <rPr>
        <u/>
        <sz val="10"/>
        <color rgb="FF000000"/>
        <rFont val="Arial"/>
        <family val="2"/>
        <charset val="204"/>
      </rPr>
      <t>______________________    Е. М. Добровольская</t>
    </r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</si>
  <si>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</si>
  <si>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</si>
  <si>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</si>
  <si>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</si>
  <si>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</si>
  <si>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</si>
  <si>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</si>
  <si>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</si>
  <si>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</si>
  <si>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</si>
  <si>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</si>
  <si>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</si>
  <si>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01.04.2023г. №17772-ИФ/09 прил.9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</si>
  <si>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</si>
  <si>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</si>
  <si>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</si>
  <si>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</si>
  <si>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</si>
  <si>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</si>
  <si>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</si>
  <si>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</si>
  <si>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</si>
  <si>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</si>
  <si>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</si>
  <si>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</si>
  <si>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  <family val="2"/>
        <charset val="204"/>
      </rPr>
      <t>______________________        Е.А. Князева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</si>
  <si>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</si>
  <si>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</si>
  <si>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</si>
  <si>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</si>
  <si>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</si>
  <si>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</si>
  <si>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</si>
  <si>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</si>
  <si>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</si>
  <si>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  <family val="1"/>
        <charset val="204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</si>
  <si>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</si>
  <si>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</si>
  <si>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</si>
  <si>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</si>
  <si>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  <family val="1"/>
        <charset val="204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</si>
  <si>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</si>
  <si>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</si>
  <si>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</si>
  <si>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</si>
  <si>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</si>
  <si>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</si>
  <si>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</si>
  <si>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</si>
  <si>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</si>
  <si>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</si>
  <si>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</si>
  <si>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</si>
  <si>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</si>
  <si>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</si>
  <si>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</si>
  <si>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</si>
  <si>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</si>
  <si>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</si>
  <si>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), руб/чел.-ч</t>
    </r>
  </si>
  <si>
    <r>
      <t>ФОТ</t>
    </r>
    <r>
      <rPr>
        <vertAlign val="subscript"/>
        <sz val="12"/>
        <color rgb="FF000000"/>
        <rFont val="Times New Roman"/>
        <family val="1"/>
        <charset val="204"/>
      </rPr>
      <t>р.тек.</t>
    </r>
  </si>
  <si>
    <r>
      <t>(С</t>
    </r>
    <r>
      <rPr>
        <vertAlign val="subscript"/>
        <sz val="12"/>
        <color rgb="FF000000"/>
        <rFont val="Times New Roman"/>
        <family val="1"/>
        <charset val="204"/>
      </rPr>
      <t>1ср</t>
    </r>
    <r>
      <rPr>
        <sz val="12"/>
        <color rgb="FF000000"/>
        <rFont val="Times New Roman"/>
        <family val="1"/>
        <charset val="204"/>
      </rPr>
      <t>/t</t>
    </r>
    <r>
      <rPr>
        <vertAlign val="subscript"/>
        <sz val="12"/>
        <color rgb="FF000000"/>
        <rFont val="Times New Roman"/>
        <family val="1"/>
        <charset val="204"/>
      </rPr>
      <t>ср</t>
    </r>
    <r>
      <rPr>
        <sz val="12"/>
        <color rgb="FF000000"/>
        <rFont val="Times New Roman"/>
        <family val="1"/>
        <charset val="204"/>
      </rPr>
      <t>*К</t>
    </r>
    <r>
      <rPr>
        <vertAlign val="subscript"/>
        <sz val="12"/>
        <color rgb="FF000000"/>
        <rFont val="Times New Roman"/>
        <family val="1"/>
        <charset val="204"/>
      </rPr>
      <t>Т</t>
    </r>
    <r>
      <rPr>
        <sz val="12"/>
        <color rgb="FF000000"/>
        <rFont val="Times New Roman"/>
        <family val="1"/>
        <charset val="204"/>
      </rPr>
      <t>*Т*Кув)*К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</si>
  <si>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</si>
  <si>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</si>
  <si>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</si>
  <si>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</si>
  <si>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</si>
  <si>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</si>
  <si>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</si>
  <si>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</si>
  <si>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</si>
  <si>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</si>
  <si>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</si>
  <si>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</si>
  <si>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</si>
  <si>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</si>
  <si>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</si>
  <si>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</si>
  <si>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</si>
  <si>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</si>
  <si>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</si>
  <si>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</si>
  <si>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</si>
  <si>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</si>
  <si>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</si>
  <si>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</si>
  <si>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</si>
  <si>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</si>
  <si>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</si>
  <si>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</si>
  <si>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</si>
  <si>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</si>
  <si>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</si>
  <si>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</si>
  <si>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</si>
  <si>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</si>
  <si>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</si>
  <si>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</si>
  <si>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</si>
  <si>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</si>
  <si>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</si>
  <si>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</si>
  <si>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</si>
  <si>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</si>
  <si>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</si>
  <si>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</si>
  <si>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</si>
  <si>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</si>
  <si>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</si>
  <si>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</si>
  <si>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</si>
  <si>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</si>
  <si>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</si>
  <si>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</si>
  <si>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</si>
  <si>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</si>
  <si>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</si>
  <si>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</si>
  <si>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</si>
  <si>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</si>
  <si>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</si>
  <si>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</si>
  <si>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</si>
  <si>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</si>
  <si>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</si>
  <si>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</si>
  <si>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</si>
  <si>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</si>
  <si>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</si>
  <si>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</si>
  <si>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</si>
  <si>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</si>
  <si>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</si>
  <si>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</si>
  <si>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</si>
  <si>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</si>
  <si>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</si>
  <si>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</si>
  <si>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</si>
  <si>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</si>
  <si>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</si>
  <si>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</si>
  <si>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</si>
  <si>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</si>
  <si>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</si>
  <si>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</si>
  <si>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</si>
  <si>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</si>
  <si>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</si>
  <si>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</si>
  <si>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</si>
  <si>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</si>
  <si>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</si>
  <si>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</si>
  <si>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</si>
  <si>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</si>
  <si>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</si>
  <si>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</si>
  <si>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</si>
  <si>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Единица измерения  — 1 ПС</t>
  </si>
  <si>
    <t>1 ПС</t>
  </si>
  <si>
    <t>ПС 500 кВ Белобережская</t>
  </si>
  <si>
    <t>Брянская область</t>
  </si>
  <si>
    <t>IIIВ</t>
  </si>
  <si>
    <t>Наименование разрабатываемого показателя УНЦ — Постоянная часть ПС, ПАК информационной безопасности для защиты ПС 500 кВ</t>
  </si>
  <si>
    <t>Постоянная часть ПС, ПАК информационной безопасности для защиты ПС 500 кВ</t>
  </si>
  <si>
    <t>З1-05</t>
  </si>
  <si>
    <t>УНЦ постоянной части ПС 500 кВ</t>
  </si>
  <si>
    <t xml:space="preserve">Объект-представитель </t>
  </si>
  <si>
    <t>Сметная стоимость в уровне цен 4 кв. 2018 г., тыс. руб.</t>
  </si>
  <si>
    <t>Всего по объекту в сопоставимом уровне цен 4 кв. 2018 г:</t>
  </si>
  <si>
    <t>ПАК информационной безопасности для защиты ПС 500 кВ</t>
  </si>
  <si>
    <t>Сопоставимый уровень цен: 4 квартал 2018 г</t>
  </si>
  <si>
    <t>4 квартал 2018 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</si>
</sst>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3" formatCode="_-* #,##0.00_-;\-* #,##0.00_-;_-* &quot;-&quot;??_-;_-@_-"/>
    <numFmt numFmtId="164" formatCode="_-* #,##0.00\ _₽_-;\-* #,##0.00\ _₽_-;_-* &quot;-&quot;??\ _₽_-;_-@_-"/>
    <numFmt numFmtId="165" formatCode="_-* #,##0\ _₽_-;\-* #,##0\ _₽_-;_-* &quot;-&quot;??\ _₽_-;_-@_-"/>
    <numFmt numFmtId="166" formatCode="#,##0.0"/>
    <numFmt numFmtId="167" formatCode="#,##0.000"/>
    <numFmt numFmtId="168" formatCode="0.0000"/>
    <numFmt numFmtId="169" formatCode="0.000"/>
    <numFmt numFmtId="170" formatCode="0.00000"/>
    <numFmt numFmtId="171" formatCode="#,##0.0000"/>
    <numFmt numFmtId="172" formatCode="_-* #,##0\ _р_._-;\-* #,##0\ _р_._-;_-* &quot;-&quot;\ _р_._-;_-@_-"/>
    <numFmt numFmtId="173" formatCode="_-* #,##0.00_р_._-;\-* #,##0.00_р_._-;_-* &quot;-&quot;??_р_._-;_-@_-"/>
    <numFmt numFmtId="174" formatCode="#,##0;\-#,##0;&quot;-&quot;"/>
    <numFmt numFmtId="175" formatCode="#,##0.00;\-#,##0.00;&quot;-&quot;"/>
    <numFmt numFmtId="176" formatCode="#,##0%;\-#,##0%;&quot;- &quot;"/>
    <numFmt numFmtId="177" formatCode="#,##0.0%;\-#,##0.0%;&quot;- &quot;"/>
    <numFmt numFmtId="178" formatCode="#,##0.00%;\-#,##0.00%;&quot;- &quot;"/>
    <numFmt numFmtId="179" formatCode="#,##0.0;\-#,##0.0;&quot;-&quot;"/>
    <numFmt numFmtId="180" formatCode="_-* #,##0\ _D_M_-;\-* #,##0\ _D_M_-;_-* &quot;-&quot;\ _D_M_-;_-@_-"/>
    <numFmt numFmtId="181" formatCode="_-* #,##0.00\ _D_M_-;\-* #,##0.00\ _D_M_-;_-* &quot;-&quot;??\ _D_M_-;_-@_-"/>
    <numFmt numFmtId="182" formatCode="0%;\(0%\)"/>
    <numFmt numFmtId="183" formatCode="\ \ @"/>
    <numFmt numFmtId="184" formatCode="\ \ \ \ @"/>
    <numFmt numFmtId="185" formatCode="0_)"/>
    <numFmt numFmtId="186" formatCode="#,##0.00_р_."/>
  </numFmts>
  <fonts count="93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i/>
      <sz val="8"/>
      <color rgb="FFFF0000"/>
      <name val="Arial"/>
      <family val="2"/>
      <charset val="204"/>
    </font>
    <font>
      <i/>
      <sz val="8"/>
      <color rgb="FF000000"/>
      <name val="Arial"/>
      <family val="2"/>
      <charset val="204"/>
    </font>
    <font>
      <i/>
      <sz val="11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sz val="18"/>
      <color rgb="FF000000"/>
      <name val="Arial"/>
      <family val="2"/>
      <charset val="204"/>
    </font>
    <font>
      <b/>
      <sz val="9"/>
      <color rgb="FFFF0000"/>
      <name val="Arial"/>
      <family val="2"/>
      <charset val="204"/>
    </font>
    <font>
      <i/>
      <sz val="10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  <font>
      <sz val="11"/>
      <color rgb="FFFF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u/>
      <sz val="12"/>
      <color rgb="FF0563C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i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u/>
      <sz val="10"/>
      <color rgb="FF000000"/>
      <name val="Arial"/>
      <family val="2"/>
      <charset val="204"/>
    </font>
    <font>
      <b/>
      <vertAlign val="subscript"/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9"/>
      <color rgb="FF000000"/>
      <name val="Tahoma"/>
      <family val="2"/>
      <charset val="204"/>
    </font>
    <font>
      <b/>
      <sz val="9"/>
      <color rgb="FF000000"/>
      <name val="Tahoma"/>
      <family val="2"/>
      <charset val="204"/>
    </font>
    <font>
      <sz val="11"/>
      <color rgb="FF000000"/>
      <name val="Calibri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Helv"/>
      <charset val="204"/>
    </font>
    <font>
      <sz val="10"/>
      <name val="Arial Cyr"/>
      <family val="2"/>
      <charset val="204"/>
    </font>
    <font>
      <sz val="10"/>
      <name val="Helv"/>
    </font>
    <font>
      <sz val="10"/>
      <color indexed="8"/>
      <name val="Arial"/>
      <family val="2"/>
      <charset val="204"/>
    </font>
    <font>
      <sz val="10"/>
      <color indexed="8"/>
      <name val="Verdana"/>
      <family val="2"/>
      <charset val="204"/>
    </font>
    <font>
      <sz val="11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1"/>
      <color indexed="20"/>
      <name val="Calibri"/>
      <family val="2"/>
      <charset val="204"/>
    </font>
    <font>
      <sz val="10"/>
      <color indexed="8"/>
      <name val="Arial"/>
      <family val="2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Arial"/>
      <family val="2"/>
    </font>
    <font>
      <b/>
      <sz val="11"/>
      <name val="Arial Cyr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sz val="10"/>
      <name val="Times New Roman"/>
      <family val="1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2"/>
      <name val="Arial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0"/>
      <color indexed="14"/>
      <name val="Arial"/>
      <family val="2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17"/>
      <name val="Calibri"/>
      <family val="2"/>
    </font>
    <font>
      <b/>
      <sz val="11"/>
      <color indexed="63"/>
      <name val="Calibri"/>
      <family val="2"/>
      <charset val="204"/>
    </font>
    <font>
      <sz val="10"/>
      <color indexed="10"/>
      <name val="Arial"/>
      <family val="2"/>
    </font>
    <font>
      <sz val="8"/>
      <name val="Arial"/>
      <family val="2"/>
    </font>
    <font>
      <sz val="10"/>
      <color indexed="39"/>
      <name val="Arial"/>
      <family val="2"/>
    </font>
    <font>
      <b/>
      <sz val="10"/>
      <color indexed="63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  <charset val="204"/>
    </font>
    <font>
      <sz val="10"/>
      <color indexed="63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6"/>
      <color indexed="18"/>
      <name val="Arial"/>
      <family val="2"/>
    </font>
    <font>
      <b/>
      <sz val="10"/>
      <color indexed="9"/>
      <name val="Verdana"/>
      <family val="2"/>
      <charset val="204"/>
    </font>
    <font>
      <sz val="10"/>
      <color indexed="9"/>
      <name val="Arial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8"/>
      <name val="Arial"/>
      <family val="2"/>
      <charset val="204"/>
    </font>
    <font>
      <sz val="10"/>
      <name val="Courier"/>
      <family val="1"/>
      <charset val="204"/>
    </font>
    <font>
      <sz val="12"/>
      <name val="Times New Roman Cyr"/>
      <charset val="204"/>
    </font>
    <font>
      <sz val="10"/>
      <name val="Tahoma"/>
      <family val="2"/>
      <charset val="204"/>
    </font>
    <font>
      <sz val="12"/>
      <name val="Times New Roman Cyr"/>
    </font>
    <font>
      <sz val="10"/>
      <name val="Arial Cyr"/>
    </font>
    <font>
      <sz val="11"/>
      <color theme="1"/>
      <name val="Times New Roman"/>
      <family val="2"/>
      <charset val="204"/>
    </font>
    <font>
      <sz val="12"/>
      <color indexed="0"/>
      <name val="Arial"/>
      <family val="2"/>
      <charset val="204"/>
    </font>
  </fonts>
  <fills count="95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indexed="31"/>
        <bgColor indexed="64"/>
      </patternFill>
    </fill>
    <fill>
      <patternFill patternType="lightGray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61"/>
        <bgColor indexed="61"/>
      </patternFill>
    </fill>
    <fill>
      <patternFill patternType="solid">
        <fgColor indexed="54"/>
        <bgColor indexed="54"/>
      </patternFill>
    </fill>
    <fill>
      <patternFill patternType="solid">
        <fgColor indexed="22"/>
        <bgColor indexed="22"/>
      </patternFill>
    </fill>
    <fill>
      <patternFill patternType="solid">
        <fgColor indexed="24"/>
        <bgColor indexed="24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31"/>
        <bgColor indexed="31"/>
      </patternFill>
    </fill>
    <fill>
      <patternFill patternType="solid">
        <fgColor indexed="45"/>
        <bgColor indexed="45"/>
      </patternFill>
    </fill>
    <fill>
      <patternFill patternType="solid">
        <fgColor indexed="40"/>
        <bgColor indexed="40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2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0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41"/>
      </patternFill>
    </fill>
    <fill>
      <patternFill patternType="solid">
        <fgColor indexed="35"/>
        <bgColor indexed="64"/>
      </patternFill>
    </fill>
    <fill>
      <patternFill patternType="solid">
        <fgColor indexed="5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3"/>
        <bgColor indexed="64"/>
      </patternFill>
    </fill>
    <fill>
      <patternFill patternType="solid">
        <fgColor indexed="35"/>
        <bgColor indexed="23"/>
      </patternFill>
    </fill>
    <fill>
      <patternFill patternType="solid">
        <fgColor indexed="35"/>
        <bgColor indexed="55"/>
      </patternFill>
    </fill>
    <fill>
      <patternFill patternType="solid">
        <fgColor indexed="23"/>
      </patternFill>
    </fill>
    <fill>
      <patternFill patternType="solid">
        <fgColor indexed="55"/>
        <bgColor indexed="64"/>
      </patternFill>
    </fill>
    <fill>
      <patternFill patternType="solid">
        <fgColor indexed="35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</borders>
  <cellStyleXfs count="1220">
    <xf numFmtId="0" fontId="0" fillId="0" borderId="0"/>
    <xf numFmtId="0" fontId="31" fillId="0" borderId="0"/>
    <xf numFmtId="0" fontId="31" fillId="0" borderId="0"/>
    <xf numFmtId="0" fontId="31" fillId="0" borderId="0"/>
    <xf numFmtId="0" fontId="1" fillId="0" borderId="0"/>
    <xf numFmtId="0" fontId="32" fillId="0" borderId="0"/>
    <xf numFmtId="0" fontId="35" fillId="0" borderId="0"/>
    <xf numFmtId="0" fontId="33" fillId="0" borderId="0">
      <alignment vertical="top"/>
      <protection locked="0"/>
    </xf>
    <xf numFmtId="164" fontId="33" fillId="0" borderId="0" applyFont="0" applyFill="0" applyBorder="0" applyAlignment="0" applyProtection="0"/>
    <xf numFmtId="0" fontId="36" fillId="0" borderId="0"/>
    <xf numFmtId="0" fontId="37" fillId="0" borderId="0"/>
    <xf numFmtId="0" fontId="38" fillId="0" borderId="0"/>
    <xf numFmtId="0" fontId="37" fillId="0" borderId="0"/>
    <xf numFmtId="0" fontId="39" fillId="0" borderId="0">
      <alignment vertical="top"/>
    </xf>
    <xf numFmtId="0" fontId="38" fillId="0" borderId="0"/>
    <xf numFmtId="0" fontId="40" fillId="6" borderId="15" applyNumberFormat="0">
      <alignment readingOrder="1"/>
      <protection locked="0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7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8" fillId="0" borderId="0"/>
    <xf numFmtId="0" fontId="33" fillId="0" borderId="0"/>
    <xf numFmtId="0" fontId="36" fillId="0" borderId="0"/>
    <xf numFmtId="0" fontId="36" fillId="0" borderId="0"/>
    <xf numFmtId="0" fontId="3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1" fillId="7" borderId="0"/>
    <xf numFmtId="0" fontId="42" fillId="8" borderId="0" applyNumberFormat="0" applyBorder="0" applyAlignment="0" applyProtection="0"/>
    <xf numFmtId="0" fontId="42" fillId="9" borderId="0" applyNumberFormat="0" applyBorder="0" applyAlignment="0" applyProtection="0"/>
    <xf numFmtId="0" fontId="42" fillId="10" borderId="0" applyNumberFormat="0" applyBorder="0" applyAlignment="0" applyProtection="0"/>
    <xf numFmtId="0" fontId="42" fillId="11" borderId="0" applyNumberFormat="0" applyBorder="0" applyAlignment="0" applyProtection="0"/>
    <xf numFmtId="0" fontId="42" fillId="12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4" borderId="0" applyNumberFormat="0" applyBorder="0" applyAlignment="0" applyProtection="0"/>
    <xf numFmtId="0" fontId="42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1" borderId="0" applyNumberFormat="0" applyBorder="0" applyAlignment="0" applyProtection="0"/>
    <xf numFmtId="0" fontId="42" fillId="14" borderId="0" applyNumberFormat="0" applyBorder="0" applyAlignment="0" applyProtection="0"/>
    <xf numFmtId="0" fontId="42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21" borderId="0" applyNumberFormat="0" applyBorder="0" applyAlignment="0" applyProtection="0"/>
    <xf numFmtId="0" fontId="43" fillId="22" borderId="0" applyNumberFormat="0" applyBorder="0" applyAlignment="0" applyProtection="0"/>
    <xf numFmtId="0" fontId="44" fillId="23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5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9" borderId="0" applyNumberFormat="0" applyBorder="0" applyAlignment="0" applyProtection="0"/>
    <xf numFmtId="0" fontId="43" fillId="30" borderId="0" applyNumberFormat="0" applyBorder="0" applyAlignment="0" applyProtection="0"/>
    <xf numFmtId="0" fontId="44" fillId="31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3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6" borderId="0" applyNumberFormat="0" applyBorder="0" applyAlignment="0" applyProtection="0"/>
    <xf numFmtId="0" fontId="43" fillId="37" borderId="0" applyNumberFormat="0" applyBorder="0" applyAlignment="0" applyProtection="0"/>
    <xf numFmtId="0" fontId="44" fillId="38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4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5" fillId="26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2" borderId="0" applyNumberFormat="0" applyBorder="0" applyAlignment="0" applyProtection="0"/>
    <xf numFmtId="0" fontId="43" fillId="19" borderId="0" applyNumberFormat="0" applyBorder="0" applyAlignment="0" applyProtection="0"/>
    <xf numFmtId="0" fontId="44" fillId="34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26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5" fillId="26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43" borderId="0" applyNumberFormat="0" applyBorder="0" applyAlignment="0" applyProtection="0"/>
    <xf numFmtId="0" fontId="43" fillId="20" borderId="0" applyNumberFormat="0" applyBorder="0" applyAlignment="0" applyProtection="0"/>
    <xf numFmtId="0" fontId="44" fillId="23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3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33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8" borderId="0" applyNumberFormat="0" applyBorder="0" applyAlignment="0" applyProtection="0"/>
    <xf numFmtId="0" fontId="32" fillId="0" borderId="0"/>
    <xf numFmtId="49" fontId="41" fillId="10" borderId="16">
      <alignment horizontal="left" vertical="top"/>
      <protection locked="0"/>
    </xf>
    <xf numFmtId="49" fontId="41" fillId="10" borderId="16">
      <alignment horizontal="left" vertical="top"/>
      <protection locked="0"/>
    </xf>
    <xf numFmtId="49" fontId="41" fillId="0" borderId="16">
      <alignment horizontal="left" vertical="top"/>
      <protection locked="0"/>
    </xf>
    <xf numFmtId="49" fontId="41" fillId="0" borderId="16">
      <alignment horizontal="left" vertical="top"/>
      <protection locked="0"/>
    </xf>
    <xf numFmtId="49" fontId="41" fillId="49" borderId="16">
      <alignment horizontal="left" vertical="top"/>
      <protection locked="0"/>
    </xf>
    <xf numFmtId="49" fontId="41" fillId="49" borderId="16">
      <alignment horizontal="left" vertical="top"/>
      <protection locked="0"/>
    </xf>
    <xf numFmtId="0" fontId="41" fillId="0" borderId="0">
      <alignment horizontal="left" vertical="top" wrapText="1"/>
    </xf>
    <xf numFmtId="0" fontId="46" fillId="0" borderId="17">
      <alignment horizontal="left" vertical="top" wrapText="1"/>
    </xf>
    <xf numFmtId="49" fontId="32" fillId="0" borderId="0">
      <alignment horizontal="left" vertical="top" wrapText="1"/>
      <protection locked="0"/>
    </xf>
    <xf numFmtId="0" fontId="47" fillId="0" borderId="0">
      <alignment horizontal="left" vertical="top" wrapText="1"/>
    </xf>
    <xf numFmtId="49" fontId="32" fillId="0" borderId="12">
      <alignment horizontal="center" vertical="top" wrapText="1"/>
      <protection locked="0"/>
    </xf>
    <xf numFmtId="49" fontId="32" fillId="0" borderId="12">
      <alignment horizontal="center" vertical="top" wrapText="1"/>
      <protection locked="0"/>
    </xf>
    <xf numFmtId="49" fontId="41" fillId="0" borderId="0">
      <alignment horizontal="right" vertical="top"/>
      <protection locked="0"/>
    </xf>
    <xf numFmtId="49" fontId="41" fillId="10" borderId="12">
      <alignment horizontal="right" vertical="top"/>
      <protection locked="0"/>
    </xf>
    <xf numFmtId="49" fontId="41" fillId="10" borderId="12">
      <alignment horizontal="right" vertical="top"/>
      <protection locked="0"/>
    </xf>
    <xf numFmtId="0" fontId="41" fillId="10" borderId="12">
      <alignment horizontal="right" vertical="top"/>
      <protection locked="0"/>
    </xf>
    <xf numFmtId="0" fontId="41" fillId="10" borderId="12">
      <alignment horizontal="right" vertical="top"/>
      <protection locked="0"/>
    </xf>
    <xf numFmtId="49" fontId="41" fillId="0" borderId="12">
      <alignment horizontal="right" vertical="top"/>
      <protection locked="0"/>
    </xf>
    <xf numFmtId="49" fontId="41" fillId="0" borderId="12">
      <alignment horizontal="right" vertical="top"/>
      <protection locked="0"/>
    </xf>
    <xf numFmtId="0" fontId="41" fillId="0" borderId="12">
      <alignment horizontal="right" vertical="top"/>
      <protection locked="0"/>
    </xf>
    <xf numFmtId="0" fontId="41" fillId="0" borderId="12">
      <alignment horizontal="right" vertical="top"/>
      <protection locked="0"/>
    </xf>
    <xf numFmtId="49" fontId="41" fillId="49" borderId="12">
      <alignment horizontal="right" vertical="top"/>
      <protection locked="0"/>
    </xf>
    <xf numFmtId="49" fontId="41" fillId="49" borderId="12">
      <alignment horizontal="right" vertical="top"/>
      <protection locked="0"/>
    </xf>
    <xf numFmtId="0" fontId="41" fillId="49" borderId="12">
      <alignment horizontal="right" vertical="top"/>
      <protection locked="0"/>
    </xf>
    <xf numFmtId="0" fontId="41" fillId="49" borderId="12">
      <alignment horizontal="right" vertical="top"/>
      <protection locked="0"/>
    </xf>
    <xf numFmtId="49" fontId="32" fillId="0" borderId="0">
      <alignment horizontal="right" vertical="top" wrapText="1"/>
      <protection locked="0"/>
    </xf>
    <xf numFmtId="0" fontId="47" fillId="0" borderId="0">
      <alignment horizontal="right" vertical="top" wrapText="1"/>
    </xf>
    <xf numFmtId="49" fontId="32" fillId="0" borderId="0">
      <alignment horizontal="center" vertical="top" wrapText="1"/>
      <protection locked="0"/>
    </xf>
    <xf numFmtId="0" fontId="46" fillId="0" borderId="17">
      <alignment horizontal="center" vertical="top" wrapText="1"/>
    </xf>
    <xf numFmtId="49" fontId="41" fillId="0" borderId="16">
      <alignment horizontal="center" vertical="top" wrapText="1"/>
      <protection locked="0"/>
    </xf>
    <xf numFmtId="49" fontId="41" fillId="0" borderId="16">
      <alignment horizontal="center" vertical="top" wrapText="1"/>
      <protection locked="0"/>
    </xf>
    <xf numFmtId="0" fontId="41" fillId="0" borderId="16">
      <alignment horizontal="center" vertical="top" wrapText="1"/>
      <protection locked="0"/>
    </xf>
    <xf numFmtId="0" fontId="41" fillId="0" borderId="16">
      <alignment horizontal="center" vertical="top" wrapText="1"/>
      <protection locked="0"/>
    </xf>
    <xf numFmtId="0" fontId="48" fillId="9" borderId="0" applyNumberFormat="0" applyBorder="0" applyAlignment="0" applyProtection="0"/>
    <xf numFmtId="174" fontId="49" fillId="0" borderId="0" applyFill="0" applyBorder="0" applyAlignment="0"/>
    <xf numFmtId="175" fontId="49" fillId="0" borderId="0" applyFill="0" applyBorder="0" applyAlignment="0"/>
    <xf numFmtId="176" fontId="49" fillId="0" borderId="0" applyFill="0" applyBorder="0" applyAlignment="0"/>
    <xf numFmtId="177" fontId="49" fillId="0" borderId="0" applyFill="0" applyBorder="0" applyAlignment="0"/>
    <xf numFmtId="178" fontId="49" fillId="0" borderId="0" applyFill="0" applyBorder="0" applyAlignment="0"/>
    <xf numFmtId="174" fontId="49" fillId="0" borderId="0" applyFill="0" applyBorder="0" applyAlignment="0"/>
    <xf numFmtId="179" fontId="49" fillId="0" borderId="0" applyFill="0" applyBorder="0" applyAlignment="0"/>
    <xf numFmtId="175" fontId="49" fillId="0" borderId="0" applyFill="0" applyBorder="0" applyAlignment="0"/>
    <xf numFmtId="0" fontId="50" fillId="50" borderId="15" applyNumberFormat="0" applyAlignment="0" applyProtection="0"/>
    <xf numFmtId="0" fontId="51" fillId="51" borderId="18" applyNumberFormat="0" applyAlignment="0" applyProtection="0"/>
    <xf numFmtId="174" fontId="5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32" fillId="0" borderId="0" applyFont="0" applyFill="0" applyBorder="0" applyAlignment="0" applyProtection="0"/>
    <xf numFmtId="175" fontId="52" fillId="0" borderId="0" applyFont="0" applyFill="0" applyBorder="0" applyAlignment="0" applyProtection="0"/>
    <xf numFmtId="0" fontId="32" fillId="0" borderId="0"/>
    <xf numFmtId="0" fontId="32" fillId="0" borderId="0"/>
    <xf numFmtId="14" fontId="49" fillId="0" borderId="0" applyFill="0" applyBorder="0" applyAlignment="0"/>
    <xf numFmtId="0" fontId="53" fillId="0" borderId="0" applyNumberFormat="0" applyFill="0" applyBorder="0" applyAlignment="0" applyProtection="0"/>
    <xf numFmtId="180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0" fontId="54" fillId="52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4" borderId="0" applyNumberFormat="0" applyBorder="0" applyAlignment="0" applyProtection="0"/>
    <xf numFmtId="0" fontId="54" fillId="55" borderId="0" applyNumberFormat="0" applyBorder="0" applyAlignment="0" applyProtection="0"/>
    <xf numFmtId="0" fontId="54" fillId="55" borderId="0" applyNumberFormat="0" applyBorder="0" applyAlignment="0" applyProtection="0"/>
    <xf numFmtId="0" fontId="54" fillId="55" borderId="0" applyNumberFormat="0" applyBorder="0" applyAlignment="0" applyProtection="0"/>
    <xf numFmtId="0" fontId="54" fillId="55" borderId="0" applyNumberFormat="0" applyBorder="0" applyAlignment="0" applyProtection="0"/>
    <xf numFmtId="0" fontId="54" fillId="55" borderId="0" applyNumberFormat="0" applyBorder="0" applyAlignment="0" applyProtection="0"/>
    <xf numFmtId="0" fontId="54" fillId="56" borderId="0" applyNumberFormat="0" applyBorder="0" applyAlignment="0" applyProtection="0"/>
    <xf numFmtId="174" fontId="55" fillId="0" borderId="0" applyFill="0" applyBorder="0" applyAlignment="0"/>
    <xf numFmtId="175" fontId="55" fillId="0" borderId="0" applyFill="0" applyBorder="0" applyAlignment="0"/>
    <xf numFmtId="174" fontId="55" fillId="0" borderId="0" applyFill="0" applyBorder="0" applyAlignment="0"/>
    <xf numFmtId="179" fontId="55" fillId="0" borderId="0" applyFill="0" applyBorder="0" applyAlignment="0"/>
    <xf numFmtId="175" fontId="55" fillId="0" borderId="0" applyFill="0" applyBorder="0" applyAlignment="0"/>
    <xf numFmtId="0" fontId="56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8" fillId="1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59" fillId="0" borderId="14" applyNumberFormat="0" applyAlignment="0" applyProtection="0">
      <alignment horizontal="left" vertical="center"/>
    </xf>
    <xf numFmtId="0" fontId="59" fillId="0" borderId="19">
      <alignment horizontal="left" vertical="center"/>
    </xf>
    <xf numFmtId="0" fontId="60" fillId="0" borderId="20" applyNumberFormat="0" applyFill="0" applyAlignment="0" applyProtection="0"/>
    <xf numFmtId="0" fontId="61" fillId="0" borderId="21" applyNumberFormat="0" applyFill="0" applyAlignment="0" applyProtection="0"/>
    <xf numFmtId="0" fontId="62" fillId="0" borderId="22" applyNumberFormat="0" applyFill="0" applyAlignment="0" applyProtection="0"/>
    <xf numFmtId="0" fontId="62" fillId="0" borderId="0" applyNumberFormat="0" applyFill="0" applyBorder="0" applyAlignment="0" applyProtection="0"/>
    <xf numFmtId="0" fontId="63" fillId="13" borderId="15" applyNumberFormat="0" applyAlignment="0" applyProtection="0"/>
    <xf numFmtId="174" fontId="64" fillId="0" borderId="0" applyFill="0" applyBorder="0" applyAlignment="0"/>
    <xf numFmtId="175" fontId="64" fillId="0" borderId="0" applyFill="0" applyBorder="0" applyAlignment="0"/>
    <xf numFmtId="174" fontId="64" fillId="0" borderId="0" applyFill="0" applyBorder="0" applyAlignment="0"/>
    <xf numFmtId="179" fontId="64" fillId="0" borderId="0" applyFill="0" applyBorder="0" applyAlignment="0"/>
    <xf numFmtId="175" fontId="64" fillId="0" borderId="0" applyFill="0" applyBorder="0" applyAlignment="0"/>
    <xf numFmtId="0" fontId="65" fillId="0" borderId="23" applyNumberFormat="0" applyFill="0" applyAlignment="0" applyProtection="0"/>
    <xf numFmtId="0" fontId="32" fillId="0" borderId="0"/>
    <xf numFmtId="0" fontId="66" fillId="57" borderId="0" applyNumberFormat="0" applyBorder="0" applyAlignment="0" applyProtection="0"/>
    <xf numFmtId="0" fontId="67" fillId="46" borderId="0" applyNumberFormat="0" applyBorder="0" applyAlignment="0" applyProtection="0"/>
    <xf numFmtId="0" fontId="67" fillId="46" borderId="0" applyNumberFormat="0" applyBorder="0" applyAlignment="0" applyProtection="0"/>
    <xf numFmtId="0" fontId="67" fillId="46" borderId="0" applyNumberFormat="0" applyBorder="0" applyAlignment="0" applyProtection="0"/>
    <xf numFmtId="0" fontId="67" fillId="46" borderId="0" applyNumberFormat="0" applyBorder="0" applyAlignment="0" applyProtection="0"/>
    <xf numFmtId="0" fontId="41" fillId="0" borderId="24"/>
    <xf numFmtId="0" fontId="42" fillId="0" borderId="0"/>
    <xf numFmtId="0" fontId="34" fillId="58" borderId="0"/>
    <xf numFmtId="0" fontId="34" fillId="58" borderId="0"/>
    <xf numFmtId="0" fontId="32" fillId="0" borderId="0"/>
    <xf numFmtId="0" fontId="38" fillId="0" borderId="0"/>
    <xf numFmtId="0" fontId="32" fillId="59" borderId="25" applyNumberFormat="0" applyFont="0" applyAlignment="0" applyProtection="0"/>
    <xf numFmtId="0" fontId="34" fillId="45" borderId="26" applyNumberFormat="0" applyFont="0" applyAlignment="0" applyProtection="0"/>
    <xf numFmtId="0" fontId="34" fillId="45" borderId="26" applyNumberFormat="0" applyFont="0" applyAlignment="0" applyProtection="0"/>
    <xf numFmtId="0" fontId="34" fillId="45" borderId="26" applyNumberFormat="0" applyFont="0" applyAlignment="0" applyProtection="0"/>
    <xf numFmtId="0" fontId="34" fillId="45" borderId="26" applyNumberFormat="0" applyFont="0" applyAlignment="0" applyProtection="0"/>
    <xf numFmtId="0" fontId="68" fillId="50" borderId="27" applyNumberFormat="0" applyAlignment="0" applyProtection="0"/>
    <xf numFmtId="178" fontId="52" fillId="0" borderId="0" applyFont="0" applyFill="0" applyBorder="0" applyAlignment="0" applyProtection="0"/>
    <xf numFmtId="182" fontId="5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32" fillId="0" borderId="0" applyFont="0" applyFill="0" applyBorder="0" applyAlignment="0" applyProtection="0"/>
    <xf numFmtId="174" fontId="69" fillId="0" borderId="0" applyFill="0" applyBorder="0" applyAlignment="0"/>
    <xf numFmtId="175" fontId="69" fillId="0" borderId="0" applyFill="0" applyBorder="0" applyAlignment="0"/>
    <xf numFmtId="174" fontId="69" fillId="0" borderId="0" applyFill="0" applyBorder="0" applyAlignment="0"/>
    <xf numFmtId="179" fontId="69" fillId="0" borderId="0" applyFill="0" applyBorder="0" applyAlignment="0"/>
    <xf numFmtId="175" fontId="69" fillId="0" borderId="0" applyFill="0" applyBorder="0" applyAlignment="0"/>
    <xf numFmtId="4" fontId="49" fillId="60" borderId="27" applyNumberFormat="0" applyProtection="0">
      <alignment vertical="center"/>
    </xf>
    <xf numFmtId="4" fontId="70" fillId="57" borderId="26" applyNumberFormat="0" applyProtection="0">
      <alignment vertical="center"/>
    </xf>
    <xf numFmtId="4" fontId="70" fillId="57" borderId="26" applyNumberFormat="0" applyProtection="0">
      <alignment vertical="center"/>
    </xf>
    <xf numFmtId="4" fontId="70" fillId="57" borderId="26" applyNumberFormat="0" applyProtection="0">
      <alignment vertical="center"/>
    </xf>
    <xf numFmtId="4" fontId="70" fillId="57" borderId="26" applyNumberFormat="0" applyProtection="0">
      <alignment vertical="center"/>
    </xf>
    <xf numFmtId="4" fontId="70" fillId="57" borderId="26" applyNumberFormat="0" applyProtection="0">
      <alignment vertical="center"/>
    </xf>
    <xf numFmtId="4" fontId="71" fillId="60" borderId="27" applyNumberFormat="0" applyProtection="0">
      <alignment vertical="center"/>
    </xf>
    <xf numFmtId="4" fontId="41" fillId="60" borderId="26" applyNumberFormat="0" applyProtection="0">
      <alignment vertical="center"/>
    </xf>
    <xf numFmtId="4" fontId="41" fillId="60" borderId="26" applyNumberFormat="0" applyProtection="0">
      <alignment vertical="center"/>
    </xf>
    <xf numFmtId="4" fontId="41" fillId="60" borderId="26" applyNumberFormat="0" applyProtection="0">
      <alignment vertical="center"/>
    </xf>
    <xf numFmtId="4" fontId="41" fillId="60" borderId="26" applyNumberFormat="0" applyProtection="0">
      <alignment vertical="center"/>
    </xf>
    <xf numFmtId="4" fontId="41" fillId="60" borderId="26" applyNumberFormat="0" applyProtection="0">
      <alignment vertical="center"/>
    </xf>
    <xf numFmtId="4" fontId="49" fillId="60" borderId="27" applyNumberFormat="0" applyProtection="0">
      <alignment horizontal="left" vertical="center" indent="1"/>
    </xf>
    <xf numFmtId="4" fontId="70" fillId="60" borderId="26" applyNumberFormat="0" applyProtection="0">
      <alignment horizontal="left" vertical="center" indent="1"/>
    </xf>
    <xf numFmtId="4" fontId="70" fillId="60" borderId="26" applyNumberFormat="0" applyProtection="0">
      <alignment horizontal="left" vertical="center" indent="1"/>
    </xf>
    <xf numFmtId="4" fontId="70" fillId="60" borderId="26" applyNumberFormat="0" applyProtection="0">
      <alignment horizontal="left" vertical="center" indent="1"/>
    </xf>
    <xf numFmtId="4" fontId="70" fillId="60" borderId="26" applyNumberFormat="0" applyProtection="0">
      <alignment horizontal="left" vertical="center" indent="1"/>
    </xf>
    <xf numFmtId="4" fontId="70" fillId="60" borderId="26" applyNumberFormat="0" applyProtection="0">
      <alignment horizontal="left" vertical="center" indent="1"/>
    </xf>
    <xf numFmtId="4" fontId="49" fillId="60" borderId="27" applyNumberFormat="0" applyProtection="0">
      <alignment horizontal="left" vertical="center" indent="1"/>
    </xf>
    <xf numFmtId="0" fontId="41" fillId="57" borderId="28" applyNumberFormat="0" applyProtection="0">
      <alignment horizontal="left" vertical="top" indent="1"/>
    </xf>
    <xf numFmtId="0" fontId="41" fillId="57" borderId="28" applyNumberFormat="0" applyProtection="0">
      <alignment horizontal="left" vertical="top" indent="1"/>
    </xf>
    <xf numFmtId="0" fontId="41" fillId="57" borderId="28" applyNumberFormat="0" applyProtection="0">
      <alignment horizontal="left" vertical="top" indent="1"/>
    </xf>
    <xf numFmtId="0" fontId="41" fillId="57" borderId="28" applyNumberFormat="0" applyProtection="0">
      <alignment horizontal="left" vertical="top" indent="1"/>
    </xf>
    <xf numFmtId="0" fontId="41" fillId="57" borderId="28" applyNumberFormat="0" applyProtection="0">
      <alignment horizontal="left" vertical="top" indent="1"/>
    </xf>
    <xf numFmtId="0" fontId="72" fillId="6" borderId="29" applyNumberFormat="0" applyProtection="0">
      <alignment horizontal="center" vertical="center" wrapText="1"/>
    </xf>
    <xf numFmtId="4" fontId="70" fillId="20" borderId="26" applyNumberFormat="0" applyProtection="0">
      <alignment horizontal="left" vertical="center" indent="1"/>
    </xf>
    <xf numFmtId="4" fontId="70" fillId="20" borderId="26" applyNumberFormat="0" applyProtection="0">
      <alignment horizontal="left" vertical="center" indent="1"/>
    </xf>
    <xf numFmtId="4" fontId="70" fillId="20" borderId="26" applyNumberFormat="0" applyProtection="0">
      <alignment horizontal="left" vertical="center" indent="1"/>
    </xf>
    <xf numFmtId="4" fontId="70" fillId="20" borderId="26" applyNumberFormat="0" applyProtection="0">
      <alignment horizontal="left" vertical="center" indent="1"/>
    </xf>
    <xf numFmtId="4" fontId="70" fillId="20" borderId="26" applyNumberFormat="0" applyProtection="0">
      <alignment horizontal="left" vertical="center" indent="1"/>
    </xf>
    <xf numFmtId="4" fontId="70" fillId="20" borderId="26" applyNumberFormat="0" applyProtection="0">
      <alignment horizontal="left" vertical="center" indent="1"/>
    </xf>
    <xf numFmtId="4" fontId="49" fillId="61" borderId="27" applyNumberFormat="0" applyProtection="0">
      <alignment horizontal="right" vertical="center"/>
    </xf>
    <xf numFmtId="4" fontId="70" fillId="9" borderId="26" applyNumberFormat="0" applyProtection="0">
      <alignment horizontal="right" vertical="center"/>
    </xf>
    <xf numFmtId="4" fontId="70" fillId="9" borderId="26" applyNumberFormat="0" applyProtection="0">
      <alignment horizontal="right" vertical="center"/>
    </xf>
    <xf numFmtId="4" fontId="70" fillId="9" borderId="26" applyNumberFormat="0" applyProtection="0">
      <alignment horizontal="right" vertical="center"/>
    </xf>
    <xf numFmtId="4" fontId="70" fillId="9" borderId="26" applyNumberFormat="0" applyProtection="0">
      <alignment horizontal="right" vertical="center"/>
    </xf>
    <xf numFmtId="4" fontId="70" fillId="9" borderId="26" applyNumberFormat="0" applyProtection="0">
      <alignment horizontal="right" vertical="center"/>
    </xf>
    <xf numFmtId="4" fontId="49" fillId="62" borderId="27" applyNumberFormat="0" applyProtection="0">
      <alignment horizontal="right" vertical="center"/>
    </xf>
    <xf numFmtId="4" fontId="70" fillId="63" borderId="26" applyNumberFormat="0" applyProtection="0">
      <alignment horizontal="right" vertical="center"/>
    </xf>
    <xf numFmtId="4" fontId="70" fillId="63" borderId="26" applyNumberFormat="0" applyProtection="0">
      <alignment horizontal="right" vertical="center"/>
    </xf>
    <xf numFmtId="4" fontId="70" fillId="63" borderId="26" applyNumberFormat="0" applyProtection="0">
      <alignment horizontal="right" vertical="center"/>
    </xf>
    <xf numFmtId="4" fontId="70" fillId="63" borderId="26" applyNumberFormat="0" applyProtection="0">
      <alignment horizontal="right" vertical="center"/>
    </xf>
    <xf numFmtId="4" fontId="70" fillId="63" borderId="26" applyNumberFormat="0" applyProtection="0">
      <alignment horizontal="right" vertical="center"/>
    </xf>
    <xf numFmtId="4" fontId="49" fillId="64" borderId="27" applyNumberFormat="0" applyProtection="0">
      <alignment horizontal="right" vertical="center"/>
    </xf>
    <xf numFmtId="4" fontId="70" fillId="30" borderId="17" applyNumberFormat="0" applyProtection="0">
      <alignment horizontal="right" vertical="center"/>
    </xf>
    <xf numFmtId="4" fontId="70" fillId="30" borderId="17" applyNumberFormat="0" applyProtection="0">
      <alignment horizontal="right" vertical="center"/>
    </xf>
    <xf numFmtId="4" fontId="70" fillId="30" borderId="17" applyNumberFormat="0" applyProtection="0">
      <alignment horizontal="right" vertical="center"/>
    </xf>
    <xf numFmtId="4" fontId="70" fillId="30" borderId="17" applyNumberFormat="0" applyProtection="0">
      <alignment horizontal="right" vertical="center"/>
    </xf>
    <xf numFmtId="4" fontId="70" fillId="30" borderId="17" applyNumberFormat="0" applyProtection="0">
      <alignment horizontal="right" vertical="center"/>
    </xf>
    <xf numFmtId="4" fontId="49" fillId="65" borderId="27" applyNumberFormat="0" applyProtection="0">
      <alignment horizontal="right" vertical="center"/>
    </xf>
    <xf numFmtId="4" fontId="70" fillId="17" borderId="26" applyNumberFormat="0" applyProtection="0">
      <alignment horizontal="right" vertical="center"/>
    </xf>
    <xf numFmtId="4" fontId="70" fillId="17" borderId="26" applyNumberFormat="0" applyProtection="0">
      <alignment horizontal="right" vertical="center"/>
    </xf>
    <xf numFmtId="4" fontId="70" fillId="17" borderId="26" applyNumberFormat="0" applyProtection="0">
      <alignment horizontal="right" vertical="center"/>
    </xf>
    <xf numFmtId="4" fontId="70" fillId="17" borderId="26" applyNumberFormat="0" applyProtection="0">
      <alignment horizontal="right" vertical="center"/>
    </xf>
    <xf numFmtId="4" fontId="70" fillId="17" borderId="26" applyNumberFormat="0" applyProtection="0">
      <alignment horizontal="right" vertical="center"/>
    </xf>
    <xf numFmtId="4" fontId="49" fillId="66" borderId="27" applyNumberFormat="0" applyProtection="0">
      <alignment horizontal="right" vertical="center"/>
    </xf>
    <xf numFmtId="4" fontId="70" fillId="21" borderId="26" applyNumberFormat="0" applyProtection="0">
      <alignment horizontal="right" vertical="center"/>
    </xf>
    <xf numFmtId="4" fontId="70" fillId="21" borderId="26" applyNumberFormat="0" applyProtection="0">
      <alignment horizontal="right" vertical="center"/>
    </xf>
    <xf numFmtId="4" fontId="70" fillId="21" borderId="26" applyNumberFormat="0" applyProtection="0">
      <alignment horizontal="right" vertical="center"/>
    </xf>
    <xf numFmtId="4" fontId="70" fillId="21" borderId="26" applyNumberFormat="0" applyProtection="0">
      <alignment horizontal="right" vertical="center"/>
    </xf>
    <xf numFmtId="4" fontId="70" fillId="21" borderId="26" applyNumberFormat="0" applyProtection="0">
      <alignment horizontal="right" vertical="center"/>
    </xf>
    <xf numFmtId="4" fontId="49" fillId="67" borderId="27" applyNumberFormat="0" applyProtection="0">
      <alignment horizontal="right" vertical="center"/>
    </xf>
    <xf numFmtId="4" fontId="70" fillId="44" borderId="26" applyNumberFormat="0" applyProtection="0">
      <alignment horizontal="right" vertical="center"/>
    </xf>
    <xf numFmtId="4" fontId="70" fillId="44" borderId="26" applyNumberFormat="0" applyProtection="0">
      <alignment horizontal="right" vertical="center"/>
    </xf>
    <xf numFmtId="4" fontId="70" fillId="44" borderId="26" applyNumberFormat="0" applyProtection="0">
      <alignment horizontal="right" vertical="center"/>
    </xf>
    <xf numFmtId="4" fontId="70" fillId="44" borderId="26" applyNumberFormat="0" applyProtection="0">
      <alignment horizontal="right" vertical="center"/>
    </xf>
    <xf numFmtId="4" fontId="70" fillId="44" borderId="26" applyNumberFormat="0" applyProtection="0">
      <alignment horizontal="right" vertical="center"/>
    </xf>
    <xf numFmtId="4" fontId="49" fillId="68" borderId="27" applyNumberFormat="0" applyProtection="0">
      <alignment horizontal="right" vertical="center"/>
    </xf>
    <xf numFmtId="4" fontId="70" fillId="37" borderId="26" applyNumberFormat="0" applyProtection="0">
      <alignment horizontal="right" vertical="center"/>
    </xf>
    <xf numFmtId="4" fontId="70" fillId="37" borderId="26" applyNumberFormat="0" applyProtection="0">
      <alignment horizontal="right" vertical="center"/>
    </xf>
    <xf numFmtId="4" fontId="70" fillId="37" borderId="26" applyNumberFormat="0" applyProtection="0">
      <alignment horizontal="right" vertical="center"/>
    </xf>
    <xf numFmtId="4" fontId="70" fillId="37" borderId="26" applyNumberFormat="0" applyProtection="0">
      <alignment horizontal="right" vertical="center"/>
    </xf>
    <xf numFmtId="4" fontId="70" fillId="37" borderId="26" applyNumberFormat="0" applyProtection="0">
      <alignment horizontal="right" vertical="center"/>
    </xf>
    <xf numFmtId="4" fontId="49" fillId="69" borderId="27" applyNumberFormat="0" applyProtection="0">
      <alignment horizontal="right" vertical="center"/>
    </xf>
    <xf numFmtId="4" fontId="70" fillId="70" borderId="26" applyNumberFormat="0" applyProtection="0">
      <alignment horizontal="right" vertical="center"/>
    </xf>
    <xf numFmtId="4" fontId="70" fillId="70" borderId="26" applyNumberFormat="0" applyProtection="0">
      <alignment horizontal="right" vertical="center"/>
    </xf>
    <xf numFmtId="4" fontId="70" fillId="70" borderId="26" applyNumberFormat="0" applyProtection="0">
      <alignment horizontal="right" vertical="center"/>
    </xf>
    <xf numFmtId="4" fontId="70" fillId="70" borderId="26" applyNumberFormat="0" applyProtection="0">
      <alignment horizontal="right" vertical="center"/>
    </xf>
    <xf numFmtId="4" fontId="70" fillId="70" borderId="26" applyNumberFormat="0" applyProtection="0">
      <alignment horizontal="right" vertical="center"/>
    </xf>
    <xf numFmtId="4" fontId="49" fillId="71" borderId="27" applyNumberFormat="0" applyProtection="0">
      <alignment horizontal="right" vertical="center"/>
    </xf>
    <xf numFmtId="4" fontId="70" fillId="16" borderId="26" applyNumberFormat="0" applyProtection="0">
      <alignment horizontal="right" vertical="center"/>
    </xf>
    <xf numFmtId="4" fontId="70" fillId="16" borderId="26" applyNumberFormat="0" applyProtection="0">
      <alignment horizontal="right" vertical="center"/>
    </xf>
    <xf numFmtId="4" fontId="70" fillId="16" borderId="26" applyNumberFormat="0" applyProtection="0">
      <alignment horizontal="right" vertical="center"/>
    </xf>
    <xf numFmtId="4" fontId="70" fillId="16" borderId="26" applyNumberFormat="0" applyProtection="0">
      <alignment horizontal="right" vertical="center"/>
    </xf>
    <xf numFmtId="4" fontId="70" fillId="16" borderId="26" applyNumberFormat="0" applyProtection="0">
      <alignment horizontal="right" vertical="center"/>
    </xf>
    <xf numFmtId="4" fontId="73" fillId="72" borderId="27" applyNumberFormat="0" applyProtection="0">
      <alignment horizontal="left" vertical="center" indent="1"/>
    </xf>
    <xf numFmtId="4" fontId="70" fillId="73" borderId="17" applyNumberFormat="0" applyProtection="0">
      <alignment horizontal="left" vertical="center" indent="1"/>
    </xf>
    <xf numFmtId="4" fontId="70" fillId="73" borderId="17" applyNumberFormat="0" applyProtection="0">
      <alignment horizontal="left" vertical="center" indent="1"/>
    </xf>
    <xf numFmtId="4" fontId="70" fillId="73" borderId="17" applyNumberFormat="0" applyProtection="0">
      <alignment horizontal="left" vertical="center" indent="1"/>
    </xf>
    <xf numFmtId="4" fontId="70" fillId="73" borderId="17" applyNumberFormat="0" applyProtection="0">
      <alignment horizontal="left" vertical="center" indent="1"/>
    </xf>
    <xf numFmtId="4" fontId="70" fillId="73" borderId="17" applyNumberFormat="0" applyProtection="0">
      <alignment horizontal="left" vertical="center" indent="1"/>
    </xf>
    <xf numFmtId="4" fontId="49" fillId="74" borderId="30" applyNumberFormat="0" applyProtection="0">
      <alignment horizontal="left" vertical="center" indent="1"/>
    </xf>
    <xf numFmtId="4" fontId="52" fillId="75" borderId="17" applyNumberFormat="0" applyProtection="0">
      <alignment horizontal="left" vertical="center" indent="1"/>
    </xf>
    <xf numFmtId="4" fontId="52" fillId="75" borderId="17" applyNumberFormat="0" applyProtection="0">
      <alignment horizontal="left" vertical="center" indent="1"/>
    </xf>
    <xf numFmtId="4" fontId="52" fillId="75" borderId="17" applyNumberFormat="0" applyProtection="0">
      <alignment horizontal="left" vertical="center" indent="1"/>
    </xf>
    <xf numFmtId="4" fontId="52" fillId="75" borderId="17" applyNumberFormat="0" applyProtection="0">
      <alignment horizontal="left" vertical="center" indent="1"/>
    </xf>
    <xf numFmtId="4" fontId="52" fillId="75" borderId="17" applyNumberFormat="0" applyProtection="0">
      <alignment horizontal="left" vertical="center" indent="1"/>
    </xf>
    <xf numFmtId="4" fontId="74" fillId="76" borderId="0" applyNumberFormat="0" applyProtection="0">
      <alignment horizontal="left" vertical="center" indent="1"/>
    </xf>
    <xf numFmtId="4" fontId="52" fillId="75" borderId="17" applyNumberFormat="0" applyProtection="0">
      <alignment horizontal="left" vertical="center" indent="1"/>
    </xf>
    <xf numFmtId="4" fontId="52" fillId="75" borderId="17" applyNumberFormat="0" applyProtection="0">
      <alignment horizontal="left" vertical="center" indent="1"/>
    </xf>
    <xf numFmtId="4" fontId="52" fillId="75" borderId="17" applyNumberFormat="0" applyProtection="0">
      <alignment horizontal="left" vertical="center" indent="1"/>
    </xf>
    <xf numFmtId="4" fontId="52" fillId="75" borderId="17" applyNumberFormat="0" applyProtection="0">
      <alignment horizontal="left" vertical="center" indent="1"/>
    </xf>
    <xf numFmtId="4" fontId="52" fillId="75" borderId="17" applyNumberFormat="0" applyProtection="0">
      <alignment horizontal="left" vertical="center" indent="1"/>
    </xf>
    <xf numFmtId="0" fontId="33" fillId="6" borderId="29" applyNumberFormat="0" applyProtection="0">
      <alignment horizontal="left" vertical="center" indent="1"/>
    </xf>
    <xf numFmtId="4" fontId="70" fillId="77" borderId="26" applyNumberFormat="0" applyProtection="0">
      <alignment horizontal="right" vertical="center"/>
    </xf>
    <xf numFmtId="4" fontId="70" fillId="77" borderId="26" applyNumberFormat="0" applyProtection="0">
      <alignment horizontal="right" vertical="center"/>
    </xf>
    <xf numFmtId="4" fontId="70" fillId="77" borderId="26" applyNumberFormat="0" applyProtection="0">
      <alignment horizontal="right" vertical="center"/>
    </xf>
    <xf numFmtId="4" fontId="70" fillId="77" borderId="26" applyNumberFormat="0" applyProtection="0">
      <alignment horizontal="right" vertical="center"/>
    </xf>
    <xf numFmtId="4" fontId="70" fillId="77" borderId="26" applyNumberFormat="0" applyProtection="0">
      <alignment horizontal="right" vertical="center"/>
    </xf>
    <xf numFmtId="4" fontId="75" fillId="74" borderId="29" applyNumberFormat="0" applyProtection="0">
      <alignment horizontal="left" vertical="center" wrapText="1" indent="1"/>
    </xf>
    <xf numFmtId="4" fontId="70" fillId="78" borderId="17" applyNumberFormat="0" applyProtection="0">
      <alignment horizontal="left" vertical="center" indent="1"/>
    </xf>
    <xf numFmtId="4" fontId="70" fillId="78" borderId="17" applyNumberFormat="0" applyProtection="0">
      <alignment horizontal="left" vertical="center" indent="1"/>
    </xf>
    <xf numFmtId="4" fontId="70" fillId="78" borderId="17" applyNumberFormat="0" applyProtection="0">
      <alignment horizontal="left" vertical="center" indent="1"/>
    </xf>
    <xf numFmtId="4" fontId="70" fillId="78" borderId="17" applyNumberFormat="0" applyProtection="0">
      <alignment horizontal="left" vertical="center" indent="1"/>
    </xf>
    <xf numFmtId="4" fontId="70" fillId="78" borderId="17" applyNumberFormat="0" applyProtection="0">
      <alignment horizontal="left" vertical="center" indent="1"/>
    </xf>
    <xf numFmtId="4" fontId="75" fillId="79" borderId="29" applyNumberFormat="0" applyProtection="0">
      <alignment horizontal="left" vertical="center" wrapText="1" indent="1"/>
    </xf>
    <xf numFmtId="4" fontId="70" fillId="77" borderId="17" applyNumberFormat="0" applyProtection="0">
      <alignment horizontal="left" vertical="center" indent="1"/>
    </xf>
    <xf numFmtId="4" fontId="70" fillId="77" borderId="17" applyNumberFormat="0" applyProtection="0">
      <alignment horizontal="left" vertical="center" indent="1"/>
    </xf>
    <xf numFmtId="4" fontId="70" fillId="77" borderId="17" applyNumberFormat="0" applyProtection="0">
      <alignment horizontal="left" vertical="center" indent="1"/>
    </xf>
    <xf numFmtId="4" fontId="70" fillId="77" borderId="17" applyNumberFormat="0" applyProtection="0">
      <alignment horizontal="left" vertical="center" indent="1"/>
    </xf>
    <xf numFmtId="4" fontId="70" fillId="77" borderId="17" applyNumberFormat="0" applyProtection="0">
      <alignment horizontal="left" vertical="center" indent="1"/>
    </xf>
    <xf numFmtId="0" fontId="33" fillId="80" borderId="29" applyNumberFormat="0" applyProtection="0">
      <alignment horizontal="left" vertical="center" wrapText="1" indent="2"/>
    </xf>
    <xf numFmtId="0" fontId="70" fillId="50" borderId="26" applyNumberFormat="0" applyProtection="0">
      <alignment horizontal="left" vertical="center" indent="1"/>
    </xf>
    <xf numFmtId="0" fontId="70" fillId="50" borderId="26" applyNumberFormat="0" applyProtection="0">
      <alignment horizontal="left" vertical="center" indent="1"/>
    </xf>
    <xf numFmtId="0" fontId="70" fillId="50" borderId="26" applyNumberFormat="0" applyProtection="0">
      <alignment horizontal="left" vertical="center" indent="1"/>
    </xf>
    <xf numFmtId="0" fontId="70" fillId="50" borderId="26" applyNumberFormat="0" applyProtection="0">
      <alignment horizontal="left" vertical="center" indent="1"/>
    </xf>
    <xf numFmtId="0" fontId="70" fillId="50" borderId="26" applyNumberFormat="0" applyProtection="0">
      <alignment horizontal="left" vertical="center" indent="1"/>
    </xf>
    <xf numFmtId="0" fontId="70" fillId="50" borderId="26" applyNumberFormat="0" applyProtection="0">
      <alignment horizontal="left" vertical="center" indent="1"/>
    </xf>
    <xf numFmtId="0" fontId="33" fillId="75" borderId="28" applyNumberFormat="0" applyProtection="0">
      <alignment horizontal="left" vertical="center" indent="1"/>
    </xf>
    <xf numFmtId="0" fontId="76" fillId="79" borderId="29" applyNumberFormat="0" applyProtection="0">
      <alignment horizontal="center" vertical="center" wrapText="1"/>
    </xf>
    <xf numFmtId="0" fontId="34" fillId="75" borderId="28" applyNumberFormat="0" applyProtection="0">
      <alignment horizontal="left" vertical="top" indent="1"/>
    </xf>
    <xf numFmtId="0" fontId="34" fillId="75" borderId="28" applyNumberFormat="0" applyProtection="0">
      <alignment horizontal="left" vertical="top" indent="1"/>
    </xf>
    <xf numFmtId="0" fontId="34" fillId="75" borderId="28" applyNumberFormat="0" applyProtection="0">
      <alignment horizontal="left" vertical="top" indent="1"/>
    </xf>
    <xf numFmtId="0" fontId="34" fillId="75" borderId="28" applyNumberFormat="0" applyProtection="0">
      <alignment horizontal="left" vertical="top" indent="1"/>
    </xf>
    <xf numFmtId="0" fontId="34" fillId="75" borderId="28" applyNumberFormat="0" applyProtection="0">
      <alignment horizontal="left" vertical="top" indent="1"/>
    </xf>
    <xf numFmtId="0" fontId="34" fillId="75" borderId="28" applyNumberFormat="0" applyProtection="0">
      <alignment horizontal="left" vertical="top" indent="1"/>
    </xf>
    <xf numFmtId="0" fontId="34" fillId="75" borderId="28" applyNumberFormat="0" applyProtection="0">
      <alignment horizontal="left" vertical="top" indent="1"/>
    </xf>
    <xf numFmtId="0" fontId="34" fillId="75" borderId="28" applyNumberFormat="0" applyProtection="0">
      <alignment horizontal="left" vertical="top" indent="1"/>
    </xf>
    <xf numFmtId="0" fontId="33" fillId="75" borderId="28" applyNumberFormat="0" applyProtection="0">
      <alignment horizontal="left" vertical="top" indent="1"/>
    </xf>
    <xf numFmtId="0" fontId="33" fillId="81" borderId="29" applyNumberFormat="0" applyProtection="0">
      <alignment horizontal="left" vertical="center" wrapText="1" indent="4"/>
    </xf>
    <xf numFmtId="0" fontId="70" fillId="82" borderId="26" applyNumberFormat="0" applyProtection="0">
      <alignment horizontal="left" vertical="center" indent="1"/>
    </xf>
    <xf numFmtId="0" fontId="70" fillId="82" borderId="26" applyNumberFormat="0" applyProtection="0">
      <alignment horizontal="left" vertical="center" indent="1"/>
    </xf>
    <xf numFmtId="0" fontId="70" fillId="82" borderId="26" applyNumberFormat="0" applyProtection="0">
      <alignment horizontal="left" vertical="center" indent="1"/>
    </xf>
    <xf numFmtId="0" fontId="70" fillId="82" borderId="26" applyNumberFormat="0" applyProtection="0">
      <alignment horizontal="left" vertical="center" indent="1"/>
    </xf>
    <xf numFmtId="0" fontId="70" fillId="82" borderId="26" applyNumberFormat="0" applyProtection="0">
      <alignment horizontal="left" vertical="center" indent="1"/>
    </xf>
    <xf numFmtId="0" fontId="70" fillId="82" borderId="26" applyNumberFormat="0" applyProtection="0">
      <alignment horizontal="left" vertical="center" indent="1"/>
    </xf>
    <xf numFmtId="0" fontId="33" fillId="77" borderId="28" applyNumberFormat="0" applyProtection="0">
      <alignment horizontal="left" vertical="center" indent="1"/>
    </xf>
    <xf numFmtId="0" fontId="76" fillId="83" borderId="29" applyNumberFormat="0" applyProtection="0">
      <alignment horizontal="center" vertical="center" wrapText="1"/>
    </xf>
    <xf numFmtId="0" fontId="34" fillId="77" borderId="28" applyNumberFormat="0" applyProtection="0">
      <alignment horizontal="left" vertical="top" indent="1"/>
    </xf>
    <xf numFmtId="0" fontId="34" fillId="77" borderId="28" applyNumberFormat="0" applyProtection="0">
      <alignment horizontal="left" vertical="top" indent="1"/>
    </xf>
    <xf numFmtId="0" fontId="34" fillId="77" borderId="28" applyNumberFormat="0" applyProtection="0">
      <alignment horizontal="left" vertical="top" indent="1"/>
    </xf>
    <xf numFmtId="0" fontId="34" fillId="77" borderId="28" applyNumberFormat="0" applyProtection="0">
      <alignment horizontal="left" vertical="top" indent="1"/>
    </xf>
    <xf numFmtId="0" fontId="34" fillId="77" borderId="28" applyNumberFormat="0" applyProtection="0">
      <alignment horizontal="left" vertical="top" indent="1"/>
    </xf>
    <xf numFmtId="0" fontId="34" fillId="77" borderId="28" applyNumberFormat="0" applyProtection="0">
      <alignment horizontal="left" vertical="top" indent="1"/>
    </xf>
    <xf numFmtId="0" fontId="34" fillId="77" borderId="28" applyNumberFormat="0" applyProtection="0">
      <alignment horizontal="left" vertical="top" indent="1"/>
    </xf>
    <xf numFmtId="0" fontId="34" fillId="77" borderId="28" applyNumberFormat="0" applyProtection="0">
      <alignment horizontal="left" vertical="top" indent="1"/>
    </xf>
    <xf numFmtId="0" fontId="33" fillId="77" borderId="28" applyNumberFormat="0" applyProtection="0">
      <alignment horizontal="left" vertical="top" indent="1"/>
    </xf>
    <xf numFmtId="0" fontId="33" fillId="84" borderId="29" applyNumberFormat="0" applyProtection="0">
      <alignment horizontal="left" vertical="center" wrapText="1" indent="6"/>
    </xf>
    <xf numFmtId="0" fontId="70" fillId="14" borderId="26" applyNumberFormat="0" applyProtection="0">
      <alignment horizontal="left" vertical="center" indent="1"/>
    </xf>
    <xf numFmtId="0" fontId="70" fillId="14" borderId="26" applyNumberFormat="0" applyProtection="0">
      <alignment horizontal="left" vertical="center" indent="1"/>
    </xf>
    <xf numFmtId="0" fontId="70" fillId="14" borderId="26" applyNumberFormat="0" applyProtection="0">
      <alignment horizontal="left" vertical="center" indent="1"/>
    </xf>
    <xf numFmtId="0" fontId="70" fillId="14" borderId="26" applyNumberFormat="0" applyProtection="0">
      <alignment horizontal="left" vertical="center" indent="1"/>
    </xf>
    <xf numFmtId="0" fontId="70" fillId="14" borderId="26" applyNumberFormat="0" applyProtection="0">
      <alignment horizontal="left" vertical="center" indent="1"/>
    </xf>
    <xf numFmtId="0" fontId="70" fillId="14" borderId="26" applyNumberFormat="0" applyProtection="0">
      <alignment horizontal="left" vertical="center" indent="1"/>
    </xf>
    <xf numFmtId="0" fontId="33" fillId="85" borderId="27" applyNumberFormat="0" applyProtection="0">
      <alignment horizontal="left" vertical="center" indent="1"/>
    </xf>
    <xf numFmtId="0" fontId="34" fillId="14" borderId="28" applyNumberFormat="0" applyProtection="0">
      <alignment horizontal="left" vertical="top" indent="1"/>
    </xf>
    <xf numFmtId="0" fontId="34" fillId="14" borderId="28" applyNumberFormat="0" applyProtection="0">
      <alignment horizontal="left" vertical="top" indent="1"/>
    </xf>
    <xf numFmtId="0" fontId="34" fillId="14" borderId="28" applyNumberFormat="0" applyProtection="0">
      <alignment horizontal="left" vertical="top" indent="1"/>
    </xf>
    <xf numFmtId="0" fontId="34" fillId="14" borderId="28" applyNumberFormat="0" applyProtection="0">
      <alignment horizontal="left" vertical="top" indent="1"/>
    </xf>
    <xf numFmtId="0" fontId="34" fillId="14" borderId="28" applyNumberFormat="0" applyProtection="0">
      <alignment horizontal="left" vertical="top" indent="1"/>
    </xf>
    <xf numFmtId="0" fontId="34" fillId="14" borderId="28" applyNumberFormat="0" applyProtection="0">
      <alignment horizontal="left" vertical="top" indent="1"/>
    </xf>
    <xf numFmtId="0" fontId="34" fillId="14" borderId="28" applyNumberFormat="0" applyProtection="0">
      <alignment horizontal="left" vertical="top" indent="1"/>
    </xf>
    <xf numFmtId="0" fontId="34" fillId="14" borderId="28" applyNumberFormat="0" applyProtection="0">
      <alignment horizontal="left" vertical="top" indent="1"/>
    </xf>
    <xf numFmtId="0" fontId="33" fillId="14" borderId="28" applyNumberFormat="0" applyProtection="0">
      <alignment horizontal="left" vertical="top" indent="1"/>
    </xf>
    <xf numFmtId="0" fontId="33" fillId="0" borderId="29" applyNumberFormat="0" applyProtection="0">
      <alignment horizontal="left" vertical="center" indent="1"/>
    </xf>
    <xf numFmtId="0" fontId="70" fillId="78" borderId="26" applyNumberFormat="0" applyProtection="0">
      <alignment horizontal="left" vertical="center" indent="1"/>
    </xf>
    <xf numFmtId="0" fontId="70" fillId="78" borderId="26" applyNumberFormat="0" applyProtection="0">
      <alignment horizontal="left" vertical="center" indent="1"/>
    </xf>
    <xf numFmtId="0" fontId="70" fillId="78" borderId="26" applyNumberFormat="0" applyProtection="0">
      <alignment horizontal="left" vertical="center" indent="1"/>
    </xf>
    <xf numFmtId="0" fontId="70" fillId="78" borderId="26" applyNumberFormat="0" applyProtection="0">
      <alignment horizontal="left" vertical="center" indent="1"/>
    </xf>
    <xf numFmtId="0" fontId="70" fillId="78" borderId="26" applyNumberFormat="0" applyProtection="0">
      <alignment horizontal="left" vertical="center" indent="1"/>
    </xf>
    <xf numFmtId="0" fontId="70" fillId="78" borderId="26" applyNumberFormat="0" applyProtection="0">
      <alignment horizontal="left" vertical="center" indent="1"/>
    </xf>
    <xf numFmtId="0" fontId="33" fillId="6" borderId="27" applyNumberFormat="0" applyProtection="0">
      <alignment horizontal="left" vertical="center" indent="1"/>
    </xf>
    <xf numFmtId="0" fontId="34" fillId="78" borderId="28" applyNumberFormat="0" applyProtection="0">
      <alignment horizontal="left" vertical="top" indent="1"/>
    </xf>
    <xf numFmtId="0" fontId="34" fillId="78" borderId="28" applyNumberFormat="0" applyProtection="0">
      <alignment horizontal="left" vertical="top" indent="1"/>
    </xf>
    <xf numFmtId="0" fontId="34" fillId="78" borderId="28" applyNumberFormat="0" applyProtection="0">
      <alignment horizontal="left" vertical="top" indent="1"/>
    </xf>
    <xf numFmtId="0" fontId="34" fillId="78" borderId="28" applyNumberFormat="0" applyProtection="0">
      <alignment horizontal="left" vertical="top" indent="1"/>
    </xf>
    <xf numFmtId="0" fontId="34" fillId="78" borderId="28" applyNumberFormat="0" applyProtection="0">
      <alignment horizontal="left" vertical="top" indent="1"/>
    </xf>
    <xf numFmtId="0" fontId="34" fillId="78" borderId="28" applyNumberFormat="0" applyProtection="0">
      <alignment horizontal="left" vertical="top" indent="1"/>
    </xf>
    <xf numFmtId="0" fontId="34" fillId="78" borderId="28" applyNumberFormat="0" applyProtection="0">
      <alignment horizontal="left" vertical="top" indent="1"/>
    </xf>
    <xf numFmtId="0" fontId="34" fillId="78" borderId="28" applyNumberFormat="0" applyProtection="0">
      <alignment horizontal="left" vertical="top" indent="1"/>
    </xf>
    <xf numFmtId="0" fontId="33" fillId="78" borderId="28" applyNumberFormat="0" applyProtection="0">
      <alignment horizontal="left" vertical="top" indent="1"/>
    </xf>
    <xf numFmtId="0" fontId="33" fillId="86" borderId="16" applyNumberFormat="0">
      <protection locked="0"/>
    </xf>
    <xf numFmtId="0" fontId="33" fillId="86" borderId="16" applyNumberFormat="0">
      <protection locked="0"/>
    </xf>
    <xf numFmtId="0" fontId="34" fillId="86" borderId="31" applyNumberFormat="0">
      <protection locked="0"/>
    </xf>
    <xf numFmtId="0" fontId="34" fillId="86" borderId="31" applyNumberFormat="0">
      <protection locked="0"/>
    </xf>
    <xf numFmtId="0" fontId="34" fillId="86" borderId="31" applyNumberFormat="0">
      <protection locked="0"/>
    </xf>
    <xf numFmtId="0" fontId="34" fillId="86" borderId="31" applyNumberFormat="0">
      <protection locked="0"/>
    </xf>
    <xf numFmtId="0" fontId="34" fillId="86" borderId="31" applyNumberFormat="0">
      <protection locked="0"/>
    </xf>
    <xf numFmtId="0" fontId="34" fillId="86" borderId="31" applyNumberFormat="0">
      <protection locked="0"/>
    </xf>
    <xf numFmtId="0" fontId="34" fillId="86" borderId="31" applyNumberFormat="0">
      <protection locked="0"/>
    </xf>
    <xf numFmtId="0" fontId="34" fillId="86" borderId="31" applyNumberFormat="0">
      <protection locked="0"/>
    </xf>
    <xf numFmtId="0" fontId="33" fillId="86" borderId="16" applyNumberFormat="0">
      <protection locked="0"/>
    </xf>
    <xf numFmtId="0" fontId="77" fillId="75" borderId="32" applyBorder="0"/>
    <xf numFmtId="4" fontId="49" fillId="87" borderId="27" applyNumberFormat="0" applyProtection="0">
      <alignment vertical="center"/>
    </xf>
    <xf numFmtId="4" fontId="78" fillId="59" borderId="28" applyNumberFormat="0" applyProtection="0">
      <alignment vertical="center"/>
    </xf>
    <xf numFmtId="4" fontId="78" fillId="59" borderId="28" applyNumberFormat="0" applyProtection="0">
      <alignment vertical="center"/>
    </xf>
    <xf numFmtId="4" fontId="78" fillId="59" borderId="28" applyNumberFormat="0" applyProtection="0">
      <alignment vertical="center"/>
    </xf>
    <xf numFmtId="4" fontId="78" fillId="59" borderId="28" applyNumberFormat="0" applyProtection="0">
      <alignment vertical="center"/>
    </xf>
    <xf numFmtId="4" fontId="78" fillId="59" borderId="28" applyNumberFormat="0" applyProtection="0">
      <alignment vertical="center"/>
    </xf>
    <xf numFmtId="4" fontId="71" fillId="87" borderId="27" applyNumberFormat="0" applyProtection="0">
      <alignment vertical="center"/>
    </xf>
    <xf numFmtId="4" fontId="41" fillId="87" borderId="16" applyNumberFormat="0" applyProtection="0">
      <alignment vertical="center"/>
    </xf>
    <xf numFmtId="4" fontId="41" fillId="87" borderId="16" applyNumberFormat="0" applyProtection="0">
      <alignment vertical="center"/>
    </xf>
    <xf numFmtId="4" fontId="41" fillId="87" borderId="16" applyNumberFormat="0" applyProtection="0">
      <alignment vertical="center"/>
    </xf>
    <xf numFmtId="4" fontId="41" fillId="87" borderId="16" applyNumberFormat="0" applyProtection="0">
      <alignment vertical="center"/>
    </xf>
    <xf numFmtId="4" fontId="41" fillId="87" borderId="16" applyNumberFormat="0" applyProtection="0">
      <alignment vertical="center"/>
    </xf>
    <xf numFmtId="4" fontId="41" fillId="87" borderId="16" applyNumberFormat="0" applyProtection="0">
      <alignment vertical="center"/>
    </xf>
    <xf numFmtId="4" fontId="41" fillId="87" borderId="16" applyNumberFormat="0" applyProtection="0">
      <alignment vertical="center"/>
    </xf>
    <xf numFmtId="4" fontId="41" fillId="87" borderId="16" applyNumberFormat="0" applyProtection="0">
      <alignment vertical="center"/>
    </xf>
    <xf numFmtId="4" fontId="41" fillId="87" borderId="16" applyNumberFormat="0" applyProtection="0">
      <alignment vertical="center"/>
    </xf>
    <xf numFmtId="4" fontId="41" fillId="87" borderId="16" applyNumberFormat="0" applyProtection="0">
      <alignment vertical="center"/>
    </xf>
    <xf numFmtId="4" fontId="49" fillId="87" borderId="27" applyNumberFormat="0" applyProtection="0">
      <alignment horizontal="left" vertical="center" indent="1"/>
    </xf>
    <xf numFmtId="4" fontId="78" fillId="50" borderId="28" applyNumberFormat="0" applyProtection="0">
      <alignment horizontal="left" vertical="center" indent="1"/>
    </xf>
    <xf numFmtId="4" fontId="78" fillId="50" borderId="28" applyNumberFormat="0" applyProtection="0">
      <alignment horizontal="left" vertical="center" indent="1"/>
    </xf>
    <xf numFmtId="4" fontId="78" fillId="50" borderId="28" applyNumberFormat="0" applyProtection="0">
      <alignment horizontal="left" vertical="center" indent="1"/>
    </xf>
    <xf numFmtId="4" fontId="78" fillId="50" borderId="28" applyNumberFormat="0" applyProtection="0">
      <alignment horizontal="left" vertical="center" indent="1"/>
    </xf>
    <xf numFmtId="4" fontId="78" fillId="50" borderId="28" applyNumberFormat="0" applyProtection="0">
      <alignment horizontal="left" vertical="center" indent="1"/>
    </xf>
    <xf numFmtId="4" fontId="49" fillId="87" borderId="27" applyNumberFormat="0" applyProtection="0">
      <alignment horizontal="left" vertical="center" indent="1"/>
    </xf>
    <xf numFmtId="0" fontId="78" fillId="59" borderId="28" applyNumberFormat="0" applyProtection="0">
      <alignment horizontal="left" vertical="top" indent="1"/>
    </xf>
    <xf numFmtId="0" fontId="78" fillId="59" borderId="28" applyNumberFormat="0" applyProtection="0">
      <alignment horizontal="left" vertical="top" indent="1"/>
    </xf>
    <xf numFmtId="0" fontId="78" fillId="59" borderId="28" applyNumberFormat="0" applyProtection="0">
      <alignment horizontal="left" vertical="top" indent="1"/>
    </xf>
    <xf numFmtId="0" fontId="78" fillId="59" borderId="28" applyNumberFormat="0" applyProtection="0">
      <alignment horizontal="left" vertical="top" indent="1"/>
    </xf>
    <xf numFmtId="0" fontId="78" fillId="59" borderId="28" applyNumberFormat="0" applyProtection="0">
      <alignment horizontal="left" vertical="top" indent="1"/>
    </xf>
    <xf numFmtId="4" fontId="49" fillId="74" borderId="27" applyNumberFormat="0" applyProtection="0">
      <alignment horizontal="right" vertical="center"/>
    </xf>
    <xf numFmtId="4" fontId="70" fillId="0" borderId="26" applyNumberFormat="0" applyProtection="0">
      <alignment horizontal="right" vertical="center"/>
    </xf>
    <xf numFmtId="4" fontId="70" fillId="0" borderId="26" applyNumberFormat="0" applyProtection="0">
      <alignment horizontal="right" vertical="center"/>
    </xf>
    <xf numFmtId="4" fontId="70" fillId="0" borderId="26" applyNumberFormat="0" applyProtection="0">
      <alignment horizontal="right" vertical="center"/>
    </xf>
    <xf numFmtId="4" fontId="70" fillId="0" borderId="26" applyNumberFormat="0" applyProtection="0">
      <alignment horizontal="right" vertical="center"/>
    </xf>
    <xf numFmtId="4" fontId="70" fillId="0" borderId="26" applyNumberFormat="0" applyProtection="0">
      <alignment horizontal="right" vertical="center"/>
    </xf>
    <xf numFmtId="4" fontId="70" fillId="0" borderId="26" applyNumberFormat="0" applyProtection="0">
      <alignment horizontal="right" vertical="center"/>
    </xf>
    <xf numFmtId="4" fontId="71" fillId="74" borderId="27" applyNumberFormat="0" applyProtection="0">
      <alignment horizontal="right" vertical="center"/>
    </xf>
    <xf numFmtId="4" fontId="41" fillId="88" borderId="26" applyNumberFormat="0" applyProtection="0">
      <alignment horizontal="right" vertical="center"/>
    </xf>
    <xf numFmtId="4" fontId="41" fillId="88" borderId="26" applyNumberFormat="0" applyProtection="0">
      <alignment horizontal="right" vertical="center"/>
    </xf>
    <xf numFmtId="4" fontId="41" fillId="88" borderId="26" applyNumberFormat="0" applyProtection="0">
      <alignment horizontal="right" vertical="center"/>
    </xf>
    <xf numFmtId="4" fontId="41" fillId="88" borderId="26" applyNumberFormat="0" applyProtection="0">
      <alignment horizontal="right" vertical="center"/>
    </xf>
    <xf numFmtId="4" fontId="41" fillId="88" borderId="26" applyNumberFormat="0" applyProtection="0">
      <alignment horizontal="right" vertical="center"/>
    </xf>
    <xf numFmtId="0" fontId="33" fillId="6" borderId="33" applyNumberFormat="0" applyProtection="0">
      <alignment horizontal="left" vertical="center" wrapText="1"/>
    </xf>
    <xf numFmtId="4" fontId="70" fillId="20" borderId="26" applyNumberFormat="0" applyProtection="0">
      <alignment horizontal="left" vertical="center" indent="1"/>
    </xf>
    <xf numFmtId="4" fontId="70" fillId="20" borderId="26" applyNumberFormat="0" applyProtection="0">
      <alignment horizontal="left" vertical="center" indent="1"/>
    </xf>
    <xf numFmtId="4" fontId="70" fillId="20" borderId="26" applyNumberFormat="0" applyProtection="0">
      <alignment horizontal="left" vertical="center" indent="1"/>
    </xf>
    <xf numFmtId="4" fontId="70" fillId="20" borderId="26" applyNumberFormat="0" applyProtection="0">
      <alignment horizontal="left" vertical="center" indent="1"/>
    </xf>
    <xf numFmtId="4" fontId="70" fillId="20" borderId="26" applyNumberFormat="0" applyProtection="0">
      <alignment horizontal="left" vertical="center" indent="1"/>
    </xf>
    <xf numFmtId="4" fontId="70" fillId="20" borderId="26" applyNumberFormat="0" applyProtection="0">
      <alignment horizontal="left" vertical="center" indent="1"/>
    </xf>
    <xf numFmtId="4" fontId="70" fillId="20" borderId="26" applyNumberFormat="0" applyProtection="0">
      <alignment horizontal="left" vertical="center" indent="1"/>
    </xf>
    <xf numFmtId="0" fontId="76" fillId="13" borderId="29" applyNumberFormat="0" applyProtection="0">
      <alignment horizontal="center" vertical="center"/>
    </xf>
    <xf numFmtId="0" fontId="78" fillId="77" borderId="28" applyNumberFormat="0" applyProtection="0">
      <alignment horizontal="left" vertical="top" indent="1"/>
    </xf>
    <xf numFmtId="0" fontId="78" fillId="77" borderId="28" applyNumberFormat="0" applyProtection="0">
      <alignment horizontal="left" vertical="top" indent="1"/>
    </xf>
    <xf numFmtId="0" fontId="78" fillId="77" borderId="28" applyNumberFormat="0" applyProtection="0">
      <alignment horizontal="left" vertical="top" indent="1"/>
    </xf>
    <xf numFmtId="0" fontId="78" fillId="77" borderId="28" applyNumberFormat="0" applyProtection="0">
      <alignment horizontal="left" vertical="top" indent="1"/>
    </xf>
    <xf numFmtId="0" fontId="78" fillId="77" borderId="28" applyNumberFormat="0" applyProtection="0">
      <alignment horizontal="left" vertical="top" indent="1"/>
    </xf>
    <xf numFmtId="0" fontId="79" fillId="0" borderId="0" applyNumberFormat="0" applyProtection="0"/>
    <xf numFmtId="4" fontId="41" fillId="89" borderId="17" applyNumberFormat="0" applyProtection="0">
      <alignment horizontal="left" vertical="center" indent="1"/>
    </xf>
    <xf numFmtId="4" fontId="41" fillId="89" borderId="17" applyNumberFormat="0" applyProtection="0">
      <alignment horizontal="left" vertical="center" indent="1"/>
    </xf>
    <xf numFmtId="4" fontId="41" fillId="89" borderId="17" applyNumberFormat="0" applyProtection="0">
      <alignment horizontal="left" vertical="center" indent="1"/>
    </xf>
    <xf numFmtId="4" fontId="41" fillId="89" borderId="17" applyNumberFormat="0" applyProtection="0">
      <alignment horizontal="left" vertical="center" indent="1"/>
    </xf>
    <xf numFmtId="4" fontId="41" fillId="89" borderId="17" applyNumberFormat="0" applyProtection="0">
      <alignment horizontal="left" vertical="center" indent="1"/>
    </xf>
    <xf numFmtId="0" fontId="70" fillId="90" borderId="16"/>
    <xf numFmtId="0" fontId="70" fillId="90" borderId="16"/>
    <xf numFmtId="4" fontId="69" fillId="74" borderId="27" applyNumberFormat="0" applyProtection="0">
      <alignment horizontal="right" vertical="center"/>
    </xf>
    <xf numFmtId="4" fontId="41" fillId="86" borderId="26" applyNumberFormat="0" applyProtection="0">
      <alignment horizontal="right" vertical="center"/>
    </xf>
    <xf numFmtId="4" fontId="41" fillId="86" borderId="26" applyNumberFormat="0" applyProtection="0">
      <alignment horizontal="right" vertical="center"/>
    </xf>
    <xf numFmtId="4" fontId="41" fillId="86" borderId="26" applyNumberFormat="0" applyProtection="0">
      <alignment horizontal="right" vertical="center"/>
    </xf>
    <xf numFmtId="4" fontId="41" fillId="86" borderId="26" applyNumberFormat="0" applyProtection="0">
      <alignment horizontal="right" vertical="center"/>
    </xf>
    <xf numFmtId="4" fontId="41" fillId="86" borderId="26" applyNumberFormat="0" applyProtection="0">
      <alignment horizontal="right" vertical="center"/>
    </xf>
    <xf numFmtId="0" fontId="41" fillId="0" borderId="0" applyNumberFormat="0" applyFill="0" applyBorder="0" applyAlignment="0" applyProtection="0"/>
    <xf numFmtId="2" fontId="80" fillId="91" borderId="34" applyProtection="0"/>
    <xf numFmtId="2" fontId="80" fillId="91" borderId="34" applyProtection="0"/>
    <xf numFmtId="2" fontId="81" fillId="0" borderId="0" applyFill="0" applyBorder="0" applyProtection="0"/>
    <xf numFmtId="2" fontId="40" fillId="0" borderId="0" applyFill="0" applyBorder="0" applyProtection="0"/>
    <xf numFmtId="2" fontId="40" fillId="92" borderId="34" applyProtection="0"/>
    <xf numFmtId="2" fontId="40" fillId="93" borderId="34" applyProtection="0"/>
    <xf numFmtId="2" fontId="40" fillId="94" borderId="34" applyProtection="0"/>
    <xf numFmtId="2" fontId="40" fillId="94" borderId="34" applyProtection="0">
      <alignment horizontal="center"/>
    </xf>
    <xf numFmtId="2" fontId="40" fillId="93" borderId="34" applyProtection="0">
      <alignment horizontal="center"/>
    </xf>
    <xf numFmtId="49" fontId="49" fillId="0" borderId="0" applyFill="0" applyBorder="0" applyAlignment="0"/>
    <xf numFmtId="183" fontId="49" fillId="0" borderId="0" applyFill="0" applyBorder="0" applyAlignment="0"/>
    <xf numFmtId="184" fontId="49" fillId="0" borderId="0" applyFill="0" applyBorder="0" applyAlignment="0"/>
    <xf numFmtId="0" fontId="41" fillId="0" borderId="17">
      <alignment horizontal="left" vertical="top" wrapText="1"/>
    </xf>
    <xf numFmtId="0" fontId="82" fillId="0" borderId="0" applyNumberFormat="0" applyFill="0" applyBorder="0" applyAlignment="0" applyProtection="0"/>
    <xf numFmtId="0" fontId="83" fillId="0" borderId="35" applyNumberFormat="0" applyFill="0" applyAlignment="0" applyProtection="0"/>
    <xf numFmtId="0" fontId="84" fillId="0" borderId="0" applyNumberFormat="0" applyFill="0" applyBorder="0" applyAlignment="0" applyProtection="0"/>
    <xf numFmtId="0" fontId="3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3" fillId="0" borderId="0"/>
    <xf numFmtId="0" fontId="32" fillId="0" borderId="0"/>
    <xf numFmtId="0" fontId="32" fillId="0" borderId="0"/>
    <xf numFmtId="0" fontId="42" fillId="0" borderId="0"/>
    <xf numFmtId="0" fontId="42" fillId="0" borderId="0"/>
    <xf numFmtId="0" fontId="42" fillId="0" borderId="0"/>
    <xf numFmtId="0" fontId="3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85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2" fillId="0" borderId="0"/>
    <xf numFmtId="0" fontId="42" fillId="0" borderId="0"/>
    <xf numFmtId="185" fontId="86" fillId="0" borderId="0"/>
    <xf numFmtId="0" fontId="52" fillId="0" borderId="0"/>
    <xf numFmtId="0" fontId="32" fillId="0" borderId="0"/>
    <xf numFmtId="0" fontId="33" fillId="0" borderId="0"/>
    <xf numFmtId="0" fontId="32" fillId="0" borderId="0">
      <alignment vertical="top"/>
    </xf>
    <xf numFmtId="0" fontId="3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42" fillId="0" borderId="0"/>
    <xf numFmtId="0" fontId="35" fillId="0" borderId="0"/>
    <xf numFmtId="185" fontId="86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87" fillId="0" borderId="0"/>
    <xf numFmtId="0" fontId="32" fillId="0" borderId="0"/>
    <xf numFmtId="0" fontId="32" fillId="0" borderId="0"/>
    <xf numFmtId="0" fontId="32" fillId="0" borderId="0"/>
    <xf numFmtId="0" fontId="42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89" fillId="0" borderId="36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6" fillId="0" borderId="0"/>
    <xf numFmtId="0" fontId="37" fillId="0" borderId="13" applyBorder="0" applyAlignment="0">
      <alignment horizontal="left" wrapText="1"/>
    </xf>
    <xf numFmtId="38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172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4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86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42" fillId="0" borderId="0" applyFont="0" applyFill="0" applyBorder="0" applyAlignment="0" applyProtection="0"/>
    <xf numFmtId="186" fontId="33" fillId="0" borderId="0" applyFont="0" applyFill="0" applyBorder="0" applyAlignment="0" applyProtection="0"/>
    <xf numFmtId="173" fontId="90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3" fillId="0" borderId="0" applyFont="0" applyFill="0" applyBorder="0" applyAlignment="0" applyProtection="0"/>
    <xf numFmtId="173" fontId="32" fillId="0" borderId="0" applyFont="0" applyFill="0" applyBorder="0" applyAlignment="0" applyProtection="0"/>
    <xf numFmtId="0" fontId="91" fillId="0" borderId="0"/>
    <xf numFmtId="0" fontId="33" fillId="0" borderId="0">
      <alignment vertical="top"/>
      <protection locked="0"/>
    </xf>
    <xf numFmtId="0" fontId="92" fillId="0" borderId="0">
      <alignment horizontal="left" vertical="top" wrapText="1"/>
    </xf>
    <xf numFmtId="0" fontId="40" fillId="6" borderId="39" applyNumberFormat="0">
      <alignment readingOrder="1"/>
      <protection locked="0"/>
    </xf>
    <xf numFmtId="0" fontId="46" fillId="0" borderId="40">
      <alignment horizontal="left" vertical="top" wrapText="1"/>
    </xf>
    <xf numFmtId="49" fontId="32" fillId="0" borderId="37">
      <alignment horizontal="center" vertical="top" wrapText="1"/>
      <protection locked="0"/>
    </xf>
    <xf numFmtId="49" fontId="32" fillId="0" borderId="37">
      <alignment horizontal="center" vertical="top" wrapText="1"/>
      <protection locked="0"/>
    </xf>
    <xf numFmtId="49" fontId="41" fillId="10" borderId="37">
      <alignment horizontal="right" vertical="top"/>
      <protection locked="0"/>
    </xf>
    <xf numFmtId="49" fontId="41" fillId="10" borderId="37">
      <alignment horizontal="right" vertical="top"/>
      <protection locked="0"/>
    </xf>
    <xf numFmtId="0" fontId="41" fillId="10" borderId="37">
      <alignment horizontal="right" vertical="top"/>
      <protection locked="0"/>
    </xf>
    <xf numFmtId="0" fontId="41" fillId="10" borderId="37">
      <alignment horizontal="right" vertical="top"/>
      <protection locked="0"/>
    </xf>
    <xf numFmtId="49" fontId="41" fillId="0" borderId="37">
      <alignment horizontal="right" vertical="top"/>
      <protection locked="0"/>
    </xf>
    <xf numFmtId="49" fontId="41" fillId="0" borderId="37">
      <alignment horizontal="right" vertical="top"/>
      <protection locked="0"/>
    </xf>
    <xf numFmtId="0" fontId="41" fillId="0" borderId="37">
      <alignment horizontal="right" vertical="top"/>
      <protection locked="0"/>
    </xf>
    <xf numFmtId="0" fontId="41" fillId="0" borderId="37">
      <alignment horizontal="right" vertical="top"/>
      <protection locked="0"/>
    </xf>
    <xf numFmtId="49" fontId="41" fillId="49" borderId="37">
      <alignment horizontal="right" vertical="top"/>
      <protection locked="0"/>
    </xf>
    <xf numFmtId="49" fontId="41" fillId="49" borderId="37">
      <alignment horizontal="right" vertical="top"/>
      <protection locked="0"/>
    </xf>
    <xf numFmtId="0" fontId="41" fillId="49" borderId="37">
      <alignment horizontal="right" vertical="top"/>
      <protection locked="0"/>
    </xf>
    <xf numFmtId="0" fontId="41" fillId="49" borderId="37">
      <alignment horizontal="right" vertical="top"/>
      <protection locked="0"/>
    </xf>
    <xf numFmtId="0" fontId="46" fillId="0" borderId="40">
      <alignment horizontal="center" vertical="top" wrapText="1"/>
    </xf>
    <xf numFmtId="0" fontId="50" fillId="50" borderId="39" applyNumberFormat="0" applyAlignment="0" applyProtection="0"/>
    <xf numFmtId="0" fontId="63" fillId="13" borderId="39" applyNumberFormat="0" applyAlignment="0" applyProtection="0"/>
    <xf numFmtId="0" fontId="32" fillId="59" borderId="41" applyNumberFormat="0" applyFont="0" applyAlignment="0" applyProtection="0"/>
    <xf numFmtId="0" fontId="34" fillId="45" borderId="42" applyNumberFormat="0" applyFont="0" applyAlignment="0" applyProtection="0"/>
    <xf numFmtId="0" fontId="34" fillId="45" borderId="42" applyNumberFormat="0" applyFont="0" applyAlignment="0" applyProtection="0"/>
    <xf numFmtId="0" fontId="34" fillId="45" borderId="42" applyNumberFormat="0" applyFont="0" applyAlignment="0" applyProtection="0"/>
    <xf numFmtId="0" fontId="68" fillId="50" borderId="43" applyNumberFormat="0" applyAlignment="0" applyProtection="0"/>
    <xf numFmtId="4" fontId="49" fillId="60" borderId="43" applyNumberFormat="0" applyProtection="0">
      <alignment vertical="center"/>
    </xf>
    <xf numFmtId="4" fontId="70" fillId="57" borderId="42" applyNumberFormat="0" applyProtection="0">
      <alignment vertical="center"/>
    </xf>
    <xf numFmtId="4" fontId="70" fillId="57" borderId="42" applyNumberFormat="0" applyProtection="0">
      <alignment vertical="center"/>
    </xf>
    <xf numFmtId="4" fontId="70" fillId="57" borderId="42" applyNumberFormat="0" applyProtection="0">
      <alignment vertical="center"/>
    </xf>
    <xf numFmtId="4" fontId="70" fillId="57" borderId="42" applyNumberFormat="0" applyProtection="0">
      <alignment vertical="center"/>
    </xf>
    <xf numFmtId="4" fontId="70" fillId="57" borderId="42" applyNumberFormat="0" applyProtection="0">
      <alignment vertical="center"/>
    </xf>
    <xf numFmtId="4" fontId="71" fillId="60" borderId="43" applyNumberFormat="0" applyProtection="0">
      <alignment vertical="center"/>
    </xf>
    <xf numFmtId="4" fontId="41" fillId="60" borderId="42" applyNumberFormat="0" applyProtection="0">
      <alignment vertical="center"/>
    </xf>
    <xf numFmtId="4" fontId="41" fillId="60" borderId="42" applyNumberFormat="0" applyProtection="0">
      <alignment vertical="center"/>
    </xf>
    <xf numFmtId="4" fontId="41" fillId="60" borderId="42" applyNumberFormat="0" applyProtection="0">
      <alignment vertical="center"/>
    </xf>
    <xf numFmtId="4" fontId="41" fillId="60" borderId="42" applyNumberFormat="0" applyProtection="0">
      <alignment vertical="center"/>
    </xf>
    <xf numFmtId="4" fontId="41" fillId="60" borderId="42" applyNumberFormat="0" applyProtection="0">
      <alignment vertical="center"/>
    </xf>
    <xf numFmtId="4" fontId="49" fillId="60" borderId="43" applyNumberFormat="0" applyProtection="0">
      <alignment horizontal="left" vertical="center" indent="1"/>
    </xf>
    <xf numFmtId="4" fontId="70" fillId="60" borderId="42" applyNumberFormat="0" applyProtection="0">
      <alignment horizontal="left" vertical="center" indent="1"/>
    </xf>
    <xf numFmtId="4" fontId="70" fillId="60" borderId="42" applyNumberFormat="0" applyProtection="0">
      <alignment horizontal="left" vertical="center" indent="1"/>
    </xf>
    <xf numFmtId="4" fontId="70" fillId="60" borderId="42" applyNumberFormat="0" applyProtection="0">
      <alignment horizontal="left" vertical="center" indent="1"/>
    </xf>
    <xf numFmtId="4" fontId="70" fillId="60" borderId="42" applyNumberFormat="0" applyProtection="0">
      <alignment horizontal="left" vertical="center" indent="1"/>
    </xf>
    <xf numFmtId="4" fontId="70" fillId="60" borderId="42" applyNumberFormat="0" applyProtection="0">
      <alignment horizontal="left" vertical="center" indent="1"/>
    </xf>
    <xf numFmtId="4" fontId="49" fillId="60" borderId="43" applyNumberFormat="0" applyProtection="0">
      <alignment horizontal="left" vertical="center" indent="1"/>
    </xf>
    <xf numFmtId="0" fontId="41" fillId="57" borderId="44" applyNumberFormat="0" applyProtection="0">
      <alignment horizontal="left" vertical="top" indent="1"/>
    </xf>
    <xf numFmtId="0" fontId="41" fillId="57" borderId="44" applyNumberFormat="0" applyProtection="0">
      <alignment horizontal="left" vertical="top" indent="1"/>
    </xf>
    <xf numFmtId="0" fontId="41" fillId="57" borderId="44" applyNumberFormat="0" applyProtection="0">
      <alignment horizontal="left" vertical="top" indent="1"/>
    </xf>
    <xf numFmtId="0" fontId="41" fillId="57" borderId="44" applyNumberFormat="0" applyProtection="0">
      <alignment horizontal="left" vertical="top" indent="1"/>
    </xf>
    <xf numFmtId="0" fontId="41" fillId="57" borderId="44" applyNumberFormat="0" applyProtection="0">
      <alignment horizontal="left" vertical="top" indent="1"/>
    </xf>
    <xf numFmtId="4" fontId="70" fillId="20" borderId="42" applyNumberFormat="0" applyProtection="0">
      <alignment horizontal="left" vertical="center" indent="1"/>
    </xf>
    <xf numFmtId="4" fontId="70" fillId="20" borderId="42" applyNumberFormat="0" applyProtection="0">
      <alignment horizontal="left" vertical="center" indent="1"/>
    </xf>
    <xf numFmtId="4" fontId="70" fillId="20" borderId="42" applyNumberFormat="0" applyProtection="0">
      <alignment horizontal="left" vertical="center" indent="1"/>
    </xf>
    <xf numFmtId="4" fontId="70" fillId="20" borderId="42" applyNumberFormat="0" applyProtection="0">
      <alignment horizontal="left" vertical="center" indent="1"/>
    </xf>
    <xf numFmtId="4" fontId="70" fillId="20" borderId="42" applyNumberFormat="0" applyProtection="0">
      <alignment horizontal="left" vertical="center" indent="1"/>
    </xf>
    <xf numFmtId="4" fontId="49" fillId="61" borderId="43" applyNumberFormat="0" applyProtection="0">
      <alignment horizontal="right" vertical="center"/>
    </xf>
    <xf numFmtId="4" fontId="70" fillId="9" borderId="42" applyNumberFormat="0" applyProtection="0">
      <alignment horizontal="right" vertical="center"/>
    </xf>
    <xf numFmtId="4" fontId="70" fillId="9" borderId="42" applyNumberFormat="0" applyProtection="0">
      <alignment horizontal="right" vertical="center"/>
    </xf>
    <xf numFmtId="4" fontId="70" fillId="9" borderId="42" applyNumberFormat="0" applyProtection="0">
      <alignment horizontal="right" vertical="center"/>
    </xf>
    <xf numFmtId="4" fontId="70" fillId="9" borderId="42" applyNumberFormat="0" applyProtection="0">
      <alignment horizontal="right" vertical="center"/>
    </xf>
    <xf numFmtId="4" fontId="70" fillId="9" borderId="42" applyNumberFormat="0" applyProtection="0">
      <alignment horizontal="right" vertical="center"/>
    </xf>
    <xf numFmtId="4" fontId="49" fillId="62" borderId="43" applyNumberFormat="0" applyProtection="0">
      <alignment horizontal="right" vertical="center"/>
    </xf>
    <xf numFmtId="4" fontId="70" fillId="63" borderId="42" applyNumberFormat="0" applyProtection="0">
      <alignment horizontal="right" vertical="center"/>
    </xf>
    <xf numFmtId="4" fontId="70" fillId="63" borderId="42" applyNumberFormat="0" applyProtection="0">
      <alignment horizontal="right" vertical="center"/>
    </xf>
    <xf numFmtId="4" fontId="70" fillId="63" borderId="42" applyNumberFormat="0" applyProtection="0">
      <alignment horizontal="right" vertical="center"/>
    </xf>
    <xf numFmtId="4" fontId="70" fillId="63" borderId="42" applyNumberFormat="0" applyProtection="0">
      <alignment horizontal="right" vertical="center"/>
    </xf>
    <xf numFmtId="4" fontId="70" fillId="63" borderId="42" applyNumberFormat="0" applyProtection="0">
      <alignment horizontal="right" vertical="center"/>
    </xf>
    <xf numFmtId="4" fontId="49" fillId="64" borderId="43" applyNumberFormat="0" applyProtection="0">
      <alignment horizontal="right" vertical="center"/>
    </xf>
    <xf numFmtId="4" fontId="70" fillId="30" borderId="40" applyNumberFormat="0" applyProtection="0">
      <alignment horizontal="right" vertical="center"/>
    </xf>
    <xf numFmtId="4" fontId="70" fillId="30" borderId="40" applyNumberFormat="0" applyProtection="0">
      <alignment horizontal="right" vertical="center"/>
    </xf>
    <xf numFmtId="4" fontId="70" fillId="30" borderId="40" applyNumberFormat="0" applyProtection="0">
      <alignment horizontal="right" vertical="center"/>
    </xf>
    <xf numFmtId="4" fontId="70" fillId="30" borderId="40" applyNumberFormat="0" applyProtection="0">
      <alignment horizontal="right" vertical="center"/>
    </xf>
    <xf numFmtId="4" fontId="70" fillId="30" borderId="40" applyNumberFormat="0" applyProtection="0">
      <alignment horizontal="right" vertical="center"/>
    </xf>
    <xf numFmtId="4" fontId="49" fillId="65" borderId="43" applyNumberFormat="0" applyProtection="0">
      <alignment horizontal="right" vertical="center"/>
    </xf>
    <xf numFmtId="4" fontId="70" fillId="17" borderId="42" applyNumberFormat="0" applyProtection="0">
      <alignment horizontal="right" vertical="center"/>
    </xf>
    <xf numFmtId="4" fontId="70" fillId="17" borderId="42" applyNumberFormat="0" applyProtection="0">
      <alignment horizontal="right" vertical="center"/>
    </xf>
    <xf numFmtId="4" fontId="70" fillId="17" borderId="42" applyNumberFormat="0" applyProtection="0">
      <alignment horizontal="right" vertical="center"/>
    </xf>
    <xf numFmtId="4" fontId="70" fillId="17" borderId="42" applyNumberFormat="0" applyProtection="0">
      <alignment horizontal="right" vertical="center"/>
    </xf>
    <xf numFmtId="4" fontId="70" fillId="17" borderId="42" applyNumberFormat="0" applyProtection="0">
      <alignment horizontal="right" vertical="center"/>
    </xf>
    <xf numFmtId="4" fontId="49" fillId="66" borderId="43" applyNumberFormat="0" applyProtection="0">
      <alignment horizontal="right" vertical="center"/>
    </xf>
    <xf numFmtId="4" fontId="70" fillId="21" borderId="42" applyNumberFormat="0" applyProtection="0">
      <alignment horizontal="right" vertical="center"/>
    </xf>
    <xf numFmtId="4" fontId="70" fillId="21" borderId="42" applyNumberFormat="0" applyProtection="0">
      <alignment horizontal="right" vertical="center"/>
    </xf>
    <xf numFmtId="4" fontId="70" fillId="21" borderId="42" applyNumberFormat="0" applyProtection="0">
      <alignment horizontal="right" vertical="center"/>
    </xf>
    <xf numFmtId="4" fontId="70" fillId="21" borderId="42" applyNumberFormat="0" applyProtection="0">
      <alignment horizontal="right" vertical="center"/>
    </xf>
    <xf numFmtId="4" fontId="70" fillId="21" borderId="42" applyNumberFormat="0" applyProtection="0">
      <alignment horizontal="right" vertical="center"/>
    </xf>
    <xf numFmtId="4" fontId="49" fillId="67" borderId="43" applyNumberFormat="0" applyProtection="0">
      <alignment horizontal="right" vertical="center"/>
    </xf>
    <xf numFmtId="4" fontId="70" fillId="44" borderId="42" applyNumberFormat="0" applyProtection="0">
      <alignment horizontal="right" vertical="center"/>
    </xf>
    <xf numFmtId="4" fontId="70" fillId="44" borderId="42" applyNumberFormat="0" applyProtection="0">
      <alignment horizontal="right" vertical="center"/>
    </xf>
    <xf numFmtId="4" fontId="70" fillId="44" borderId="42" applyNumberFormat="0" applyProtection="0">
      <alignment horizontal="right" vertical="center"/>
    </xf>
    <xf numFmtId="4" fontId="70" fillId="44" borderId="42" applyNumberFormat="0" applyProtection="0">
      <alignment horizontal="right" vertical="center"/>
    </xf>
    <xf numFmtId="4" fontId="70" fillId="44" borderId="42" applyNumberFormat="0" applyProtection="0">
      <alignment horizontal="right" vertical="center"/>
    </xf>
    <xf numFmtId="4" fontId="49" fillId="68" borderId="43" applyNumberFormat="0" applyProtection="0">
      <alignment horizontal="right" vertical="center"/>
    </xf>
    <xf numFmtId="4" fontId="70" fillId="37" borderId="42" applyNumberFormat="0" applyProtection="0">
      <alignment horizontal="right" vertical="center"/>
    </xf>
    <xf numFmtId="4" fontId="70" fillId="37" borderId="42" applyNumberFormat="0" applyProtection="0">
      <alignment horizontal="right" vertical="center"/>
    </xf>
    <xf numFmtId="4" fontId="70" fillId="37" borderId="42" applyNumberFormat="0" applyProtection="0">
      <alignment horizontal="right" vertical="center"/>
    </xf>
    <xf numFmtId="4" fontId="70" fillId="37" borderId="42" applyNumberFormat="0" applyProtection="0">
      <alignment horizontal="right" vertical="center"/>
    </xf>
    <xf numFmtId="4" fontId="70" fillId="37" borderId="42" applyNumberFormat="0" applyProtection="0">
      <alignment horizontal="right" vertical="center"/>
    </xf>
    <xf numFmtId="4" fontId="49" fillId="69" borderId="43" applyNumberFormat="0" applyProtection="0">
      <alignment horizontal="right" vertical="center"/>
    </xf>
    <xf numFmtId="4" fontId="70" fillId="70" borderId="42" applyNumberFormat="0" applyProtection="0">
      <alignment horizontal="right" vertical="center"/>
    </xf>
    <xf numFmtId="4" fontId="70" fillId="70" borderId="42" applyNumberFormat="0" applyProtection="0">
      <alignment horizontal="right" vertical="center"/>
    </xf>
    <xf numFmtId="4" fontId="70" fillId="70" borderId="42" applyNumberFormat="0" applyProtection="0">
      <alignment horizontal="right" vertical="center"/>
    </xf>
    <xf numFmtId="4" fontId="70" fillId="70" borderId="42" applyNumberFormat="0" applyProtection="0">
      <alignment horizontal="right" vertical="center"/>
    </xf>
    <xf numFmtId="4" fontId="70" fillId="70" borderId="42" applyNumberFormat="0" applyProtection="0">
      <alignment horizontal="right" vertical="center"/>
    </xf>
    <xf numFmtId="4" fontId="49" fillId="71" borderId="43" applyNumberFormat="0" applyProtection="0">
      <alignment horizontal="right" vertical="center"/>
    </xf>
    <xf numFmtId="4" fontId="70" fillId="16" borderId="42" applyNumberFormat="0" applyProtection="0">
      <alignment horizontal="right" vertical="center"/>
    </xf>
    <xf numFmtId="4" fontId="70" fillId="16" borderId="42" applyNumberFormat="0" applyProtection="0">
      <alignment horizontal="right" vertical="center"/>
    </xf>
    <xf numFmtId="4" fontId="70" fillId="16" borderId="42" applyNumberFormat="0" applyProtection="0">
      <alignment horizontal="right" vertical="center"/>
    </xf>
    <xf numFmtId="4" fontId="70" fillId="16" borderId="42" applyNumberFormat="0" applyProtection="0">
      <alignment horizontal="right" vertical="center"/>
    </xf>
    <xf numFmtId="4" fontId="70" fillId="16" borderId="42" applyNumberFormat="0" applyProtection="0">
      <alignment horizontal="right" vertical="center"/>
    </xf>
    <xf numFmtId="4" fontId="73" fillId="72" borderId="43" applyNumberFormat="0" applyProtection="0">
      <alignment horizontal="left" vertical="center" indent="1"/>
    </xf>
    <xf numFmtId="4" fontId="70" fillId="73" borderId="40" applyNumberFormat="0" applyProtection="0">
      <alignment horizontal="left" vertical="center" indent="1"/>
    </xf>
    <xf numFmtId="4" fontId="70" fillId="73" borderId="40" applyNumberFormat="0" applyProtection="0">
      <alignment horizontal="left" vertical="center" indent="1"/>
    </xf>
    <xf numFmtId="4" fontId="70" fillId="73" borderId="40" applyNumberFormat="0" applyProtection="0">
      <alignment horizontal="left" vertical="center" indent="1"/>
    </xf>
    <xf numFmtId="4" fontId="70" fillId="73" borderId="40" applyNumberFormat="0" applyProtection="0">
      <alignment horizontal="left" vertical="center" indent="1"/>
    </xf>
    <xf numFmtId="4" fontId="70" fillId="73" borderId="40" applyNumberFormat="0" applyProtection="0">
      <alignment horizontal="left" vertical="center" indent="1"/>
    </xf>
    <xf numFmtId="4" fontId="52" fillId="75" borderId="40" applyNumberFormat="0" applyProtection="0">
      <alignment horizontal="left" vertical="center" indent="1"/>
    </xf>
    <xf numFmtId="4" fontId="52" fillId="75" borderId="40" applyNumberFormat="0" applyProtection="0">
      <alignment horizontal="left" vertical="center" indent="1"/>
    </xf>
    <xf numFmtId="4" fontId="52" fillId="75" borderId="40" applyNumberFormat="0" applyProtection="0">
      <alignment horizontal="left" vertical="center" indent="1"/>
    </xf>
    <xf numFmtId="4" fontId="52" fillId="75" borderId="40" applyNumberFormat="0" applyProtection="0">
      <alignment horizontal="left" vertical="center" indent="1"/>
    </xf>
    <xf numFmtId="4" fontId="52" fillId="75" borderId="40" applyNumberFormat="0" applyProtection="0">
      <alignment horizontal="left" vertical="center" indent="1"/>
    </xf>
    <xf numFmtId="4" fontId="52" fillId="75" borderId="40" applyNumberFormat="0" applyProtection="0">
      <alignment horizontal="left" vertical="center" indent="1"/>
    </xf>
    <xf numFmtId="4" fontId="52" fillId="75" borderId="40" applyNumberFormat="0" applyProtection="0">
      <alignment horizontal="left" vertical="center" indent="1"/>
    </xf>
    <xf numFmtId="4" fontId="52" fillId="75" borderId="40" applyNumberFormat="0" applyProtection="0">
      <alignment horizontal="left" vertical="center" indent="1"/>
    </xf>
    <xf numFmtId="4" fontId="52" fillId="75" borderId="40" applyNumberFormat="0" applyProtection="0">
      <alignment horizontal="left" vertical="center" indent="1"/>
    </xf>
    <xf numFmtId="4" fontId="52" fillId="75" borderId="40" applyNumberFormat="0" applyProtection="0">
      <alignment horizontal="left" vertical="center" indent="1"/>
    </xf>
    <xf numFmtId="4" fontId="70" fillId="77" borderId="42" applyNumberFormat="0" applyProtection="0">
      <alignment horizontal="right" vertical="center"/>
    </xf>
    <xf numFmtId="4" fontId="70" fillId="77" borderId="42" applyNumberFormat="0" applyProtection="0">
      <alignment horizontal="right" vertical="center"/>
    </xf>
    <xf numFmtId="4" fontId="70" fillId="77" borderId="42" applyNumberFormat="0" applyProtection="0">
      <alignment horizontal="right" vertical="center"/>
    </xf>
    <xf numFmtId="4" fontId="70" fillId="77" borderId="42" applyNumberFormat="0" applyProtection="0">
      <alignment horizontal="right" vertical="center"/>
    </xf>
    <xf numFmtId="4" fontId="70" fillId="77" borderId="42" applyNumberFormat="0" applyProtection="0">
      <alignment horizontal="right" vertical="center"/>
    </xf>
    <xf numFmtId="4" fontId="70" fillId="78" borderId="40" applyNumberFormat="0" applyProtection="0">
      <alignment horizontal="left" vertical="center" indent="1"/>
    </xf>
    <xf numFmtId="4" fontId="70" fillId="78" borderId="40" applyNumberFormat="0" applyProtection="0">
      <alignment horizontal="left" vertical="center" indent="1"/>
    </xf>
    <xf numFmtId="4" fontId="70" fillId="78" borderId="40" applyNumberFormat="0" applyProtection="0">
      <alignment horizontal="left" vertical="center" indent="1"/>
    </xf>
    <xf numFmtId="4" fontId="70" fillId="78" borderId="40" applyNumberFormat="0" applyProtection="0">
      <alignment horizontal="left" vertical="center" indent="1"/>
    </xf>
    <xf numFmtId="4" fontId="70" fillId="78" borderId="40" applyNumberFormat="0" applyProtection="0">
      <alignment horizontal="left" vertical="center" indent="1"/>
    </xf>
    <xf numFmtId="4" fontId="70" fillId="77" borderId="40" applyNumberFormat="0" applyProtection="0">
      <alignment horizontal="left" vertical="center" indent="1"/>
    </xf>
    <xf numFmtId="4" fontId="70" fillId="77" borderId="40" applyNumberFormat="0" applyProtection="0">
      <alignment horizontal="left" vertical="center" indent="1"/>
    </xf>
    <xf numFmtId="4" fontId="70" fillId="77" borderId="40" applyNumberFormat="0" applyProtection="0">
      <alignment horizontal="left" vertical="center" indent="1"/>
    </xf>
    <xf numFmtId="4" fontId="70" fillId="77" borderId="40" applyNumberFormat="0" applyProtection="0">
      <alignment horizontal="left" vertical="center" indent="1"/>
    </xf>
    <xf numFmtId="4" fontId="70" fillId="77" borderId="40" applyNumberFormat="0" applyProtection="0">
      <alignment horizontal="left" vertical="center" indent="1"/>
    </xf>
    <xf numFmtId="0" fontId="70" fillId="50" borderId="42" applyNumberFormat="0" applyProtection="0">
      <alignment horizontal="left" vertical="center" indent="1"/>
    </xf>
    <xf numFmtId="0" fontId="70" fillId="50" borderId="42" applyNumberFormat="0" applyProtection="0">
      <alignment horizontal="left" vertical="center" indent="1"/>
    </xf>
    <xf numFmtId="0" fontId="70" fillId="50" borderId="42" applyNumberFormat="0" applyProtection="0">
      <alignment horizontal="left" vertical="center" indent="1"/>
    </xf>
    <xf numFmtId="0" fontId="70" fillId="50" borderId="42" applyNumberFormat="0" applyProtection="0">
      <alignment horizontal="left" vertical="center" indent="1"/>
    </xf>
    <xf numFmtId="0" fontId="70" fillId="50" borderId="42" applyNumberFormat="0" applyProtection="0">
      <alignment horizontal="left" vertical="center" indent="1"/>
    </xf>
    <xf numFmtId="0" fontId="70" fillId="50" borderId="42" applyNumberFormat="0" applyProtection="0">
      <alignment horizontal="left" vertical="center" indent="1"/>
    </xf>
    <xf numFmtId="0" fontId="34" fillId="75" borderId="44" applyNumberFormat="0" applyProtection="0">
      <alignment horizontal="left" vertical="top" indent="1"/>
    </xf>
    <xf numFmtId="0" fontId="34" fillId="75" borderId="44" applyNumberFormat="0" applyProtection="0">
      <alignment horizontal="left" vertical="top" indent="1"/>
    </xf>
    <xf numFmtId="0" fontId="34" fillId="75" borderId="44" applyNumberFormat="0" applyProtection="0">
      <alignment horizontal="left" vertical="top" indent="1"/>
    </xf>
    <xf numFmtId="0" fontId="34" fillId="75" borderId="44" applyNumberFormat="0" applyProtection="0">
      <alignment horizontal="left" vertical="top" indent="1"/>
    </xf>
    <xf numFmtId="0" fontId="34" fillId="75" borderId="44" applyNumberFormat="0" applyProtection="0">
      <alignment horizontal="left" vertical="top" indent="1"/>
    </xf>
    <xf numFmtId="0" fontId="34" fillId="75" borderId="44" applyNumberFormat="0" applyProtection="0">
      <alignment horizontal="left" vertical="top" indent="1"/>
    </xf>
    <xf numFmtId="0" fontId="34" fillId="75" borderId="44" applyNumberFormat="0" applyProtection="0">
      <alignment horizontal="left" vertical="top" indent="1"/>
    </xf>
    <xf numFmtId="0" fontId="34" fillId="75" borderId="44" applyNumberFormat="0" applyProtection="0">
      <alignment horizontal="left" vertical="top" indent="1"/>
    </xf>
    <xf numFmtId="0" fontId="70" fillId="82" borderId="42" applyNumberFormat="0" applyProtection="0">
      <alignment horizontal="left" vertical="center" indent="1"/>
    </xf>
    <xf numFmtId="0" fontId="70" fillId="82" borderId="42" applyNumberFormat="0" applyProtection="0">
      <alignment horizontal="left" vertical="center" indent="1"/>
    </xf>
    <xf numFmtId="0" fontId="70" fillId="82" borderId="42" applyNumberFormat="0" applyProtection="0">
      <alignment horizontal="left" vertical="center" indent="1"/>
    </xf>
    <xf numFmtId="0" fontId="70" fillId="82" borderId="42" applyNumberFormat="0" applyProtection="0">
      <alignment horizontal="left" vertical="center" indent="1"/>
    </xf>
    <xf numFmtId="0" fontId="70" fillId="82" borderId="42" applyNumberFormat="0" applyProtection="0">
      <alignment horizontal="left" vertical="center" indent="1"/>
    </xf>
    <xf numFmtId="0" fontId="70" fillId="82" borderId="42" applyNumberFormat="0" applyProtection="0">
      <alignment horizontal="left" vertical="center" indent="1"/>
    </xf>
    <xf numFmtId="0" fontId="34" fillId="77" borderId="44" applyNumberFormat="0" applyProtection="0">
      <alignment horizontal="left" vertical="top" indent="1"/>
    </xf>
    <xf numFmtId="0" fontId="34" fillId="77" borderId="44" applyNumberFormat="0" applyProtection="0">
      <alignment horizontal="left" vertical="top" indent="1"/>
    </xf>
    <xf numFmtId="0" fontId="34" fillId="77" borderId="44" applyNumberFormat="0" applyProtection="0">
      <alignment horizontal="left" vertical="top" indent="1"/>
    </xf>
    <xf numFmtId="0" fontId="34" fillId="77" borderId="44" applyNumberFormat="0" applyProtection="0">
      <alignment horizontal="left" vertical="top" indent="1"/>
    </xf>
    <xf numFmtId="0" fontId="34" fillId="77" borderId="44" applyNumberFormat="0" applyProtection="0">
      <alignment horizontal="left" vertical="top" indent="1"/>
    </xf>
    <xf numFmtId="0" fontId="34" fillId="77" borderId="44" applyNumberFormat="0" applyProtection="0">
      <alignment horizontal="left" vertical="top" indent="1"/>
    </xf>
    <xf numFmtId="0" fontId="34" fillId="77" borderId="44" applyNumberFormat="0" applyProtection="0">
      <alignment horizontal="left" vertical="top" indent="1"/>
    </xf>
    <xf numFmtId="0" fontId="34" fillId="77" borderId="44" applyNumberFormat="0" applyProtection="0">
      <alignment horizontal="left" vertical="top" indent="1"/>
    </xf>
    <xf numFmtId="0" fontId="70" fillId="14" borderId="42" applyNumberFormat="0" applyProtection="0">
      <alignment horizontal="left" vertical="center" indent="1"/>
    </xf>
    <xf numFmtId="0" fontId="70" fillId="14" borderId="42" applyNumberFormat="0" applyProtection="0">
      <alignment horizontal="left" vertical="center" indent="1"/>
    </xf>
    <xf numFmtId="0" fontId="70" fillId="14" borderId="42" applyNumberFormat="0" applyProtection="0">
      <alignment horizontal="left" vertical="center" indent="1"/>
    </xf>
    <xf numFmtId="0" fontId="70" fillId="14" borderId="42" applyNumberFormat="0" applyProtection="0">
      <alignment horizontal="left" vertical="center" indent="1"/>
    </xf>
    <xf numFmtId="0" fontId="70" fillId="14" borderId="42" applyNumberFormat="0" applyProtection="0">
      <alignment horizontal="left" vertical="center" indent="1"/>
    </xf>
    <xf numFmtId="0" fontId="33" fillId="85" borderId="43" applyNumberFormat="0" applyProtection="0">
      <alignment horizontal="left" vertical="center" indent="1"/>
    </xf>
    <xf numFmtId="0" fontId="34" fillId="14" borderId="44" applyNumberFormat="0" applyProtection="0">
      <alignment horizontal="left" vertical="top" indent="1"/>
    </xf>
    <xf numFmtId="0" fontId="34" fillId="14" borderId="44" applyNumberFormat="0" applyProtection="0">
      <alignment horizontal="left" vertical="top" indent="1"/>
    </xf>
    <xf numFmtId="0" fontId="34" fillId="14" borderId="44" applyNumberFormat="0" applyProtection="0">
      <alignment horizontal="left" vertical="top" indent="1"/>
    </xf>
    <xf numFmtId="0" fontId="34" fillId="14" borderId="44" applyNumberFormat="0" applyProtection="0">
      <alignment horizontal="left" vertical="top" indent="1"/>
    </xf>
    <xf numFmtId="0" fontId="34" fillId="14" borderId="44" applyNumberFormat="0" applyProtection="0">
      <alignment horizontal="left" vertical="top" indent="1"/>
    </xf>
    <xf numFmtId="0" fontId="34" fillId="14" borderId="44" applyNumberFormat="0" applyProtection="0">
      <alignment horizontal="left" vertical="top" indent="1"/>
    </xf>
    <xf numFmtId="0" fontId="34" fillId="14" borderId="44" applyNumberFormat="0" applyProtection="0">
      <alignment horizontal="left" vertical="top" indent="1"/>
    </xf>
    <xf numFmtId="0" fontId="34" fillId="14" borderId="44" applyNumberFormat="0" applyProtection="0">
      <alignment horizontal="left" vertical="top" indent="1"/>
    </xf>
    <xf numFmtId="0" fontId="70" fillId="78" borderId="42" applyNumberFormat="0" applyProtection="0">
      <alignment horizontal="left" vertical="center" indent="1"/>
    </xf>
    <xf numFmtId="0" fontId="70" fillId="78" borderId="42" applyNumberFormat="0" applyProtection="0">
      <alignment horizontal="left" vertical="center" indent="1"/>
    </xf>
    <xf numFmtId="0" fontId="70" fillId="78" borderId="42" applyNumberFormat="0" applyProtection="0">
      <alignment horizontal="left" vertical="center" indent="1"/>
    </xf>
    <xf numFmtId="0" fontId="70" fillId="78" borderId="42" applyNumberFormat="0" applyProtection="0">
      <alignment horizontal="left" vertical="center" indent="1"/>
    </xf>
    <xf numFmtId="0" fontId="70" fillId="78" borderId="42" applyNumberFormat="0" applyProtection="0">
      <alignment horizontal="left" vertical="center" indent="1"/>
    </xf>
    <xf numFmtId="0" fontId="33" fillId="6" borderId="43" applyNumberFormat="0" applyProtection="0">
      <alignment horizontal="left" vertical="center" indent="1"/>
    </xf>
    <xf numFmtId="0" fontId="34" fillId="78" borderId="44" applyNumberFormat="0" applyProtection="0">
      <alignment horizontal="left" vertical="top" indent="1"/>
    </xf>
    <xf numFmtId="0" fontId="34" fillId="78" borderId="44" applyNumberFormat="0" applyProtection="0">
      <alignment horizontal="left" vertical="top" indent="1"/>
    </xf>
    <xf numFmtId="0" fontId="34" fillId="78" borderId="44" applyNumberFormat="0" applyProtection="0">
      <alignment horizontal="left" vertical="top" indent="1"/>
    </xf>
    <xf numFmtId="0" fontId="34" fillId="78" borderId="44" applyNumberFormat="0" applyProtection="0">
      <alignment horizontal="left" vertical="top" indent="1"/>
    </xf>
    <xf numFmtId="0" fontId="34" fillId="78" borderId="44" applyNumberFormat="0" applyProtection="0">
      <alignment horizontal="left" vertical="top" indent="1"/>
    </xf>
    <xf numFmtId="0" fontId="34" fillId="78" borderId="44" applyNumberFormat="0" applyProtection="0">
      <alignment horizontal="left" vertical="top" indent="1"/>
    </xf>
    <xf numFmtId="0" fontId="34" fillId="78" borderId="44" applyNumberFormat="0" applyProtection="0">
      <alignment horizontal="left" vertical="top" indent="1"/>
    </xf>
    <xf numFmtId="0" fontId="34" fillId="78" borderId="44" applyNumberFormat="0" applyProtection="0">
      <alignment horizontal="left" vertical="top" indent="1"/>
    </xf>
    <xf numFmtId="0" fontId="77" fillId="75" borderId="45" applyBorder="0"/>
    <xf numFmtId="4" fontId="49" fillId="87" borderId="43" applyNumberFormat="0" applyProtection="0">
      <alignment vertical="center"/>
    </xf>
    <xf numFmtId="4" fontId="78" fillId="59" borderId="44" applyNumberFormat="0" applyProtection="0">
      <alignment vertical="center"/>
    </xf>
    <xf numFmtId="4" fontId="78" fillId="59" borderId="44" applyNumberFormat="0" applyProtection="0">
      <alignment vertical="center"/>
    </xf>
    <xf numFmtId="4" fontId="78" fillId="59" borderId="44" applyNumberFormat="0" applyProtection="0">
      <alignment vertical="center"/>
    </xf>
    <xf numFmtId="4" fontId="78" fillId="59" borderId="44" applyNumberFormat="0" applyProtection="0">
      <alignment vertical="center"/>
    </xf>
    <xf numFmtId="4" fontId="78" fillId="59" borderId="44" applyNumberFormat="0" applyProtection="0">
      <alignment vertical="center"/>
    </xf>
    <xf numFmtId="4" fontId="71" fillId="87" borderId="43" applyNumberFormat="0" applyProtection="0">
      <alignment vertical="center"/>
    </xf>
    <xf numFmtId="4" fontId="49" fillId="87" borderId="43" applyNumberFormat="0" applyProtection="0">
      <alignment horizontal="left" vertical="center" indent="1"/>
    </xf>
    <xf numFmtId="4" fontId="78" fillId="50" borderId="44" applyNumberFormat="0" applyProtection="0">
      <alignment horizontal="left" vertical="center" indent="1"/>
    </xf>
    <xf numFmtId="4" fontId="78" fillId="50" borderId="44" applyNumberFormat="0" applyProtection="0">
      <alignment horizontal="left" vertical="center" indent="1"/>
    </xf>
    <xf numFmtId="4" fontId="78" fillId="50" borderId="44" applyNumberFormat="0" applyProtection="0">
      <alignment horizontal="left" vertical="center" indent="1"/>
    </xf>
    <xf numFmtId="4" fontId="78" fillId="50" borderId="44" applyNumberFormat="0" applyProtection="0">
      <alignment horizontal="left" vertical="center" indent="1"/>
    </xf>
    <xf numFmtId="4" fontId="78" fillId="50" borderId="44" applyNumberFormat="0" applyProtection="0">
      <alignment horizontal="left" vertical="center" indent="1"/>
    </xf>
    <xf numFmtId="4" fontId="49" fillId="87" borderId="43" applyNumberFormat="0" applyProtection="0">
      <alignment horizontal="left" vertical="center" indent="1"/>
    </xf>
    <xf numFmtId="0" fontId="78" fillId="59" borderId="44" applyNumberFormat="0" applyProtection="0">
      <alignment horizontal="left" vertical="top" indent="1"/>
    </xf>
    <xf numFmtId="0" fontId="78" fillId="59" borderId="44" applyNumberFormat="0" applyProtection="0">
      <alignment horizontal="left" vertical="top" indent="1"/>
    </xf>
    <xf numFmtId="0" fontId="78" fillId="59" borderId="44" applyNumberFormat="0" applyProtection="0">
      <alignment horizontal="left" vertical="top" indent="1"/>
    </xf>
    <xf numFmtId="0" fontId="78" fillId="59" borderId="44" applyNumberFormat="0" applyProtection="0">
      <alignment horizontal="left" vertical="top" indent="1"/>
    </xf>
    <xf numFmtId="0" fontId="78" fillId="59" borderId="44" applyNumberFormat="0" applyProtection="0">
      <alignment horizontal="left" vertical="top" indent="1"/>
    </xf>
    <xf numFmtId="4" fontId="49" fillId="74" borderId="43" applyNumberFormat="0" applyProtection="0">
      <alignment horizontal="right" vertical="center"/>
    </xf>
    <xf numFmtId="4" fontId="70" fillId="0" borderId="42" applyNumberFormat="0" applyProtection="0">
      <alignment horizontal="right" vertical="center"/>
    </xf>
    <xf numFmtId="4" fontId="70" fillId="0" borderId="42" applyNumberFormat="0" applyProtection="0">
      <alignment horizontal="right" vertical="center"/>
    </xf>
    <xf numFmtId="4" fontId="70" fillId="0" borderId="42" applyNumberFormat="0" applyProtection="0">
      <alignment horizontal="right" vertical="center"/>
    </xf>
    <xf numFmtId="4" fontId="70" fillId="0" borderId="42" applyNumberFormat="0" applyProtection="0">
      <alignment horizontal="right" vertical="center"/>
    </xf>
    <xf numFmtId="4" fontId="70" fillId="0" borderId="42" applyNumberFormat="0" applyProtection="0">
      <alignment horizontal="right" vertical="center"/>
    </xf>
    <xf numFmtId="4" fontId="71" fillId="74" borderId="43" applyNumberFormat="0" applyProtection="0">
      <alignment horizontal="right" vertical="center"/>
    </xf>
    <xf numFmtId="4" fontId="41" fillId="88" borderId="42" applyNumberFormat="0" applyProtection="0">
      <alignment horizontal="right" vertical="center"/>
    </xf>
    <xf numFmtId="4" fontId="41" fillId="88" borderId="42" applyNumberFormat="0" applyProtection="0">
      <alignment horizontal="right" vertical="center"/>
    </xf>
    <xf numFmtId="4" fontId="41" fillId="88" borderId="42" applyNumberFormat="0" applyProtection="0">
      <alignment horizontal="right" vertical="center"/>
    </xf>
    <xf numFmtId="4" fontId="41" fillId="88" borderId="42" applyNumberFormat="0" applyProtection="0">
      <alignment horizontal="right" vertical="center"/>
    </xf>
    <xf numFmtId="4" fontId="41" fillId="88" borderId="42" applyNumberFormat="0" applyProtection="0">
      <alignment horizontal="right" vertical="center"/>
    </xf>
    <xf numFmtId="4" fontId="70" fillId="20" borderId="42" applyNumberFormat="0" applyProtection="0">
      <alignment horizontal="left" vertical="center" indent="1"/>
    </xf>
    <xf numFmtId="4" fontId="70" fillId="20" borderId="42" applyNumberFormat="0" applyProtection="0">
      <alignment horizontal="left" vertical="center" indent="1"/>
    </xf>
    <xf numFmtId="4" fontId="70" fillId="20" borderId="42" applyNumberFormat="0" applyProtection="0">
      <alignment horizontal="left" vertical="center" indent="1"/>
    </xf>
    <xf numFmtId="4" fontId="70" fillId="20" borderId="42" applyNumberFormat="0" applyProtection="0">
      <alignment horizontal="left" vertical="center" indent="1"/>
    </xf>
    <xf numFmtId="4" fontId="70" fillId="20" borderId="42" applyNumberFormat="0" applyProtection="0">
      <alignment horizontal="left" vertical="center" indent="1"/>
    </xf>
    <xf numFmtId="4" fontId="70" fillId="20" borderId="42" applyNumberFormat="0" applyProtection="0">
      <alignment horizontal="left" vertical="center" indent="1"/>
    </xf>
    <xf numFmtId="0" fontId="78" fillId="77" borderId="44" applyNumberFormat="0" applyProtection="0">
      <alignment horizontal="left" vertical="top" indent="1"/>
    </xf>
    <xf numFmtId="0" fontId="78" fillId="77" borderId="44" applyNumberFormat="0" applyProtection="0">
      <alignment horizontal="left" vertical="top" indent="1"/>
    </xf>
    <xf numFmtId="0" fontId="78" fillId="77" borderId="44" applyNumberFormat="0" applyProtection="0">
      <alignment horizontal="left" vertical="top" indent="1"/>
    </xf>
    <xf numFmtId="0" fontId="78" fillId="77" borderId="44" applyNumberFormat="0" applyProtection="0">
      <alignment horizontal="left" vertical="top" indent="1"/>
    </xf>
    <xf numFmtId="0" fontId="78" fillId="77" borderId="44" applyNumberFormat="0" applyProtection="0">
      <alignment horizontal="left" vertical="top" indent="1"/>
    </xf>
    <xf numFmtId="4" fontId="41" fillId="89" borderId="40" applyNumberFormat="0" applyProtection="0">
      <alignment horizontal="left" vertical="center" indent="1"/>
    </xf>
    <xf numFmtId="4" fontId="41" fillId="89" borderId="40" applyNumberFormat="0" applyProtection="0">
      <alignment horizontal="left" vertical="center" indent="1"/>
    </xf>
    <xf numFmtId="4" fontId="41" fillId="89" borderId="40" applyNumberFormat="0" applyProtection="0">
      <alignment horizontal="left" vertical="center" indent="1"/>
    </xf>
    <xf numFmtId="4" fontId="41" fillId="89" borderId="40" applyNumberFormat="0" applyProtection="0">
      <alignment horizontal="left" vertical="center" indent="1"/>
    </xf>
    <xf numFmtId="4" fontId="41" fillId="89" borderId="40" applyNumberFormat="0" applyProtection="0">
      <alignment horizontal="left" vertical="center" indent="1"/>
    </xf>
    <xf numFmtId="4" fontId="69" fillId="74" borderId="43" applyNumberFormat="0" applyProtection="0">
      <alignment horizontal="right" vertical="center"/>
    </xf>
    <xf numFmtId="4" fontId="41" fillId="86" borderId="42" applyNumberFormat="0" applyProtection="0">
      <alignment horizontal="right" vertical="center"/>
    </xf>
    <xf numFmtId="4" fontId="41" fillId="86" borderId="42" applyNumberFormat="0" applyProtection="0">
      <alignment horizontal="right" vertical="center"/>
    </xf>
    <xf numFmtId="4" fontId="41" fillId="86" borderId="42" applyNumberFormat="0" applyProtection="0">
      <alignment horizontal="right" vertical="center"/>
    </xf>
    <xf numFmtId="4" fontId="41" fillId="86" borderId="42" applyNumberFormat="0" applyProtection="0">
      <alignment horizontal="right" vertical="center"/>
    </xf>
    <xf numFmtId="4" fontId="41" fillId="86" borderId="42" applyNumberFormat="0" applyProtection="0">
      <alignment horizontal="right" vertical="center"/>
    </xf>
    <xf numFmtId="2" fontId="80" fillId="91" borderId="38" applyProtection="0"/>
    <xf numFmtId="2" fontId="80" fillId="91" borderId="38" applyProtection="0"/>
    <xf numFmtId="2" fontId="40" fillId="92" borderId="38" applyProtection="0"/>
    <xf numFmtId="2" fontId="40" fillId="93" borderId="38" applyProtection="0"/>
    <xf numFmtId="2" fontId="40" fillId="94" borderId="38" applyProtection="0"/>
    <xf numFmtId="2" fontId="40" fillId="94" borderId="38" applyProtection="0">
      <alignment horizontal="center"/>
    </xf>
    <xf numFmtId="2" fontId="40" fillId="93" borderId="38" applyProtection="0">
      <alignment horizontal="center"/>
    </xf>
    <xf numFmtId="0" fontId="41" fillId="0" borderId="40">
      <alignment horizontal="left" vertical="top" wrapText="1"/>
    </xf>
    <xf numFmtId="0" fontId="83" fillId="0" borderId="46" applyNumberFormat="0" applyFill="0" applyAlignment="0" applyProtection="0"/>
    <xf numFmtId="0" fontId="89" fillId="0" borderId="47"/>
    <xf numFmtId="0" fontId="31" fillId="0" borderId="0"/>
    <xf numFmtId="49" fontId="32" fillId="0" borderId="16">
      <alignment horizontal="center" vertical="top" wrapText="1"/>
      <protection locked="0"/>
    </xf>
    <xf numFmtId="49" fontId="32" fillId="0" borderId="16">
      <alignment horizontal="center" vertical="top" wrapText="1"/>
      <protection locked="0"/>
    </xf>
    <xf numFmtId="49" fontId="41" fillId="10" borderId="16">
      <alignment horizontal="right" vertical="top"/>
      <protection locked="0"/>
    </xf>
    <xf numFmtId="49" fontId="41" fillId="10" borderId="16">
      <alignment horizontal="right" vertical="top"/>
      <protection locked="0"/>
    </xf>
    <xf numFmtId="0" fontId="41" fillId="10" borderId="16">
      <alignment horizontal="right" vertical="top"/>
      <protection locked="0"/>
    </xf>
    <xf numFmtId="0" fontId="41" fillId="10" borderId="16">
      <alignment horizontal="right" vertical="top"/>
      <protection locked="0"/>
    </xf>
    <xf numFmtId="49" fontId="41" fillId="0" borderId="16">
      <alignment horizontal="right" vertical="top"/>
      <protection locked="0"/>
    </xf>
    <xf numFmtId="49" fontId="41" fillId="0" borderId="16">
      <alignment horizontal="right" vertical="top"/>
      <protection locked="0"/>
    </xf>
    <xf numFmtId="0" fontId="41" fillId="0" borderId="16">
      <alignment horizontal="right" vertical="top"/>
      <protection locked="0"/>
    </xf>
    <xf numFmtId="0" fontId="41" fillId="0" borderId="16">
      <alignment horizontal="right" vertical="top"/>
      <protection locked="0"/>
    </xf>
    <xf numFmtId="49" fontId="41" fillId="49" borderId="16">
      <alignment horizontal="right" vertical="top"/>
      <protection locked="0"/>
    </xf>
    <xf numFmtId="49" fontId="41" fillId="49" borderId="16">
      <alignment horizontal="right" vertical="top"/>
      <protection locked="0"/>
    </xf>
    <xf numFmtId="0" fontId="41" fillId="49" borderId="16">
      <alignment horizontal="right" vertical="top"/>
      <protection locked="0"/>
    </xf>
    <xf numFmtId="0" fontId="41" fillId="49" borderId="16">
      <alignment horizontal="right" vertical="top"/>
      <protection locked="0"/>
    </xf>
    <xf numFmtId="0" fontId="40" fillId="6" borderId="50" applyNumberFormat="0">
      <alignment readingOrder="1"/>
      <protection locked="0"/>
    </xf>
    <xf numFmtId="0" fontId="46" fillId="0" borderId="51">
      <alignment horizontal="left" vertical="top" wrapText="1"/>
    </xf>
    <xf numFmtId="49" fontId="32" fillId="0" borderId="48">
      <alignment horizontal="center" vertical="top" wrapText="1"/>
      <protection locked="0"/>
    </xf>
    <xf numFmtId="49" fontId="32" fillId="0" borderId="48">
      <alignment horizontal="center" vertical="top" wrapText="1"/>
      <protection locked="0"/>
    </xf>
    <xf numFmtId="49" fontId="41" fillId="10" borderId="48">
      <alignment horizontal="right" vertical="top"/>
      <protection locked="0"/>
    </xf>
    <xf numFmtId="49" fontId="41" fillId="10" borderId="48">
      <alignment horizontal="right" vertical="top"/>
      <protection locked="0"/>
    </xf>
    <xf numFmtId="0" fontId="41" fillId="10" borderId="48">
      <alignment horizontal="right" vertical="top"/>
      <protection locked="0"/>
    </xf>
    <xf numFmtId="0" fontId="41" fillId="10" borderId="48">
      <alignment horizontal="right" vertical="top"/>
      <protection locked="0"/>
    </xf>
    <xf numFmtId="49" fontId="41" fillId="0" borderId="48">
      <alignment horizontal="right" vertical="top"/>
      <protection locked="0"/>
    </xf>
    <xf numFmtId="49" fontId="41" fillId="0" borderId="48">
      <alignment horizontal="right" vertical="top"/>
      <protection locked="0"/>
    </xf>
    <xf numFmtId="0" fontId="41" fillId="0" borderId="48">
      <alignment horizontal="right" vertical="top"/>
      <protection locked="0"/>
    </xf>
    <xf numFmtId="0" fontId="41" fillId="0" borderId="48">
      <alignment horizontal="right" vertical="top"/>
      <protection locked="0"/>
    </xf>
    <xf numFmtId="49" fontId="41" fillId="49" borderId="48">
      <alignment horizontal="right" vertical="top"/>
      <protection locked="0"/>
    </xf>
    <xf numFmtId="49" fontId="41" fillId="49" borderId="48">
      <alignment horizontal="right" vertical="top"/>
      <protection locked="0"/>
    </xf>
    <xf numFmtId="0" fontId="41" fillId="49" borderId="48">
      <alignment horizontal="right" vertical="top"/>
      <protection locked="0"/>
    </xf>
    <xf numFmtId="0" fontId="41" fillId="49" borderId="48">
      <alignment horizontal="right" vertical="top"/>
      <protection locked="0"/>
    </xf>
    <xf numFmtId="0" fontId="46" fillId="0" borderId="51">
      <alignment horizontal="center" vertical="top" wrapText="1"/>
    </xf>
    <xf numFmtId="0" fontId="50" fillId="50" borderId="50" applyNumberFormat="0" applyAlignment="0" applyProtection="0"/>
    <xf numFmtId="0" fontId="63" fillId="13" borderId="50" applyNumberFormat="0" applyAlignment="0" applyProtection="0"/>
    <xf numFmtId="0" fontId="32" fillId="59" borderId="52" applyNumberFormat="0" applyFont="0" applyAlignment="0" applyProtection="0"/>
    <xf numFmtId="0" fontId="34" fillId="45" borderId="53" applyNumberFormat="0" applyFont="0" applyAlignment="0" applyProtection="0"/>
    <xf numFmtId="0" fontId="34" fillId="45" borderId="53" applyNumberFormat="0" applyFont="0" applyAlignment="0" applyProtection="0"/>
    <xf numFmtId="0" fontId="34" fillId="45" borderId="53" applyNumberFormat="0" applyFont="0" applyAlignment="0" applyProtection="0"/>
    <xf numFmtId="0" fontId="68" fillId="50" borderId="54" applyNumberFormat="0" applyAlignment="0" applyProtection="0"/>
    <xf numFmtId="4" fontId="49" fillId="60" borderId="54" applyNumberFormat="0" applyProtection="0">
      <alignment vertical="center"/>
    </xf>
    <xf numFmtId="4" fontId="70" fillId="57" borderId="53" applyNumberFormat="0" applyProtection="0">
      <alignment vertical="center"/>
    </xf>
    <xf numFmtId="4" fontId="70" fillId="57" borderId="53" applyNumberFormat="0" applyProtection="0">
      <alignment vertical="center"/>
    </xf>
    <xf numFmtId="4" fontId="70" fillId="57" borderId="53" applyNumberFormat="0" applyProtection="0">
      <alignment vertical="center"/>
    </xf>
    <xf numFmtId="4" fontId="70" fillId="57" borderId="53" applyNumberFormat="0" applyProtection="0">
      <alignment vertical="center"/>
    </xf>
    <xf numFmtId="4" fontId="70" fillId="57" borderId="53" applyNumberFormat="0" applyProtection="0">
      <alignment vertical="center"/>
    </xf>
    <xf numFmtId="4" fontId="71" fillId="60" borderId="54" applyNumberFormat="0" applyProtection="0">
      <alignment vertical="center"/>
    </xf>
    <xf numFmtId="4" fontId="41" fillId="60" borderId="53" applyNumberFormat="0" applyProtection="0">
      <alignment vertical="center"/>
    </xf>
    <xf numFmtId="4" fontId="41" fillId="60" borderId="53" applyNumberFormat="0" applyProtection="0">
      <alignment vertical="center"/>
    </xf>
    <xf numFmtId="4" fontId="41" fillId="60" borderId="53" applyNumberFormat="0" applyProtection="0">
      <alignment vertical="center"/>
    </xf>
    <xf numFmtId="4" fontId="41" fillId="60" borderId="53" applyNumberFormat="0" applyProtection="0">
      <alignment vertical="center"/>
    </xf>
    <xf numFmtId="4" fontId="41" fillId="60" borderId="53" applyNumberFormat="0" applyProtection="0">
      <alignment vertical="center"/>
    </xf>
    <xf numFmtId="4" fontId="49" fillId="60" borderId="54" applyNumberFormat="0" applyProtection="0">
      <alignment horizontal="left" vertical="center" indent="1"/>
    </xf>
    <xf numFmtId="4" fontId="70" fillId="60" borderId="53" applyNumberFormat="0" applyProtection="0">
      <alignment horizontal="left" vertical="center" indent="1"/>
    </xf>
    <xf numFmtId="4" fontId="70" fillId="60" borderId="53" applyNumberFormat="0" applyProtection="0">
      <alignment horizontal="left" vertical="center" indent="1"/>
    </xf>
    <xf numFmtId="4" fontId="70" fillId="60" borderId="53" applyNumberFormat="0" applyProtection="0">
      <alignment horizontal="left" vertical="center" indent="1"/>
    </xf>
    <xf numFmtId="4" fontId="70" fillId="60" borderId="53" applyNumberFormat="0" applyProtection="0">
      <alignment horizontal="left" vertical="center" indent="1"/>
    </xf>
    <xf numFmtId="4" fontId="70" fillId="60" borderId="53" applyNumberFormat="0" applyProtection="0">
      <alignment horizontal="left" vertical="center" indent="1"/>
    </xf>
    <xf numFmtId="4" fontId="49" fillId="60" borderId="54" applyNumberFormat="0" applyProtection="0">
      <alignment horizontal="left" vertical="center" indent="1"/>
    </xf>
    <xf numFmtId="0" fontId="41" fillId="57" borderId="55" applyNumberFormat="0" applyProtection="0">
      <alignment horizontal="left" vertical="top" indent="1"/>
    </xf>
    <xf numFmtId="0" fontId="41" fillId="57" borderId="55" applyNumberFormat="0" applyProtection="0">
      <alignment horizontal="left" vertical="top" indent="1"/>
    </xf>
    <xf numFmtId="0" fontId="41" fillId="57" borderId="55" applyNumberFormat="0" applyProtection="0">
      <alignment horizontal="left" vertical="top" indent="1"/>
    </xf>
    <xf numFmtId="0" fontId="41" fillId="57" borderId="55" applyNumberFormat="0" applyProtection="0">
      <alignment horizontal="left" vertical="top" indent="1"/>
    </xf>
    <xf numFmtId="0" fontId="41" fillId="57" borderId="55" applyNumberFormat="0" applyProtection="0">
      <alignment horizontal="left" vertical="top" indent="1"/>
    </xf>
    <xf numFmtId="4" fontId="70" fillId="20" borderId="53" applyNumberFormat="0" applyProtection="0">
      <alignment horizontal="left" vertical="center" indent="1"/>
    </xf>
    <xf numFmtId="4" fontId="70" fillId="20" borderId="53" applyNumberFormat="0" applyProtection="0">
      <alignment horizontal="left" vertical="center" indent="1"/>
    </xf>
    <xf numFmtId="4" fontId="70" fillId="20" borderId="53" applyNumberFormat="0" applyProtection="0">
      <alignment horizontal="left" vertical="center" indent="1"/>
    </xf>
    <xf numFmtId="4" fontId="70" fillId="20" borderId="53" applyNumberFormat="0" applyProtection="0">
      <alignment horizontal="left" vertical="center" indent="1"/>
    </xf>
    <xf numFmtId="4" fontId="70" fillId="20" borderId="53" applyNumberFormat="0" applyProtection="0">
      <alignment horizontal="left" vertical="center" indent="1"/>
    </xf>
    <xf numFmtId="4" fontId="49" fillId="61" borderId="54" applyNumberFormat="0" applyProtection="0">
      <alignment horizontal="right" vertical="center"/>
    </xf>
    <xf numFmtId="4" fontId="70" fillId="9" borderId="53" applyNumberFormat="0" applyProtection="0">
      <alignment horizontal="right" vertical="center"/>
    </xf>
    <xf numFmtId="4" fontId="70" fillId="9" borderId="53" applyNumberFormat="0" applyProtection="0">
      <alignment horizontal="right" vertical="center"/>
    </xf>
    <xf numFmtId="4" fontId="70" fillId="9" borderId="53" applyNumberFormat="0" applyProtection="0">
      <alignment horizontal="right" vertical="center"/>
    </xf>
    <xf numFmtId="4" fontId="70" fillId="9" borderId="53" applyNumberFormat="0" applyProtection="0">
      <alignment horizontal="right" vertical="center"/>
    </xf>
    <xf numFmtId="4" fontId="70" fillId="9" borderId="53" applyNumberFormat="0" applyProtection="0">
      <alignment horizontal="right" vertical="center"/>
    </xf>
    <xf numFmtId="4" fontId="49" fillId="62" borderId="54" applyNumberFormat="0" applyProtection="0">
      <alignment horizontal="right" vertical="center"/>
    </xf>
    <xf numFmtId="4" fontId="70" fillId="63" borderId="53" applyNumberFormat="0" applyProtection="0">
      <alignment horizontal="right" vertical="center"/>
    </xf>
    <xf numFmtId="4" fontId="70" fillId="63" borderId="53" applyNumberFormat="0" applyProtection="0">
      <alignment horizontal="right" vertical="center"/>
    </xf>
    <xf numFmtId="4" fontId="70" fillId="63" borderId="53" applyNumberFormat="0" applyProtection="0">
      <alignment horizontal="right" vertical="center"/>
    </xf>
    <xf numFmtId="4" fontId="70" fillId="63" borderId="53" applyNumberFormat="0" applyProtection="0">
      <alignment horizontal="right" vertical="center"/>
    </xf>
    <xf numFmtId="4" fontId="70" fillId="63" borderId="53" applyNumberFormat="0" applyProtection="0">
      <alignment horizontal="right" vertical="center"/>
    </xf>
    <xf numFmtId="4" fontId="49" fillId="64" borderId="54" applyNumberFormat="0" applyProtection="0">
      <alignment horizontal="right" vertical="center"/>
    </xf>
    <xf numFmtId="4" fontId="70" fillId="30" borderId="51" applyNumberFormat="0" applyProtection="0">
      <alignment horizontal="right" vertical="center"/>
    </xf>
    <xf numFmtId="4" fontId="70" fillId="30" borderId="51" applyNumberFormat="0" applyProtection="0">
      <alignment horizontal="right" vertical="center"/>
    </xf>
    <xf numFmtId="4" fontId="70" fillId="30" borderId="51" applyNumberFormat="0" applyProtection="0">
      <alignment horizontal="right" vertical="center"/>
    </xf>
    <xf numFmtId="4" fontId="70" fillId="30" borderId="51" applyNumberFormat="0" applyProtection="0">
      <alignment horizontal="right" vertical="center"/>
    </xf>
    <xf numFmtId="4" fontId="70" fillId="30" borderId="51" applyNumberFormat="0" applyProtection="0">
      <alignment horizontal="right" vertical="center"/>
    </xf>
    <xf numFmtId="4" fontId="49" fillId="65" borderId="54" applyNumberFormat="0" applyProtection="0">
      <alignment horizontal="right" vertical="center"/>
    </xf>
    <xf numFmtId="4" fontId="70" fillId="17" borderId="53" applyNumberFormat="0" applyProtection="0">
      <alignment horizontal="right" vertical="center"/>
    </xf>
    <xf numFmtId="4" fontId="70" fillId="17" borderId="53" applyNumberFormat="0" applyProtection="0">
      <alignment horizontal="right" vertical="center"/>
    </xf>
    <xf numFmtId="4" fontId="70" fillId="17" borderId="53" applyNumberFormat="0" applyProtection="0">
      <alignment horizontal="right" vertical="center"/>
    </xf>
    <xf numFmtId="4" fontId="70" fillId="17" borderId="53" applyNumberFormat="0" applyProtection="0">
      <alignment horizontal="right" vertical="center"/>
    </xf>
    <xf numFmtId="4" fontId="70" fillId="17" borderId="53" applyNumberFormat="0" applyProtection="0">
      <alignment horizontal="right" vertical="center"/>
    </xf>
    <xf numFmtId="4" fontId="49" fillId="66" borderId="54" applyNumberFormat="0" applyProtection="0">
      <alignment horizontal="right" vertical="center"/>
    </xf>
    <xf numFmtId="4" fontId="70" fillId="21" borderId="53" applyNumberFormat="0" applyProtection="0">
      <alignment horizontal="right" vertical="center"/>
    </xf>
    <xf numFmtId="4" fontId="70" fillId="21" borderId="53" applyNumberFormat="0" applyProtection="0">
      <alignment horizontal="right" vertical="center"/>
    </xf>
    <xf numFmtId="4" fontId="70" fillId="21" borderId="53" applyNumberFormat="0" applyProtection="0">
      <alignment horizontal="right" vertical="center"/>
    </xf>
    <xf numFmtId="4" fontId="70" fillId="21" borderId="53" applyNumberFormat="0" applyProtection="0">
      <alignment horizontal="right" vertical="center"/>
    </xf>
    <xf numFmtId="4" fontId="70" fillId="21" borderId="53" applyNumberFormat="0" applyProtection="0">
      <alignment horizontal="right" vertical="center"/>
    </xf>
    <xf numFmtId="4" fontId="49" fillId="67" borderId="54" applyNumberFormat="0" applyProtection="0">
      <alignment horizontal="right" vertical="center"/>
    </xf>
    <xf numFmtId="4" fontId="70" fillId="44" borderId="53" applyNumberFormat="0" applyProtection="0">
      <alignment horizontal="right" vertical="center"/>
    </xf>
    <xf numFmtId="4" fontId="70" fillId="44" borderId="53" applyNumberFormat="0" applyProtection="0">
      <alignment horizontal="right" vertical="center"/>
    </xf>
    <xf numFmtId="4" fontId="70" fillId="44" borderId="53" applyNumberFormat="0" applyProtection="0">
      <alignment horizontal="right" vertical="center"/>
    </xf>
    <xf numFmtId="4" fontId="70" fillId="44" borderId="53" applyNumberFormat="0" applyProtection="0">
      <alignment horizontal="right" vertical="center"/>
    </xf>
    <xf numFmtId="4" fontId="70" fillId="44" borderId="53" applyNumberFormat="0" applyProtection="0">
      <alignment horizontal="right" vertical="center"/>
    </xf>
    <xf numFmtId="4" fontId="49" fillId="68" borderId="54" applyNumberFormat="0" applyProtection="0">
      <alignment horizontal="right" vertical="center"/>
    </xf>
    <xf numFmtId="4" fontId="70" fillId="37" borderId="53" applyNumberFormat="0" applyProtection="0">
      <alignment horizontal="right" vertical="center"/>
    </xf>
    <xf numFmtId="4" fontId="70" fillId="37" borderId="53" applyNumberFormat="0" applyProtection="0">
      <alignment horizontal="right" vertical="center"/>
    </xf>
    <xf numFmtId="4" fontId="70" fillId="37" borderId="53" applyNumberFormat="0" applyProtection="0">
      <alignment horizontal="right" vertical="center"/>
    </xf>
    <xf numFmtId="4" fontId="70" fillId="37" borderId="53" applyNumberFormat="0" applyProtection="0">
      <alignment horizontal="right" vertical="center"/>
    </xf>
    <xf numFmtId="4" fontId="70" fillId="37" borderId="53" applyNumberFormat="0" applyProtection="0">
      <alignment horizontal="right" vertical="center"/>
    </xf>
    <xf numFmtId="4" fontId="49" fillId="69" borderId="54" applyNumberFormat="0" applyProtection="0">
      <alignment horizontal="right" vertical="center"/>
    </xf>
    <xf numFmtId="4" fontId="70" fillId="70" borderId="53" applyNumberFormat="0" applyProtection="0">
      <alignment horizontal="right" vertical="center"/>
    </xf>
    <xf numFmtId="4" fontId="70" fillId="70" borderId="53" applyNumberFormat="0" applyProtection="0">
      <alignment horizontal="right" vertical="center"/>
    </xf>
    <xf numFmtId="4" fontId="70" fillId="70" borderId="53" applyNumberFormat="0" applyProtection="0">
      <alignment horizontal="right" vertical="center"/>
    </xf>
    <xf numFmtId="4" fontId="70" fillId="70" borderId="53" applyNumberFormat="0" applyProtection="0">
      <alignment horizontal="right" vertical="center"/>
    </xf>
    <xf numFmtId="4" fontId="70" fillId="70" borderId="53" applyNumberFormat="0" applyProtection="0">
      <alignment horizontal="right" vertical="center"/>
    </xf>
    <xf numFmtId="4" fontId="49" fillId="71" borderId="54" applyNumberFormat="0" applyProtection="0">
      <alignment horizontal="right" vertical="center"/>
    </xf>
    <xf numFmtId="4" fontId="70" fillId="16" borderId="53" applyNumberFormat="0" applyProtection="0">
      <alignment horizontal="right" vertical="center"/>
    </xf>
    <xf numFmtId="4" fontId="70" fillId="16" borderId="53" applyNumberFormat="0" applyProtection="0">
      <alignment horizontal="right" vertical="center"/>
    </xf>
    <xf numFmtId="4" fontId="70" fillId="16" borderId="53" applyNumberFormat="0" applyProtection="0">
      <alignment horizontal="right" vertical="center"/>
    </xf>
    <xf numFmtId="4" fontId="70" fillId="16" borderId="53" applyNumberFormat="0" applyProtection="0">
      <alignment horizontal="right" vertical="center"/>
    </xf>
    <xf numFmtId="4" fontId="70" fillId="16" borderId="53" applyNumberFormat="0" applyProtection="0">
      <alignment horizontal="right" vertical="center"/>
    </xf>
    <xf numFmtId="4" fontId="73" fillId="72" borderId="54" applyNumberFormat="0" applyProtection="0">
      <alignment horizontal="left" vertical="center" indent="1"/>
    </xf>
    <xf numFmtId="4" fontId="70" fillId="73" borderId="51" applyNumberFormat="0" applyProtection="0">
      <alignment horizontal="left" vertical="center" indent="1"/>
    </xf>
    <xf numFmtId="4" fontId="70" fillId="73" borderId="51" applyNumberFormat="0" applyProtection="0">
      <alignment horizontal="left" vertical="center" indent="1"/>
    </xf>
    <xf numFmtId="4" fontId="70" fillId="73" borderId="51" applyNumberFormat="0" applyProtection="0">
      <alignment horizontal="left" vertical="center" indent="1"/>
    </xf>
    <xf numFmtId="4" fontId="70" fillId="73" borderId="51" applyNumberFormat="0" applyProtection="0">
      <alignment horizontal="left" vertical="center" indent="1"/>
    </xf>
    <xf numFmtId="4" fontId="70" fillId="73" borderId="51" applyNumberFormat="0" applyProtection="0">
      <alignment horizontal="left" vertical="center" indent="1"/>
    </xf>
    <xf numFmtId="4" fontId="52" fillId="75" borderId="51" applyNumberFormat="0" applyProtection="0">
      <alignment horizontal="left" vertical="center" indent="1"/>
    </xf>
    <xf numFmtId="4" fontId="52" fillId="75" borderId="51" applyNumberFormat="0" applyProtection="0">
      <alignment horizontal="left" vertical="center" indent="1"/>
    </xf>
    <xf numFmtId="4" fontId="52" fillId="75" borderId="51" applyNumberFormat="0" applyProtection="0">
      <alignment horizontal="left" vertical="center" indent="1"/>
    </xf>
    <xf numFmtId="4" fontId="52" fillId="75" borderId="51" applyNumberFormat="0" applyProtection="0">
      <alignment horizontal="left" vertical="center" indent="1"/>
    </xf>
    <xf numFmtId="4" fontId="52" fillId="75" borderId="51" applyNumberFormat="0" applyProtection="0">
      <alignment horizontal="left" vertical="center" indent="1"/>
    </xf>
    <xf numFmtId="4" fontId="52" fillId="75" borderId="51" applyNumberFormat="0" applyProtection="0">
      <alignment horizontal="left" vertical="center" indent="1"/>
    </xf>
    <xf numFmtId="4" fontId="52" fillId="75" borderId="51" applyNumberFormat="0" applyProtection="0">
      <alignment horizontal="left" vertical="center" indent="1"/>
    </xf>
    <xf numFmtId="4" fontId="52" fillId="75" borderId="51" applyNumberFormat="0" applyProtection="0">
      <alignment horizontal="left" vertical="center" indent="1"/>
    </xf>
    <xf numFmtId="4" fontId="52" fillId="75" borderId="51" applyNumberFormat="0" applyProtection="0">
      <alignment horizontal="left" vertical="center" indent="1"/>
    </xf>
    <xf numFmtId="4" fontId="52" fillId="75" borderId="51" applyNumberFormat="0" applyProtection="0">
      <alignment horizontal="left" vertical="center" indent="1"/>
    </xf>
    <xf numFmtId="4" fontId="70" fillId="77" borderId="53" applyNumberFormat="0" applyProtection="0">
      <alignment horizontal="right" vertical="center"/>
    </xf>
    <xf numFmtId="4" fontId="70" fillId="77" borderId="53" applyNumberFormat="0" applyProtection="0">
      <alignment horizontal="right" vertical="center"/>
    </xf>
    <xf numFmtId="4" fontId="70" fillId="77" borderId="53" applyNumberFormat="0" applyProtection="0">
      <alignment horizontal="right" vertical="center"/>
    </xf>
    <xf numFmtId="4" fontId="70" fillId="77" borderId="53" applyNumberFormat="0" applyProtection="0">
      <alignment horizontal="right" vertical="center"/>
    </xf>
    <xf numFmtId="4" fontId="70" fillId="77" borderId="53" applyNumberFormat="0" applyProtection="0">
      <alignment horizontal="right" vertical="center"/>
    </xf>
    <xf numFmtId="4" fontId="70" fillId="78" borderId="51" applyNumberFormat="0" applyProtection="0">
      <alignment horizontal="left" vertical="center" indent="1"/>
    </xf>
    <xf numFmtId="4" fontId="70" fillId="78" borderId="51" applyNumberFormat="0" applyProtection="0">
      <alignment horizontal="left" vertical="center" indent="1"/>
    </xf>
    <xf numFmtId="4" fontId="70" fillId="78" borderId="51" applyNumberFormat="0" applyProtection="0">
      <alignment horizontal="left" vertical="center" indent="1"/>
    </xf>
    <xf numFmtId="4" fontId="70" fillId="78" borderId="51" applyNumberFormat="0" applyProtection="0">
      <alignment horizontal="left" vertical="center" indent="1"/>
    </xf>
    <xf numFmtId="4" fontId="70" fillId="78" borderId="51" applyNumberFormat="0" applyProtection="0">
      <alignment horizontal="left" vertical="center" indent="1"/>
    </xf>
    <xf numFmtId="4" fontId="70" fillId="77" borderId="51" applyNumberFormat="0" applyProtection="0">
      <alignment horizontal="left" vertical="center" indent="1"/>
    </xf>
    <xf numFmtId="4" fontId="70" fillId="77" borderId="51" applyNumberFormat="0" applyProtection="0">
      <alignment horizontal="left" vertical="center" indent="1"/>
    </xf>
    <xf numFmtId="4" fontId="70" fillId="77" borderId="51" applyNumberFormat="0" applyProtection="0">
      <alignment horizontal="left" vertical="center" indent="1"/>
    </xf>
    <xf numFmtId="4" fontId="70" fillId="77" borderId="51" applyNumberFormat="0" applyProtection="0">
      <alignment horizontal="left" vertical="center" indent="1"/>
    </xf>
    <xf numFmtId="4" fontId="70" fillId="77" borderId="51" applyNumberFormat="0" applyProtection="0">
      <alignment horizontal="left" vertical="center" indent="1"/>
    </xf>
    <xf numFmtId="0" fontId="70" fillId="50" borderId="53" applyNumberFormat="0" applyProtection="0">
      <alignment horizontal="left" vertical="center" indent="1"/>
    </xf>
    <xf numFmtId="0" fontId="70" fillId="50" borderId="53" applyNumberFormat="0" applyProtection="0">
      <alignment horizontal="left" vertical="center" indent="1"/>
    </xf>
    <xf numFmtId="0" fontId="70" fillId="50" borderId="53" applyNumberFormat="0" applyProtection="0">
      <alignment horizontal="left" vertical="center" indent="1"/>
    </xf>
    <xf numFmtId="0" fontId="70" fillId="50" borderId="53" applyNumberFormat="0" applyProtection="0">
      <alignment horizontal="left" vertical="center" indent="1"/>
    </xf>
    <xf numFmtId="0" fontId="70" fillId="50" borderId="53" applyNumberFormat="0" applyProtection="0">
      <alignment horizontal="left" vertical="center" indent="1"/>
    </xf>
    <xf numFmtId="0" fontId="70" fillId="50" borderId="53" applyNumberFormat="0" applyProtection="0">
      <alignment horizontal="left" vertical="center" indent="1"/>
    </xf>
    <xf numFmtId="0" fontId="34" fillId="75" borderId="55" applyNumberFormat="0" applyProtection="0">
      <alignment horizontal="left" vertical="top" indent="1"/>
    </xf>
    <xf numFmtId="0" fontId="34" fillId="75" borderId="55" applyNumberFormat="0" applyProtection="0">
      <alignment horizontal="left" vertical="top" indent="1"/>
    </xf>
    <xf numFmtId="0" fontId="34" fillId="75" borderId="55" applyNumberFormat="0" applyProtection="0">
      <alignment horizontal="left" vertical="top" indent="1"/>
    </xf>
    <xf numFmtId="0" fontId="34" fillId="75" borderId="55" applyNumberFormat="0" applyProtection="0">
      <alignment horizontal="left" vertical="top" indent="1"/>
    </xf>
    <xf numFmtId="0" fontId="34" fillId="75" borderId="55" applyNumberFormat="0" applyProtection="0">
      <alignment horizontal="left" vertical="top" indent="1"/>
    </xf>
    <xf numFmtId="0" fontId="34" fillId="75" borderId="55" applyNumberFormat="0" applyProtection="0">
      <alignment horizontal="left" vertical="top" indent="1"/>
    </xf>
    <xf numFmtId="0" fontId="34" fillId="75" borderId="55" applyNumberFormat="0" applyProtection="0">
      <alignment horizontal="left" vertical="top" indent="1"/>
    </xf>
    <xf numFmtId="0" fontId="34" fillId="75" borderId="55" applyNumberFormat="0" applyProtection="0">
      <alignment horizontal="left" vertical="top" indent="1"/>
    </xf>
    <xf numFmtId="0" fontId="70" fillId="82" borderId="53" applyNumberFormat="0" applyProtection="0">
      <alignment horizontal="left" vertical="center" indent="1"/>
    </xf>
    <xf numFmtId="0" fontId="70" fillId="82" borderId="53" applyNumberFormat="0" applyProtection="0">
      <alignment horizontal="left" vertical="center" indent="1"/>
    </xf>
    <xf numFmtId="0" fontId="70" fillId="82" borderId="53" applyNumberFormat="0" applyProtection="0">
      <alignment horizontal="left" vertical="center" indent="1"/>
    </xf>
    <xf numFmtId="0" fontId="70" fillId="82" borderId="53" applyNumberFormat="0" applyProtection="0">
      <alignment horizontal="left" vertical="center" indent="1"/>
    </xf>
    <xf numFmtId="0" fontId="70" fillId="82" borderId="53" applyNumberFormat="0" applyProtection="0">
      <alignment horizontal="left" vertical="center" indent="1"/>
    </xf>
    <xf numFmtId="0" fontId="70" fillId="82" borderId="53" applyNumberFormat="0" applyProtection="0">
      <alignment horizontal="left" vertical="center" indent="1"/>
    </xf>
    <xf numFmtId="0" fontId="34" fillId="77" borderId="55" applyNumberFormat="0" applyProtection="0">
      <alignment horizontal="left" vertical="top" indent="1"/>
    </xf>
    <xf numFmtId="0" fontId="34" fillId="77" borderId="55" applyNumberFormat="0" applyProtection="0">
      <alignment horizontal="left" vertical="top" indent="1"/>
    </xf>
    <xf numFmtId="0" fontId="34" fillId="77" borderId="55" applyNumberFormat="0" applyProtection="0">
      <alignment horizontal="left" vertical="top" indent="1"/>
    </xf>
    <xf numFmtId="0" fontId="34" fillId="77" borderId="55" applyNumberFormat="0" applyProtection="0">
      <alignment horizontal="left" vertical="top" indent="1"/>
    </xf>
    <xf numFmtId="0" fontId="34" fillId="77" borderId="55" applyNumberFormat="0" applyProtection="0">
      <alignment horizontal="left" vertical="top" indent="1"/>
    </xf>
    <xf numFmtId="0" fontId="34" fillId="77" borderId="55" applyNumberFormat="0" applyProtection="0">
      <alignment horizontal="left" vertical="top" indent="1"/>
    </xf>
    <xf numFmtId="0" fontId="34" fillId="77" borderId="55" applyNumberFormat="0" applyProtection="0">
      <alignment horizontal="left" vertical="top" indent="1"/>
    </xf>
    <xf numFmtId="0" fontId="34" fillId="77" borderId="55" applyNumberFormat="0" applyProtection="0">
      <alignment horizontal="left" vertical="top" indent="1"/>
    </xf>
    <xf numFmtId="0" fontId="70" fillId="14" borderId="53" applyNumberFormat="0" applyProtection="0">
      <alignment horizontal="left" vertical="center" indent="1"/>
    </xf>
    <xf numFmtId="0" fontId="70" fillId="14" borderId="53" applyNumberFormat="0" applyProtection="0">
      <alignment horizontal="left" vertical="center" indent="1"/>
    </xf>
    <xf numFmtId="0" fontId="70" fillId="14" borderId="53" applyNumberFormat="0" applyProtection="0">
      <alignment horizontal="left" vertical="center" indent="1"/>
    </xf>
    <xf numFmtId="0" fontId="70" fillId="14" borderId="53" applyNumberFormat="0" applyProtection="0">
      <alignment horizontal="left" vertical="center" indent="1"/>
    </xf>
    <xf numFmtId="0" fontId="70" fillId="14" borderId="53" applyNumberFormat="0" applyProtection="0">
      <alignment horizontal="left" vertical="center" indent="1"/>
    </xf>
    <xf numFmtId="0" fontId="33" fillId="85" borderId="54" applyNumberFormat="0" applyProtection="0">
      <alignment horizontal="left" vertical="center" indent="1"/>
    </xf>
    <xf numFmtId="0" fontId="34" fillId="14" borderId="55" applyNumberFormat="0" applyProtection="0">
      <alignment horizontal="left" vertical="top" indent="1"/>
    </xf>
    <xf numFmtId="0" fontId="34" fillId="14" borderId="55" applyNumberFormat="0" applyProtection="0">
      <alignment horizontal="left" vertical="top" indent="1"/>
    </xf>
    <xf numFmtId="0" fontId="34" fillId="14" borderId="55" applyNumberFormat="0" applyProtection="0">
      <alignment horizontal="left" vertical="top" indent="1"/>
    </xf>
    <xf numFmtId="0" fontId="34" fillId="14" borderId="55" applyNumberFormat="0" applyProtection="0">
      <alignment horizontal="left" vertical="top" indent="1"/>
    </xf>
    <xf numFmtId="0" fontId="34" fillId="14" borderId="55" applyNumberFormat="0" applyProtection="0">
      <alignment horizontal="left" vertical="top" indent="1"/>
    </xf>
    <xf numFmtId="0" fontId="34" fillId="14" borderId="55" applyNumberFormat="0" applyProtection="0">
      <alignment horizontal="left" vertical="top" indent="1"/>
    </xf>
    <xf numFmtId="0" fontId="34" fillId="14" borderId="55" applyNumberFormat="0" applyProtection="0">
      <alignment horizontal="left" vertical="top" indent="1"/>
    </xf>
    <xf numFmtId="0" fontId="34" fillId="14" borderId="55" applyNumberFormat="0" applyProtection="0">
      <alignment horizontal="left" vertical="top" indent="1"/>
    </xf>
    <xf numFmtId="0" fontId="70" fillId="78" borderId="53" applyNumberFormat="0" applyProtection="0">
      <alignment horizontal="left" vertical="center" indent="1"/>
    </xf>
    <xf numFmtId="0" fontId="70" fillId="78" borderId="53" applyNumberFormat="0" applyProtection="0">
      <alignment horizontal="left" vertical="center" indent="1"/>
    </xf>
    <xf numFmtId="0" fontId="70" fillId="78" borderId="53" applyNumberFormat="0" applyProtection="0">
      <alignment horizontal="left" vertical="center" indent="1"/>
    </xf>
    <xf numFmtId="0" fontId="70" fillId="78" borderId="53" applyNumberFormat="0" applyProtection="0">
      <alignment horizontal="left" vertical="center" indent="1"/>
    </xf>
    <xf numFmtId="0" fontId="70" fillId="78" borderId="53" applyNumberFormat="0" applyProtection="0">
      <alignment horizontal="left" vertical="center" indent="1"/>
    </xf>
    <xf numFmtId="0" fontId="33" fillId="6" borderId="54" applyNumberFormat="0" applyProtection="0">
      <alignment horizontal="left" vertical="center" indent="1"/>
    </xf>
    <xf numFmtId="0" fontId="34" fillId="78" borderId="55" applyNumberFormat="0" applyProtection="0">
      <alignment horizontal="left" vertical="top" indent="1"/>
    </xf>
    <xf numFmtId="0" fontId="34" fillId="78" borderId="55" applyNumberFormat="0" applyProtection="0">
      <alignment horizontal="left" vertical="top" indent="1"/>
    </xf>
    <xf numFmtId="0" fontId="34" fillId="78" borderId="55" applyNumberFormat="0" applyProtection="0">
      <alignment horizontal="left" vertical="top" indent="1"/>
    </xf>
    <xf numFmtId="0" fontId="34" fillId="78" borderId="55" applyNumberFormat="0" applyProtection="0">
      <alignment horizontal="left" vertical="top" indent="1"/>
    </xf>
    <xf numFmtId="0" fontId="34" fillId="78" borderId="55" applyNumberFormat="0" applyProtection="0">
      <alignment horizontal="left" vertical="top" indent="1"/>
    </xf>
    <xf numFmtId="0" fontId="34" fillId="78" borderId="55" applyNumberFormat="0" applyProtection="0">
      <alignment horizontal="left" vertical="top" indent="1"/>
    </xf>
    <xf numFmtId="0" fontId="34" fillId="78" borderId="55" applyNumberFormat="0" applyProtection="0">
      <alignment horizontal="left" vertical="top" indent="1"/>
    </xf>
    <xf numFmtId="0" fontId="34" fillId="78" borderId="55" applyNumberFormat="0" applyProtection="0">
      <alignment horizontal="left" vertical="top" indent="1"/>
    </xf>
    <xf numFmtId="0" fontId="77" fillId="75" borderId="56" applyBorder="0"/>
    <xf numFmtId="4" fontId="49" fillId="87" borderId="54" applyNumberFormat="0" applyProtection="0">
      <alignment vertical="center"/>
    </xf>
    <xf numFmtId="4" fontId="78" fillId="59" borderId="55" applyNumberFormat="0" applyProtection="0">
      <alignment vertical="center"/>
    </xf>
    <xf numFmtId="4" fontId="78" fillId="59" borderId="55" applyNumberFormat="0" applyProtection="0">
      <alignment vertical="center"/>
    </xf>
    <xf numFmtId="4" fontId="78" fillId="59" borderId="55" applyNumberFormat="0" applyProtection="0">
      <alignment vertical="center"/>
    </xf>
    <xf numFmtId="4" fontId="78" fillId="59" borderId="55" applyNumberFormat="0" applyProtection="0">
      <alignment vertical="center"/>
    </xf>
    <xf numFmtId="4" fontId="78" fillId="59" borderId="55" applyNumberFormat="0" applyProtection="0">
      <alignment vertical="center"/>
    </xf>
    <xf numFmtId="4" fontId="71" fillId="87" borderId="54" applyNumberFormat="0" applyProtection="0">
      <alignment vertical="center"/>
    </xf>
    <xf numFmtId="4" fontId="49" fillId="87" borderId="54" applyNumberFormat="0" applyProtection="0">
      <alignment horizontal="left" vertical="center" indent="1"/>
    </xf>
    <xf numFmtId="4" fontId="78" fillId="50" borderId="55" applyNumberFormat="0" applyProtection="0">
      <alignment horizontal="left" vertical="center" indent="1"/>
    </xf>
    <xf numFmtId="4" fontId="78" fillId="50" borderId="55" applyNumberFormat="0" applyProtection="0">
      <alignment horizontal="left" vertical="center" indent="1"/>
    </xf>
    <xf numFmtId="4" fontId="78" fillId="50" borderId="55" applyNumberFormat="0" applyProtection="0">
      <alignment horizontal="left" vertical="center" indent="1"/>
    </xf>
    <xf numFmtId="4" fontId="78" fillId="50" borderId="55" applyNumberFormat="0" applyProtection="0">
      <alignment horizontal="left" vertical="center" indent="1"/>
    </xf>
    <xf numFmtId="4" fontId="78" fillId="50" borderId="55" applyNumberFormat="0" applyProtection="0">
      <alignment horizontal="left" vertical="center" indent="1"/>
    </xf>
    <xf numFmtId="4" fontId="49" fillId="87" borderId="54" applyNumberFormat="0" applyProtection="0">
      <alignment horizontal="left" vertical="center" indent="1"/>
    </xf>
    <xf numFmtId="0" fontId="78" fillId="59" borderId="55" applyNumberFormat="0" applyProtection="0">
      <alignment horizontal="left" vertical="top" indent="1"/>
    </xf>
    <xf numFmtId="0" fontId="78" fillId="59" borderId="55" applyNumberFormat="0" applyProtection="0">
      <alignment horizontal="left" vertical="top" indent="1"/>
    </xf>
    <xf numFmtId="0" fontId="78" fillId="59" borderId="55" applyNumberFormat="0" applyProtection="0">
      <alignment horizontal="left" vertical="top" indent="1"/>
    </xf>
    <xf numFmtId="0" fontId="78" fillId="59" borderId="55" applyNumberFormat="0" applyProtection="0">
      <alignment horizontal="left" vertical="top" indent="1"/>
    </xf>
    <xf numFmtId="0" fontId="78" fillId="59" borderId="55" applyNumberFormat="0" applyProtection="0">
      <alignment horizontal="left" vertical="top" indent="1"/>
    </xf>
    <xf numFmtId="4" fontId="49" fillId="74" borderId="54" applyNumberFormat="0" applyProtection="0">
      <alignment horizontal="right" vertical="center"/>
    </xf>
    <xf numFmtId="4" fontId="70" fillId="0" borderId="53" applyNumberFormat="0" applyProtection="0">
      <alignment horizontal="right" vertical="center"/>
    </xf>
    <xf numFmtId="4" fontId="70" fillId="0" borderId="53" applyNumberFormat="0" applyProtection="0">
      <alignment horizontal="right" vertical="center"/>
    </xf>
    <xf numFmtId="4" fontId="70" fillId="0" borderId="53" applyNumberFormat="0" applyProtection="0">
      <alignment horizontal="right" vertical="center"/>
    </xf>
    <xf numFmtId="4" fontId="70" fillId="0" borderId="53" applyNumberFormat="0" applyProtection="0">
      <alignment horizontal="right" vertical="center"/>
    </xf>
    <xf numFmtId="4" fontId="70" fillId="0" borderId="53" applyNumberFormat="0" applyProtection="0">
      <alignment horizontal="right" vertical="center"/>
    </xf>
    <xf numFmtId="4" fontId="71" fillId="74" borderId="54" applyNumberFormat="0" applyProtection="0">
      <alignment horizontal="right" vertical="center"/>
    </xf>
    <xf numFmtId="4" fontId="41" fillId="88" borderId="53" applyNumberFormat="0" applyProtection="0">
      <alignment horizontal="right" vertical="center"/>
    </xf>
    <xf numFmtId="4" fontId="41" fillId="88" borderId="53" applyNumberFormat="0" applyProtection="0">
      <alignment horizontal="right" vertical="center"/>
    </xf>
    <xf numFmtId="4" fontId="41" fillId="88" borderId="53" applyNumberFormat="0" applyProtection="0">
      <alignment horizontal="right" vertical="center"/>
    </xf>
    <xf numFmtId="4" fontId="41" fillId="88" borderId="53" applyNumberFormat="0" applyProtection="0">
      <alignment horizontal="right" vertical="center"/>
    </xf>
    <xf numFmtId="4" fontId="41" fillId="88" borderId="53" applyNumberFormat="0" applyProtection="0">
      <alignment horizontal="right" vertical="center"/>
    </xf>
    <xf numFmtId="4" fontId="70" fillId="20" borderId="53" applyNumberFormat="0" applyProtection="0">
      <alignment horizontal="left" vertical="center" indent="1"/>
    </xf>
    <xf numFmtId="4" fontId="70" fillId="20" borderId="53" applyNumberFormat="0" applyProtection="0">
      <alignment horizontal="left" vertical="center" indent="1"/>
    </xf>
    <xf numFmtId="4" fontId="70" fillId="20" borderId="53" applyNumberFormat="0" applyProtection="0">
      <alignment horizontal="left" vertical="center" indent="1"/>
    </xf>
    <xf numFmtId="4" fontId="70" fillId="20" borderId="53" applyNumberFormat="0" applyProtection="0">
      <alignment horizontal="left" vertical="center" indent="1"/>
    </xf>
    <xf numFmtId="4" fontId="70" fillId="20" borderId="53" applyNumberFormat="0" applyProtection="0">
      <alignment horizontal="left" vertical="center" indent="1"/>
    </xf>
    <xf numFmtId="4" fontId="70" fillId="20" borderId="53" applyNumberFormat="0" applyProtection="0">
      <alignment horizontal="left" vertical="center" indent="1"/>
    </xf>
    <xf numFmtId="0" fontId="78" fillId="77" borderId="55" applyNumberFormat="0" applyProtection="0">
      <alignment horizontal="left" vertical="top" indent="1"/>
    </xf>
    <xf numFmtId="0" fontId="78" fillId="77" borderId="55" applyNumberFormat="0" applyProtection="0">
      <alignment horizontal="left" vertical="top" indent="1"/>
    </xf>
    <xf numFmtId="0" fontId="78" fillId="77" borderId="55" applyNumberFormat="0" applyProtection="0">
      <alignment horizontal="left" vertical="top" indent="1"/>
    </xf>
    <xf numFmtId="0" fontId="78" fillId="77" borderId="55" applyNumberFormat="0" applyProtection="0">
      <alignment horizontal="left" vertical="top" indent="1"/>
    </xf>
    <xf numFmtId="0" fontId="78" fillId="77" borderId="55" applyNumberFormat="0" applyProtection="0">
      <alignment horizontal="left" vertical="top" indent="1"/>
    </xf>
    <xf numFmtId="4" fontId="41" fillId="89" borderId="51" applyNumberFormat="0" applyProtection="0">
      <alignment horizontal="left" vertical="center" indent="1"/>
    </xf>
    <xf numFmtId="4" fontId="41" fillId="89" borderId="51" applyNumberFormat="0" applyProtection="0">
      <alignment horizontal="left" vertical="center" indent="1"/>
    </xf>
    <xf numFmtId="4" fontId="41" fillId="89" borderId="51" applyNumberFormat="0" applyProtection="0">
      <alignment horizontal="left" vertical="center" indent="1"/>
    </xf>
    <xf numFmtId="4" fontId="41" fillId="89" borderId="51" applyNumberFormat="0" applyProtection="0">
      <alignment horizontal="left" vertical="center" indent="1"/>
    </xf>
    <xf numFmtId="4" fontId="41" fillId="89" borderId="51" applyNumberFormat="0" applyProtection="0">
      <alignment horizontal="left" vertical="center" indent="1"/>
    </xf>
    <xf numFmtId="4" fontId="69" fillId="74" borderId="54" applyNumberFormat="0" applyProtection="0">
      <alignment horizontal="right" vertical="center"/>
    </xf>
    <xf numFmtId="4" fontId="41" fillId="86" borderId="53" applyNumberFormat="0" applyProtection="0">
      <alignment horizontal="right" vertical="center"/>
    </xf>
    <xf numFmtId="4" fontId="41" fillId="86" borderId="53" applyNumberFormat="0" applyProtection="0">
      <alignment horizontal="right" vertical="center"/>
    </xf>
    <xf numFmtId="4" fontId="41" fillId="86" borderId="53" applyNumberFormat="0" applyProtection="0">
      <alignment horizontal="right" vertical="center"/>
    </xf>
    <xf numFmtId="4" fontId="41" fillId="86" borderId="53" applyNumberFormat="0" applyProtection="0">
      <alignment horizontal="right" vertical="center"/>
    </xf>
    <xf numFmtId="4" fontId="41" fillId="86" borderId="53" applyNumberFormat="0" applyProtection="0">
      <alignment horizontal="right" vertical="center"/>
    </xf>
    <xf numFmtId="2" fontId="80" fillId="91" borderId="49" applyProtection="0"/>
    <xf numFmtId="2" fontId="80" fillId="91" borderId="49" applyProtection="0"/>
    <xf numFmtId="2" fontId="40" fillId="92" borderId="49" applyProtection="0"/>
    <xf numFmtId="2" fontId="40" fillId="93" borderId="49" applyProtection="0"/>
    <xf numFmtId="2" fontId="40" fillId="94" borderId="49" applyProtection="0"/>
    <xf numFmtId="2" fontId="40" fillId="94" borderId="49" applyProtection="0">
      <alignment horizontal="center"/>
    </xf>
    <xf numFmtId="2" fontId="40" fillId="93" borderId="49" applyProtection="0">
      <alignment horizontal="center"/>
    </xf>
    <xf numFmtId="0" fontId="41" fillId="0" borderId="51">
      <alignment horizontal="left" vertical="top" wrapText="1"/>
    </xf>
    <xf numFmtId="0" fontId="83" fillId="0" borderId="57" applyNumberFormat="0" applyFill="0" applyAlignment="0" applyProtection="0"/>
    <xf numFmtId="0" fontId="89" fillId="0" borderId="58"/>
  </cellStyleXfs>
  <cellXfs count="30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4" fontId="6" fillId="0" borderId="0" xfId="0" applyNumberFormat="1" applyFont="1" applyAlignment="1">
      <alignment vertical="center"/>
    </xf>
    <xf numFmtId="10" fontId="7" fillId="0" borderId="0" xfId="0" applyNumberFormat="1" applyFont="1" applyAlignment="1">
      <alignment vertical="center"/>
    </xf>
    <xf numFmtId="10" fontId="2" fillId="0" borderId="1" xfId="0" applyNumberFormat="1" applyFont="1" applyBorder="1" applyAlignment="1">
      <alignment horizontal="center" vertical="center" wrapText="1"/>
    </xf>
    <xf numFmtId="10" fontId="6" fillId="0" borderId="0" xfId="0" applyNumberFormat="1" applyFont="1" applyAlignment="1">
      <alignment vertical="center"/>
    </xf>
    <xf numFmtId="4" fontId="6" fillId="0" borderId="0" xfId="0" applyNumberFormat="1" applyFont="1" applyAlignment="1">
      <alignment horizontal="right" vertical="center"/>
    </xf>
    <xf numFmtId="0" fontId="8" fillId="0" borderId="0" xfId="0" applyFont="1"/>
    <xf numFmtId="0" fontId="7" fillId="0" borderId="0" xfId="0" applyFont="1"/>
    <xf numFmtId="10" fontId="7" fillId="0" borderId="0" xfId="0" applyNumberFormat="1" applyFont="1"/>
    <xf numFmtId="4" fontId="7" fillId="0" borderId="0" xfId="0" applyNumberFormat="1" applyFont="1"/>
    <xf numFmtId="4" fontId="4" fillId="0" borderId="0" xfId="0" applyNumberFormat="1" applyFont="1"/>
    <xf numFmtId="0" fontId="9" fillId="0" borderId="0" xfId="0" applyFont="1"/>
    <xf numFmtId="0" fontId="4" fillId="0" borderId="0" xfId="0" applyFont="1" applyAlignment="1">
      <alignment vertical="top"/>
    </xf>
    <xf numFmtId="4" fontId="2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10" fillId="0" borderId="0" xfId="0" applyFont="1"/>
    <xf numFmtId="165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left"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4" fontId="9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4" fontId="11" fillId="0" borderId="0" xfId="0" applyNumberFormat="1" applyFont="1" applyAlignment="1">
      <alignment vertical="center"/>
    </xf>
    <xf numFmtId="0" fontId="12" fillId="0" borderId="1" xfId="0" applyFont="1" applyBorder="1" applyAlignment="1">
      <alignment horizontal="right" vertical="center" wrapText="1"/>
    </xf>
    <xf numFmtId="0" fontId="13" fillId="0" borderId="0" xfId="0" applyFont="1"/>
    <xf numFmtId="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65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4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5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5" fillId="2" borderId="1" xfId="0" applyFont="1" applyFill="1" applyBorder="1" applyAlignment="1">
      <alignment vertical="center" wrapText="1"/>
    </xf>
    <xf numFmtId="4" fontId="15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43" fontId="7" fillId="0" borderId="0" xfId="0" applyNumberFormat="1" applyFont="1" applyAlignment="1">
      <alignment vertical="center"/>
    </xf>
    <xf numFmtId="2" fontId="2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9" fillId="0" borderId="0" xfId="0" applyFont="1" applyAlignment="1">
      <alignment horizontal="right"/>
    </xf>
    <xf numFmtId="0" fontId="2" fillId="0" borderId="5" xfId="0" applyFont="1" applyBorder="1" applyAlignment="1">
      <alignment horizontal="center" vertical="center"/>
    </xf>
    <xf numFmtId="4" fontId="6" fillId="5" borderId="0" xfId="0" applyNumberFormat="1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15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4" fontId="2" fillId="0" borderId="1" xfId="0" applyNumberFormat="1" applyFont="1" applyBorder="1" applyAlignment="1" applyProtection="1">
      <alignment horizontal="left" vertical="center" wrapText="1"/>
      <protection locked="0"/>
    </xf>
    <xf numFmtId="0" fontId="2" fillId="0" borderId="5" xfId="0" applyFont="1" applyBorder="1" applyAlignment="1">
      <alignment horizontal="left" vertical="center" wrapText="1"/>
    </xf>
    <xf numFmtId="10" fontId="2" fillId="0" borderId="1" xfId="0" applyNumberFormat="1" applyFont="1" applyBorder="1" applyAlignment="1" applyProtection="1">
      <alignment horizontal="center" vertical="center" wrapText="1"/>
      <protection locked="0"/>
    </xf>
    <xf numFmtId="0" fontId="17" fillId="0" borderId="1" xfId="0" applyFont="1" applyBorder="1" applyAlignment="1">
      <alignment horizontal="justify" vertical="center" wrapText="1"/>
    </xf>
    <xf numFmtId="49" fontId="17" fillId="0" borderId="0" xfId="0" applyNumberFormat="1" applyFont="1" applyAlignment="1">
      <alignment horizontal="left" vertical="center"/>
    </xf>
    <xf numFmtId="0" fontId="17" fillId="0" borderId="0" xfId="0" applyFont="1"/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166" fontId="17" fillId="0" borderId="1" xfId="0" applyNumberFormat="1" applyFont="1" applyBorder="1" applyAlignment="1">
      <alignment horizontal="center" vertical="center"/>
    </xf>
    <xf numFmtId="167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vertical="center" wrapText="1"/>
    </xf>
    <xf numFmtId="168" fontId="17" fillId="4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wrapText="1"/>
    </xf>
    <xf numFmtId="0" fontId="19" fillId="0" borderId="1" xfId="0" applyFont="1" applyBorder="1" applyAlignment="1">
      <alignment vertical="center" wrapText="1"/>
    </xf>
    <xf numFmtId="4" fontId="19" fillId="0" borderId="1" xfId="0" applyNumberFormat="1" applyFont="1" applyBorder="1" applyAlignment="1">
      <alignment horizontal="center" vertical="center"/>
    </xf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horizontal="justify" vertical="center"/>
    </xf>
    <xf numFmtId="10" fontId="17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7" fillId="0" borderId="0" xfId="0" applyFont="1" applyAlignment="1">
      <alignment horizontal="justify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21" fillId="0" borderId="0" xfId="0" applyFont="1" applyAlignment="1">
      <alignment wrapText="1"/>
    </xf>
    <xf numFmtId="0" fontId="17" fillId="0" borderId="2" xfId="0" applyFont="1" applyBorder="1" applyAlignment="1">
      <alignment horizontal="justify" vertical="center" wrapText="1"/>
    </xf>
    <xf numFmtId="0" fontId="17" fillId="0" borderId="2" xfId="0" applyFont="1" applyBorder="1" applyAlignment="1">
      <alignment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21" fillId="0" borderId="0" xfId="0" applyFont="1"/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1" xfId="0" applyFont="1" applyBorder="1" applyAlignment="1">
      <alignment vertical="top"/>
    </xf>
    <xf numFmtId="0" fontId="19" fillId="0" borderId="0" xfId="0" applyFont="1"/>
    <xf numFmtId="4" fontId="19" fillId="0" borderId="1" xfId="0" applyNumberFormat="1" applyFont="1" applyBorder="1" applyAlignment="1">
      <alignment vertical="top"/>
    </xf>
    <xf numFmtId="0" fontId="19" fillId="0" borderId="1" xfId="0" applyFont="1" applyBorder="1" applyAlignment="1">
      <alignment vertical="top"/>
    </xf>
    <xf numFmtId="14" fontId="17" fillId="0" borderId="1" xfId="0" applyNumberFormat="1" applyFont="1" applyBorder="1" applyAlignment="1">
      <alignment vertical="top"/>
    </xf>
    <xf numFmtId="0" fontId="17" fillId="0" borderId="5" xfId="0" applyFont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/>
    </xf>
    <xf numFmtId="4" fontId="0" fillId="0" borderId="0" xfId="0" applyNumberFormat="1"/>
    <xf numFmtId="4" fontId="2" fillId="0" borderId="1" xfId="0" applyNumberFormat="1" applyFont="1" applyBorder="1" applyAlignment="1">
      <alignment horizontal="right" vertical="center"/>
    </xf>
    <xf numFmtId="10" fontId="2" fillId="0" borderId="1" xfId="0" applyNumberFormat="1" applyFont="1" applyBorder="1" applyAlignment="1">
      <alignment horizontal="right" vertical="center"/>
    </xf>
    <xf numFmtId="43" fontId="0" fillId="0" borderId="0" xfId="0" applyNumberFormat="1"/>
    <xf numFmtId="0" fontId="2" fillId="0" borderId="0" xfId="0" applyFont="1" applyAlignment="1">
      <alignment horizontal="justify" vertical="center"/>
    </xf>
    <xf numFmtId="4" fontId="21" fillId="0" borderId="0" xfId="0" applyNumberFormat="1" applyFont="1" applyAlignment="1">
      <alignment wrapText="1"/>
    </xf>
    <xf numFmtId="0" fontId="20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169" fontId="2" fillId="0" borderId="1" xfId="0" applyNumberFormat="1" applyFont="1" applyBorder="1" applyAlignment="1">
      <alignment horizontal="center" vertical="top" wrapText="1"/>
    </xf>
    <xf numFmtId="4" fontId="2" fillId="0" borderId="1" xfId="0" applyNumberFormat="1" applyFont="1" applyBorder="1" applyAlignment="1">
      <alignment horizontal="right" vertical="top" wrapText="1"/>
    </xf>
    <xf numFmtId="43" fontId="3" fillId="0" borderId="1" xfId="0" applyNumberFormat="1" applyFont="1" applyBorder="1" applyAlignment="1">
      <alignment vertical="center" wrapText="1"/>
    </xf>
    <xf numFmtId="43" fontId="2" fillId="0" borderId="1" xfId="0" applyNumberFormat="1" applyFont="1" applyBorder="1" applyAlignment="1">
      <alignment horizontal="right" vertical="top" wrapText="1"/>
    </xf>
    <xf numFmtId="1" fontId="2" fillId="0" borderId="1" xfId="0" applyNumberFormat="1" applyFont="1" applyBorder="1" applyAlignment="1">
      <alignment horizontal="center" vertical="top" wrapText="1"/>
    </xf>
    <xf numFmtId="0" fontId="22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top" wrapText="1"/>
    </xf>
    <xf numFmtId="170" fontId="2" fillId="0" borderId="1" xfId="0" applyNumberFormat="1" applyFont="1" applyBorder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left" vertical="top"/>
    </xf>
    <xf numFmtId="4" fontId="2" fillId="0" borderId="0" xfId="0" applyNumberFormat="1" applyFont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5" fillId="0" borderId="1" xfId="0" applyFont="1" applyBorder="1"/>
    <xf numFmtId="171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4" fontId="2" fillId="0" borderId="2" xfId="0" applyNumberFormat="1" applyFont="1" applyBorder="1" applyAlignment="1">
      <alignment horizontal="right" vertical="center" wrapText="1"/>
    </xf>
    <xf numFmtId="10" fontId="2" fillId="0" borderId="3" xfId="0" applyNumberFormat="1" applyFont="1" applyBorder="1" applyAlignment="1">
      <alignment horizontal="right" vertical="center" wrapText="1"/>
    </xf>
    <xf numFmtId="4" fontId="2" fillId="0" borderId="3" xfId="0" applyNumberFormat="1" applyFont="1" applyBorder="1" applyAlignment="1">
      <alignment horizontal="right" vertical="center" wrapText="1"/>
    </xf>
    <xf numFmtId="4" fontId="2" fillId="0" borderId="4" xfId="0" applyNumberFormat="1" applyFont="1" applyBorder="1" applyAlignment="1">
      <alignment horizontal="right" vertical="center" wrapText="1"/>
    </xf>
    <xf numFmtId="168" fontId="2" fillId="0" borderId="1" xfId="0" applyNumberFormat="1" applyFont="1" applyBorder="1" applyAlignment="1">
      <alignment horizontal="center" vertical="center" wrapText="1"/>
    </xf>
    <xf numFmtId="0" fontId="5" fillId="0" borderId="5" xfId="0" applyFont="1" applyBorder="1"/>
    <xf numFmtId="49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10" fontId="23" fillId="0" borderId="1" xfId="0" applyNumberFormat="1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left" vertical="center" wrapText="1"/>
    </xf>
    <xf numFmtId="0" fontId="17" fillId="0" borderId="5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4" fontId="17" fillId="0" borderId="0" xfId="0" applyNumberFormat="1" applyFont="1" applyAlignment="1">
      <alignment horizontal="left" vertical="center" wrapText="1"/>
    </xf>
    <xf numFmtId="0" fontId="17" fillId="0" borderId="1" xfId="2" applyFont="1" applyBorder="1" applyAlignment="1">
      <alignment horizontal="center" vertical="center" wrapText="1"/>
    </xf>
    <xf numFmtId="4" fontId="17" fillId="0" borderId="1" xfId="2" applyNumberFormat="1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left" vertical="center" wrapText="1"/>
      <protection locked="0"/>
    </xf>
    <xf numFmtId="4" fontId="2" fillId="0" borderId="0" xfId="0" applyNumberFormat="1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7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7" fillId="0" borderId="0" xfId="0" applyFont="1" applyAlignment="1">
      <alignment horizontal="justify" vertical="center"/>
    </xf>
    <xf numFmtId="0" fontId="20" fillId="0" borderId="0" xfId="0" applyFont="1" applyAlignment="1">
      <alignment horizontal="center" vertical="center" wrapText="1"/>
    </xf>
    <xf numFmtId="0" fontId="19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vertical="top"/>
    </xf>
    <xf numFmtId="0" fontId="17" fillId="0" borderId="1" xfId="0" applyFont="1" applyBorder="1" applyAlignment="1">
      <alignment vertical="top"/>
    </xf>
    <xf numFmtId="0" fontId="17" fillId="0" borderId="1" xfId="0" applyFont="1" applyBorder="1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right" vertical="center" wrapText="1"/>
    </xf>
    <xf numFmtId="10" fontId="2" fillId="0" borderId="7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10" fontId="3" fillId="0" borderId="2" xfId="0" applyNumberFormat="1" applyFont="1" applyBorder="1" applyAlignment="1">
      <alignment horizontal="right" vertical="center" wrapText="1"/>
    </xf>
    <xf numFmtId="0" fontId="17" fillId="0" borderId="0" xfId="0" applyFont="1" applyAlignment="1">
      <alignment horizontal="right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2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top" wrapText="1"/>
    </xf>
    <xf numFmtId="4" fontId="17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2" fillId="0" borderId="1" xfId="0" applyNumberFormat="1" applyFont="1" applyBorder="1" applyAlignment="1">
      <alignment horizontal="center" vertical="top" wrapText="1"/>
    </xf>
    <xf numFmtId="0" fontId="16" fillId="3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right"/>
    </xf>
    <xf numFmtId="0" fontId="15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5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left" vertical="center" wrapText="1"/>
    </xf>
    <xf numFmtId="4" fontId="17" fillId="0" borderId="2" xfId="0" applyNumberFormat="1" applyFont="1" applyBorder="1" applyAlignment="1">
      <alignment horizontal="center" vertical="center"/>
    </xf>
    <xf numFmtId="4" fontId="17" fillId="0" borderId="6" xfId="0" applyNumberFormat="1" applyFont="1" applyBorder="1" applyAlignment="1">
      <alignment horizontal="center" vertical="center"/>
    </xf>
    <xf numFmtId="4" fontId="17" fillId="0" borderId="1" xfId="0" applyNumberFormat="1" applyFont="1" applyBorder="1" applyAlignment="1">
      <alignment horizontal="right" vertical="center"/>
    </xf>
    <xf numFmtId="4" fontId="17" fillId="0" borderId="1" xfId="0" applyNumberFormat="1" applyFont="1" applyBorder="1" applyAlignment="1">
      <alignment horizontal="right" vertical="center" wrapText="1"/>
    </xf>
    <xf numFmtId="4" fontId="19" fillId="0" borderId="2" xfId="0" applyNumberFormat="1" applyFont="1" applyBorder="1" applyAlignment="1">
      <alignment horizontal="center" vertical="center" wrapText="1"/>
    </xf>
    <xf numFmtId="4" fontId="19" fillId="0" borderId="6" xfId="0" applyNumberFormat="1" applyFont="1" applyBorder="1" applyAlignment="1">
      <alignment horizontal="center" vertical="center" wrapText="1"/>
    </xf>
    <xf numFmtId="4" fontId="19" fillId="0" borderId="1" xfId="0" applyNumberFormat="1" applyFont="1" applyBorder="1" applyAlignment="1">
      <alignment vertical="center" wrapText="1"/>
    </xf>
  </cellXfs>
  <cellStyles count="1220">
    <cellStyle name=" 1" xfId="9" xr:uid="{199B1228-B33C-47BD-AA34-079CBD9BE867}"/>
    <cellStyle name="_2008г. и 4кв" xfId="10" xr:uid="{E1CA6601-28DC-4DCF-8607-A00756C99407}"/>
    <cellStyle name="_4_macro 2009" xfId="11" xr:uid="{A5213F58-1C9D-426E-853B-06219F57BCA2}"/>
    <cellStyle name="_Condition-long(2012-2030)нах" xfId="12" xr:uid="{F1E19435-46D1-4131-AD06-FC37BC0B6B6D}"/>
    <cellStyle name="_CPI foodimp" xfId="13" xr:uid="{1F1B1B5D-4E48-4B2C-A1D4-53AE44A4FD0D}"/>
    <cellStyle name="_macro 2012 var 1" xfId="14" xr:uid="{DC0A0319-DFA1-4BDE-98B5-49BFD15A853A}"/>
    <cellStyle name="_SeriesAttributes" xfId="15" xr:uid="{CED96F17-1DEE-4C85-B269-85FC699DB29F}"/>
    <cellStyle name="_SeriesAttributes 2" xfId="689" xr:uid="{2384B8FF-68DA-456C-AB39-97CB40C47207}"/>
    <cellStyle name="_SeriesAttributes 2 2" xfId="962" xr:uid="{0317E6DB-BEB3-4B95-A202-B5A16AA633D3}"/>
    <cellStyle name="_v2008-2012-15.12.09вар(2)-11.2030" xfId="16" xr:uid="{4EF652A9-C35A-4ED0-81D1-8264BF35531B}"/>
    <cellStyle name="_v-2013-2030- 2b17.01.11Нах-cpiнов. курс inn 1-2-Е1xls" xfId="17" xr:uid="{9A38C89E-9FC4-4D85-ACF4-90078CA02DFA}"/>
    <cellStyle name="_Газ-расчет-16 0508Клдо 2023" xfId="18" xr:uid="{B93FD364-9FC3-4D50-80A9-0CC1E76A78F1}"/>
    <cellStyle name="_Газ-расчет-net-back 21,12.09 до 2030 в2" xfId="19" xr:uid="{EAD5425A-4358-44D8-A340-FCDAA1165397}"/>
    <cellStyle name="_ИПЦЖКХ2105 08-до 2023вар1" xfId="20" xr:uid="{6375ED27-7DE0-499B-B5B9-FAD3375BD94C}"/>
    <cellStyle name="_Книга1" xfId="21" xr:uid="{679BC5D9-4F6A-4938-9AF8-EAA5C16462BD}"/>
    <cellStyle name="_Книга3" xfId="22" xr:uid="{8BB0E39A-96A5-4E99-A1AA-2B3BD4D74AC9}"/>
    <cellStyle name="_Копия Condition-все вар13.12.08" xfId="23" xr:uid="{F8A70430-BFF8-4F0F-825B-C406285112F2}"/>
    <cellStyle name="_курсовые разницы 01,06,08" xfId="24" xr:uid="{71CFFFED-8D67-486E-A082-DDB9B312D5BC}"/>
    <cellStyle name="_Макро_2030 год" xfId="25" xr:uid="{1FB0389D-FDFB-465B-A3EB-1754341F590B}"/>
    <cellStyle name="_Модель - 2(23)" xfId="26" xr:uid="{4D98E606-7804-49DF-8F8A-B4480A3ECEC6}"/>
    <cellStyle name="_Правила заполнения" xfId="27" xr:uid="{C8105D80-7CF2-4488-9FED-EEA448680686}"/>
    <cellStyle name="_Сб-macro 2020" xfId="28" xr:uid="{514BA2A0-B71F-4FC1-BE7E-CE983A9F2DC8}"/>
    <cellStyle name="_Сб-macro 2020_v2008-2012-15.12.09вар(2)-11.2030" xfId="29" xr:uid="{EEB9E601-1503-4759-BFED-33C3B9532FE4}"/>
    <cellStyle name="_Сб-macro 2020_v2008-2012-23.09.09вар2а-11" xfId="30" xr:uid="{5A926552-AA0A-4DE6-A2D6-C4DDCC9A494D}"/>
    <cellStyle name="_ЦФ  реализация акций 2008-2010" xfId="31" xr:uid="{3C43CDE4-4DA8-4B0B-B139-DC1B909DBFE8}"/>
    <cellStyle name="_ЦФ  реализация акций 2008-2010_акции по годам 2009-2012" xfId="32" xr:uid="{616F1F21-39B6-4305-952D-5F1BA56953B0}"/>
    <cellStyle name="_ЦФ  реализация акций 2008-2010_Копия Прогноз ПТРдо 2030г  (3)" xfId="33" xr:uid="{A2838380-7425-4994-AA7A-4D95ACA9D5CC}"/>
    <cellStyle name="_ЦФ  реализация акций 2008-2010_Прогноз ПТРдо 2030г." xfId="34" xr:uid="{2C03EC23-3CF1-44B1-814F-C09428A7435B}"/>
    <cellStyle name="1Normal" xfId="35" xr:uid="{A7B4F2FB-97F6-4E07-9311-58E33BCA7F6D}"/>
    <cellStyle name="20% - Accent1" xfId="36" xr:uid="{11A5C7AD-12D9-4A3C-9425-7ACADC5F98FD}"/>
    <cellStyle name="20% - Accent2" xfId="37" xr:uid="{2E5351AC-6FF4-4973-888D-B68A5E29B389}"/>
    <cellStyle name="20% - Accent3" xfId="38" xr:uid="{ADA7C100-31CD-415C-AE8D-D48B33B24C51}"/>
    <cellStyle name="20% - Accent4" xfId="39" xr:uid="{92572A28-02F5-4789-A3BA-94E6E69A1FDE}"/>
    <cellStyle name="20% - Accent5" xfId="40" xr:uid="{7B3DDA14-BB76-43E4-A02E-1D3EB9A93B09}"/>
    <cellStyle name="20% - Accent6" xfId="41" xr:uid="{F9E1B74E-C751-445D-9C70-1417EFAE93C2}"/>
    <cellStyle name="20% - Акцент6 2" xfId="42" xr:uid="{7C2D8548-8C90-4C07-9678-9F5877D07351}"/>
    <cellStyle name="40% - Accent1" xfId="43" xr:uid="{B7937293-A078-422D-8E48-15E3AC84F031}"/>
    <cellStyle name="40% - Accent2" xfId="44" xr:uid="{1B7972E2-375F-461D-A0B5-1CF1AB5ED2F7}"/>
    <cellStyle name="40% - Accent3" xfId="45" xr:uid="{A3FAEAF0-2188-4395-9001-CC291B877742}"/>
    <cellStyle name="40% - Accent4" xfId="46" xr:uid="{7C426B32-2187-45C2-B24B-9F0AE3BD1DEE}"/>
    <cellStyle name="40% - Accent5" xfId="47" xr:uid="{649E511F-914D-4096-9342-BD7929C224C1}"/>
    <cellStyle name="40% - Accent6" xfId="48" xr:uid="{C640CC5D-9231-44F1-8F4C-53DB7268F9C1}"/>
    <cellStyle name="60% - Accent1" xfId="49" xr:uid="{B82B234F-1550-4F90-B233-9360D08757E6}"/>
    <cellStyle name="60% - Accent2" xfId="50" xr:uid="{AECF039B-DC9A-4045-B21C-A1E7FC1CA540}"/>
    <cellStyle name="60% - Accent3" xfId="51" xr:uid="{4D87A716-6F3F-49DE-964C-6CC79D61A6B9}"/>
    <cellStyle name="60% - Accent4" xfId="52" xr:uid="{765E3525-4BC1-4649-B56E-DE7CF70B1E09}"/>
    <cellStyle name="60% - Accent5" xfId="53" xr:uid="{16B8F7E4-B6BF-43BF-A60D-2544D2CF86DF}"/>
    <cellStyle name="60% - Accent6" xfId="54" xr:uid="{F64FA612-1C45-4DAF-B4B3-272A059168DD}"/>
    <cellStyle name="Accent1" xfId="55" xr:uid="{97841CFD-7582-4BB1-8935-9626CEDBB6B9}"/>
    <cellStyle name="Accent1 - 20%" xfId="56" xr:uid="{FC1702F4-2C0C-4910-B083-0C09CCA001C0}"/>
    <cellStyle name="Accent1 - 20% 2" xfId="57" xr:uid="{C2EF26F7-A5E2-4AF8-8EA5-BAFA338AB670}"/>
    <cellStyle name="Accent1 - 20% 3" xfId="58" xr:uid="{719CA9CF-2614-4A7D-9328-DD9A16B6F401}"/>
    <cellStyle name="Accent1 - 20% 4" xfId="59" xr:uid="{1211DC17-F7B9-491C-A21D-F64A47F49607}"/>
    <cellStyle name="Accent1 - 20% 5" xfId="60" xr:uid="{073A020E-D086-4878-989B-69CC2B794BC0}"/>
    <cellStyle name="Accent1 - 20% 6" xfId="61" xr:uid="{3A483D4A-CFD5-4580-B3D3-91B0E3F20E9A}"/>
    <cellStyle name="Accent1 - 40%" xfId="62" xr:uid="{983DD056-0CAF-4D33-A757-4B40FD8AEABD}"/>
    <cellStyle name="Accent1 - 40% 2" xfId="63" xr:uid="{352CAE2B-0EB7-473D-8C45-B3C6B6E6382E}"/>
    <cellStyle name="Accent1 - 40% 3" xfId="64" xr:uid="{39975F97-8004-4233-84A0-78F12AC29241}"/>
    <cellStyle name="Accent1 - 40% 4" xfId="65" xr:uid="{267530D0-20D8-497C-AE48-F67C7F718597}"/>
    <cellStyle name="Accent1 - 40% 5" xfId="66" xr:uid="{2B82C2EF-C645-46A5-91C7-E5E4D08D8820}"/>
    <cellStyle name="Accent1 - 40% 6" xfId="67" xr:uid="{CFD38069-758E-4A52-B8E7-336B48F6D3D2}"/>
    <cellStyle name="Accent1 - 60%" xfId="68" xr:uid="{F74E323F-9DA8-4DC5-9B52-047DC05E71C6}"/>
    <cellStyle name="Accent1 - 60% 2" xfId="69" xr:uid="{573C4F78-360B-43D1-9B19-CFB389B74DBE}"/>
    <cellStyle name="Accent1 - 60% 3" xfId="70" xr:uid="{2728A40C-362F-40D6-B2EE-29D02398621A}"/>
    <cellStyle name="Accent1 - 60% 4" xfId="71" xr:uid="{76A285C8-4394-4D7F-9895-5D58E5A7B982}"/>
    <cellStyle name="Accent1 - 60% 5" xfId="72" xr:uid="{18067431-A49F-45B5-8928-339680076EB0}"/>
    <cellStyle name="Accent1 - 60% 6" xfId="73" xr:uid="{63DE365B-C37D-4968-B994-1922B31273FE}"/>
    <cellStyle name="Accent1_акции по годам 2009-2012" xfId="74" xr:uid="{CE567E78-1ECA-49B9-9F8C-0C6957D645B0}"/>
    <cellStyle name="Accent2" xfId="75" xr:uid="{0052DA82-A858-4C01-B898-446BCB3BA7CA}"/>
    <cellStyle name="Accent2 - 20%" xfId="76" xr:uid="{22377893-2090-408D-816E-04EA35F8DB8D}"/>
    <cellStyle name="Accent2 - 20% 2" xfId="77" xr:uid="{A16326A4-6A6A-468F-ABEF-4C6E2091B9AC}"/>
    <cellStyle name="Accent2 - 20% 3" xfId="78" xr:uid="{94F78661-B850-4A85-874E-8FCFD447D018}"/>
    <cellStyle name="Accent2 - 20% 4" xfId="79" xr:uid="{D4A823EE-EF2C-4195-A4D4-D6D56B711AD5}"/>
    <cellStyle name="Accent2 - 20% 5" xfId="80" xr:uid="{1A8F7F33-323F-4A6B-BCC1-5221EA9B0B73}"/>
    <cellStyle name="Accent2 - 20% 6" xfId="81" xr:uid="{E3A42DF0-C3FC-463B-97AF-2E44B7C8C7AD}"/>
    <cellStyle name="Accent2 - 40%" xfId="82" xr:uid="{B5AB8861-4402-4DBA-8F38-7668A836105D}"/>
    <cellStyle name="Accent2 - 40% 2" xfId="83" xr:uid="{16CABC6C-93BD-4AA6-933A-072CD01A2313}"/>
    <cellStyle name="Accent2 - 40% 3" xfId="84" xr:uid="{BF3DE73D-F3FF-4BD1-8A39-CDCD5BFBC64E}"/>
    <cellStyle name="Accent2 - 40% 4" xfId="85" xr:uid="{A6CC39D7-0C9D-4583-B68D-ED95E5468175}"/>
    <cellStyle name="Accent2 - 40% 5" xfId="86" xr:uid="{8D24B2B9-6A2D-4D0E-82B3-8697E0EE632A}"/>
    <cellStyle name="Accent2 - 40% 6" xfId="87" xr:uid="{26C098D4-222A-45AA-9531-BB2F91870DB5}"/>
    <cellStyle name="Accent2 - 60%" xfId="88" xr:uid="{657A93A1-FB09-4130-A0AB-4BB4B35E0CAF}"/>
    <cellStyle name="Accent2 - 60% 2" xfId="89" xr:uid="{CE945BFC-4362-4BC9-AE82-B6F0350EAF16}"/>
    <cellStyle name="Accent2 - 60% 3" xfId="90" xr:uid="{3AB5A0FF-8082-4568-AFD7-72C4D898F947}"/>
    <cellStyle name="Accent2 - 60% 4" xfId="91" xr:uid="{78A67D52-C78A-4DCD-BC45-3CA43CAF31BE}"/>
    <cellStyle name="Accent2 - 60% 5" xfId="92" xr:uid="{CF92CB3D-503A-4B52-88EC-C2AE29742F66}"/>
    <cellStyle name="Accent2 - 60% 6" xfId="93" xr:uid="{84E3BF23-9F2E-4A6F-B82A-7AB9B8F0B801}"/>
    <cellStyle name="Accent2_акции по годам 2009-2012" xfId="94" xr:uid="{9A67D5C5-7827-4966-B3BD-63EA06B0F3B4}"/>
    <cellStyle name="Accent3" xfId="95" xr:uid="{A201AE2B-258D-41FB-8AA4-FB1EDA5977C0}"/>
    <cellStyle name="Accent3 - 20%" xfId="96" xr:uid="{38FB40D2-21A9-4029-92B9-8CEF55AD0098}"/>
    <cellStyle name="Accent3 - 20% 2" xfId="97" xr:uid="{DECE5323-951A-471C-A7F1-275E846407B6}"/>
    <cellStyle name="Accent3 - 20% 3" xfId="98" xr:uid="{1A2E4E5B-088A-401A-8496-A3B9BC385D0B}"/>
    <cellStyle name="Accent3 - 20% 4" xfId="99" xr:uid="{E88675B2-373A-44E0-B9EA-AC4B1952FB26}"/>
    <cellStyle name="Accent3 - 20% 5" xfId="100" xr:uid="{1E54C091-60CD-4391-923A-E7DF5003CA1D}"/>
    <cellStyle name="Accent3 - 20% 6" xfId="101" xr:uid="{736108CB-14AD-4738-9E38-D90173477CA4}"/>
    <cellStyle name="Accent3 - 40%" xfId="102" xr:uid="{A216712D-DE9D-46F2-A4D5-A0F78E5556C8}"/>
    <cellStyle name="Accent3 - 40% 2" xfId="103" xr:uid="{F5981A6D-02BC-4242-BE4D-5B69D4B2ABDB}"/>
    <cellStyle name="Accent3 - 40% 3" xfId="104" xr:uid="{93406A5C-5AB8-4FA7-A740-4F2A677AD770}"/>
    <cellStyle name="Accent3 - 40% 4" xfId="105" xr:uid="{E51EA6B8-2026-48A6-AEF7-6CFA34400025}"/>
    <cellStyle name="Accent3 - 40% 5" xfId="106" xr:uid="{7C866465-EB03-48FC-83B2-B3E650B50956}"/>
    <cellStyle name="Accent3 - 40% 6" xfId="107" xr:uid="{64B31C9A-8819-401F-83DC-AE0C97A182E5}"/>
    <cellStyle name="Accent3 - 60%" xfId="108" xr:uid="{CDCCC506-1E64-4CDB-BC49-3C10A78C7B8F}"/>
    <cellStyle name="Accent3 - 60% 2" xfId="109" xr:uid="{E3F50FE4-10B2-414A-AEBA-1C9226318481}"/>
    <cellStyle name="Accent3 - 60% 3" xfId="110" xr:uid="{3361188C-8EF5-4BD8-A10E-83638848F1C2}"/>
    <cellStyle name="Accent3 - 60% 4" xfId="111" xr:uid="{096CFFBF-DE87-4FDE-A392-1E08F97D4E41}"/>
    <cellStyle name="Accent3 - 60% 5" xfId="112" xr:uid="{F08ED0DE-CC93-4B0C-ABFB-7BD439AC360C}"/>
    <cellStyle name="Accent3 - 60% 6" xfId="113" xr:uid="{BF51D111-EE92-4FE1-909B-1D7656D19662}"/>
    <cellStyle name="Accent3_7-р" xfId="114" xr:uid="{E8B9FF38-D1D7-4EA4-962A-A449897BF740}"/>
    <cellStyle name="Accent4" xfId="115" xr:uid="{6A123EA9-5795-4C4B-9E3F-279396FE264A}"/>
    <cellStyle name="Accent4 - 20%" xfId="116" xr:uid="{EF9807BC-7FB2-4E64-AB85-D3B590B650FA}"/>
    <cellStyle name="Accent4 - 20% 2" xfId="117" xr:uid="{24EA0D6A-DBD8-4F22-8592-62182B683001}"/>
    <cellStyle name="Accent4 - 20% 3" xfId="118" xr:uid="{30CEBC8C-F9BE-41A8-867B-B3E0BF93E66E}"/>
    <cellStyle name="Accent4 - 20% 4" xfId="119" xr:uid="{0D6B1CDA-C512-4082-93DA-C47D6A1CCFD9}"/>
    <cellStyle name="Accent4 - 20% 5" xfId="120" xr:uid="{F0786C13-482C-483B-AC2E-37AB7199B8BE}"/>
    <cellStyle name="Accent4 - 20% 6" xfId="121" xr:uid="{9372C7F9-3D30-4367-82C3-8F41629FBC4C}"/>
    <cellStyle name="Accent4 - 40%" xfId="122" xr:uid="{5CF51BEA-95D2-493C-8294-1280FCD929F8}"/>
    <cellStyle name="Accent4 - 40% 2" xfId="123" xr:uid="{DCD49A3E-4155-47B2-9AE7-E755F5825C09}"/>
    <cellStyle name="Accent4 - 40% 3" xfId="124" xr:uid="{90A0CFFB-8D55-45A3-B1E4-4B211935347E}"/>
    <cellStyle name="Accent4 - 40% 4" xfId="125" xr:uid="{07B6925A-C3A8-4225-8D5A-AFBDCD7ADB46}"/>
    <cellStyle name="Accent4 - 40% 5" xfId="126" xr:uid="{FB94403B-A8E1-42B3-9C23-62507379EDAE}"/>
    <cellStyle name="Accent4 - 40% 6" xfId="127" xr:uid="{EFB70982-A2A1-4B60-8985-EFFE6AC71A40}"/>
    <cellStyle name="Accent4 - 60%" xfId="128" xr:uid="{08150A5B-EF7E-4862-94B9-56B0263203F2}"/>
    <cellStyle name="Accent4 - 60% 2" xfId="129" xr:uid="{2B32790D-AC99-4A1F-A09A-F732E2544AB2}"/>
    <cellStyle name="Accent4 - 60% 3" xfId="130" xr:uid="{E82A27F5-D01A-4D57-AA52-5FE0C9B43BFE}"/>
    <cellStyle name="Accent4 - 60% 4" xfId="131" xr:uid="{041C5D19-915A-47EC-98F1-AEFFE850B357}"/>
    <cellStyle name="Accent4 - 60% 5" xfId="132" xr:uid="{09874771-2471-4F7A-A7B1-6D7F115ADF9C}"/>
    <cellStyle name="Accent4 - 60% 6" xfId="133" xr:uid="{E1A57316-1501-4A9B-A390-1DBF6AED64DE}"/>
    <cellStyle name="Accent4_7-р" xfId="134" xr:uid="{6DD8588A-CED6-49CA-BEAD-5749E2094FF8}"/>
    <cellStyle name="Accent5" xfId="135" xr:uid="{38DD1EBE-7F4E-4C15-B2A9-7DBCA576939C}"/>
    <cellStyle name="Accent5 - 20%" xfId="136" xr:uid="{E4C0D3C1-7AF4-47A5-9A46-5F2CAAFE89E8}"/>
    <cellStyle name="Accent5 - 20% 2" xfId="137" xr:uid="{734D1842-1CD4-4E48-8052-95262838A63B}"/>
    <cellStyle name="Accent5 - 20% 3" xfId="138" xr:uid="{7C768B66-97B5-4F9A-AEB8-FA4A48EFC33D}"/>
    <cellStyle name="Accent5 - 20% 4" xfId="139" xr:uid="{30601C2F-4B72-4660-8A9E-66DBCA1D891B}"/>
    <cellStyle name="Accent5 - 20% 5" xfId="140" xr:uid="{1E145FE3-B7C4-4A33-9690-DF0AF10E8D32}"/>
    <cellStyle name="Accent5 - 20% 6" xfId="141" xr:uid="{1AB8F889-1C91-4445-B22D-E0F882301939}"/>
    <cellStyle name="Accent5 - 40%" xfId="142" xr:uid="{407C1309-18BA-4494-A773-A29C9C44E7C5}"/>
    <cellStyle name="Accent5 - 60%" xfId="143" xr:uid="{D1369137-F28C-4EE9-9EE6-278B8B8D04AF}"/>
    <cellStyle name="Accent5 - 60% 2" xfId="144" xr:uid="{75F94342-B488-4B2A-880E-398A0DE740C5}"/>
    <cellStyle name="Accent5 - 60% 3" xfId="145" xr:uid="{73661F3F-11D8-487C-BDA5-92855C2C1164}"/>
    <cellStyle name="Accent5 - 60% 4" xfId="146" xr:uid="{D2E591AA-362C-4CE0-AC0D-C045CBA075A3}"/>
    <cellStyle name="Accent5 - 60% 5" xfId="147" xr:uid="{0E3A18BC-B434-4E81-99BC-6F49D06B9CEC}"/>
    <cellStyle name="Accent5 - 60% 6" xfId="148" xr:uid="{3CF460DA-44D8-4AD1-8565-16BC12984945}"/>
    <cellStyle name="Accent5_7-р" xfId="149" xr:uid="{9E541BFB-65C3-4775-AF34-2D9D122AA961}"/>
    <cellStyle name="Accent6" xfId="150" xr:uid="{66705973-0433-4F59-8E98-B79B9E1CA370}"/>
    <cellStyle name="Accent6 - 20%" xfId="151" xr:uid="{4078513E-2067-4E6B-84C8-86F34BFC277A}"/>
    <cellStyle name="Accent6 - 40%" xfId="152" xr:uid="{A2F3C19E-48AC-44BA-8FA4-C94CC87933EB}"/>
    <cellStyle name="Accent6 - 40% 2" xfId="153" xr:uid="{A68B8BB1-0618-48A4-930F-40301B58B6E6}"/>
    <cellStyle name="Accent6 - 40% 3" xfId="154" xr:uid="{A51FD256-3917-41A9-B3E0-818D9B5CA75C}"/>
    <cellStyle name="Accent6 - 40% 4" xfId="155" xr:uid="{B6EC92E7-523C-4FDA-A1E7-83EE87F3B094}"/>
    <cellStyle name="Accent6 - 40% 5" xfId="156" xr:uid="{5CD7A00A-2CB7-4486-B089-163A139BAE9A}"/>
    <cellStyle name="Accent6 - 40% 6" xfId="157" xr:uid="{5FCEE6B0-6A56-4E4D-A6A3-4C8E713F573E}"/>
    <cellStyle name="Accent6 - 60%" xfId="158" xr:uid="{1BE81A9D-6509-4BD7-AE59-CEEB3AAF6385}"/>
    <cellStyle name="Accent6 - 60% 2" xfId="159" xr:uid="{CD8F8C73-B1B8-4432-8B93-4F7A8466517D}"/>
    <cellStyle name="Accent6 - 60% 3" xfId="160" xr:uid="{79F0164A-240B-4EA6-8A01-77274A0F2485}"/>
    <cellStyle name="Accent6 - 60% 4" xfId="161" xr:uid="{9BE006FC-A722-425E-9259-860861E198CB}"/>
    <cellStyle name="Accent6 - 60% 5" xfId="162" xr:uid="{18837EF1-D6D5-48AA-B58C-16BDC3CAB90B}"/>
    <cellStyle name="Accent6 - 60% 6" xfId="163" xr:uid="{77A22795-B996-41EA-9958-5BB20533C447}"/>
    <cellStyle name="Accent6_7-р" xfId="164" xr:uid="{61B054FD-9125-4925-84A8-4DECBB7FCD0D}"/>
    <cellStyle name="Annotations Cell - PerformancePoint" xfId="165" xr:uid="{A4343B7B-0A25-4EE2-83CF-D400FD5F9293}"/>
    <cellStyle name="Arial007000001514155735" xfId="166" xr:uid="{9CEFB30D-5980-401C-97F5-8FEAC6219FCB}"/>
    <cellStyle name="Arial007000001514155735 2" xfId="167" xr:uid="{71BA6824-47C2-4BD4-969A-CECB278312AD}"/>
    <cellStyle name="Arial0070000015536870911" xfId="168" xr:uid="{DF3AFF5E-E805-4D80-8F81-39647B6BEABA}"/>
    <cellStyle name="Arial0070000015536870911 2" xfId="169" xr:uid="{E565E525-D9AC-4775-9793-99AC8C676A7F}"/>
    <cellStyle name="Arial007000001565535" xfId="170" xr:uid="{54958400-2E2F-415C-8D65-928158631164}"/>
    <cellStyle name="Arial007000001565535 2" xfId="171" xr:uid="{27698243-E4E0-4DA9-A681-515AB90EB064}"/>
    <cellStyle name="Arial0110010000536870911" xfId="172" xr:uid="{7D7F858E-3C64-4450-88C8-7C2BCE6004C1}"/>
    <cellStyle name="Arial01101000015536870911" xfId="173" xr:uid="{0333CC9D-DB4E-4F27-9867-93DD7998E895}"/>
    <cellStyle name="Arial01101000015536870911 2" xfId="690" xr:uid="{EFD66A34-2C97-4DFE-8B64-D34B6DD0C231}"/>
    <cellStyle name="Arial01101000015536870911 2 2" xfId="963" xr:uid="{51D65C18-87CA-47A7-9533-7F91B436F32E}"/>
    <cellStyle name="Arial017010000536870911" xfId="174" xr:uid="{CCDFECEB-EC4F-4185-8179-3C53AE9C7D8C}"/>
    <cellStyle name="Arial018000000536870911" xfId="175" xr:uid="{67C5E971-5831-4B53-BCE1-A93AFEAD7C6B}"/>
    <cellStyle name="Arial10170100015536870911" xfId="176" xr:uid="{5EF09E4D-06F7-40C8-B4BD-72F949A46DA1}"/>
    <cellStyle name="Arial10170100015536870911 2" xfId="177" xr:uid="{EF23EBD7-8D9A-4799-98E0-22F0BC3A0CE2}"/>
    <cellStyle name="Arial10170100015536870911 2 2" xfId="692" xr:uid="{40A74CDE-4F46-4E10-BE64-A3B24DD3E052}"/>
    <cellStyle name="Arial10170100015536870911 2 2 2" xfId="965" xr:uid="{816CA488-A3EB-41E2-81B5-DB56237CC6CC}"/>
    <cellStyle name="Arial10170100015536870911 2 3" xfId="949" xr:uid="{871F5055-1446-46F1-B6F1-B422B969AEEF}"/>
    <cellStyle name="Arial10170100015536870911 3" xfId="691" xr:uid="{012CD22E-C08C-418F-946E-3798D2F90477}"/>
    <cellStyle name="Arial10170100015536870911 3 2" xfId="964" xr:uid="{6F3F4DB5-192B-4DA4-A965-B8E6CCBAD0DE}"/>
    <cellStyle name="Arial10170100015536870911 4" xfId="948" xr:uid="{5B550292-C7F0-43FF-8357-DD137C964924}"/>
    <cellStyle name="Arial107000000536870911" xfId="178" xr:uid="{3F823B20-6059-4A32-95DF-3268BB3B053A}"/>
    <cellStyle name="Arial107000001514155735" xfId="179" xr:uid="{63B7BC1E-3F45-4248-BB63-8FBCB6570D91}"/>
    <cellStyle name="Arial107000001514155735 2" xfId="180" xr:uid="{4C619533-3EF5-415D-BB5B-CC42CACA405A}"/>
    <cellStyle name="Arial107000001514155735 2 2" xfId="694" xr:uid="{22867F88-2826-4AAF-BE3B-CC99A31BCA4A}"/>
    <cellStyle name="Arial107000001514155735 2 2 2" xfId="967" xr:uid="{90258931-E143-4B0D-BD2E-CB161C878445}"/>
    <cellStyle name="Arial107000001514155735 2 3" xfId="951" xr:uid="{EE476B5B-7B52-4B26-B86E-D40C613A625D}"/>
    <cellStyle name="Arial107000001514155735 3" xfId="693" xr:uid="{D1E0101C-1599-49AE-B3E1-2281F76A9D0E}"/>
    <cellStyle name="Arial107000001514155735 3 2" xfId="966" xr:uid="{82B11223-9F4F-4614-99E2-4BC76F115501}"/>
    <cellStyle name="Arial107000001514155735 4" xfId="950" xr:uid="{4FBB42CB-1356-4477-858C-C8A96CB8DA2C}"/>
    <cellStyle name="Arial107000001514155735FMT" xfId="181" xr:uid="{12A9B81D-0067-4BCB-B7B2-84D135CDA6C5}"/>
    <cellStyle name="Arial107000001514155735FMT 2" xfId="182" xr:uid="{90387599-3C41-4F9D-80C7-E7F89F460E3A}"/>
    <cellStyle name="Arial107000001514155735FMT 2 2" xfId="696" xr:uid="{38D01326-F18B-40C6-A459-2F3555E85281}"/>
    <cellStyle name="Arial107000001514155735FMT 2 2 2" xfId="969" xr:uid="{AF401606-60E5-42FE-934F-3CE359702F4D}"/>
    <cellStyle name="Arial107000001514155735FMT 2 3" xfId="953" xr:uid="{0C395ED3-7BA2-4E8E-A9A8-127ED66480C2}"/>
    <cellStyle name="Arial107000001514155735FMT 3" xfId="695" xr:uid="{BADFE34D-FCC1-4074-865F-EF8A2E0A6FF0}"/>
    <cellStyle name="Arial107000001514155735FMT 3 2" xfId="968" xr:uid="{7CBD1ABD-4ABA-4D79-AFB8-B3F7D524B5CE}"/>
    <cellStyle name="Arial107000001514155735FMT 4" xfId="952" xr:uid="{36B0A94F-0901-456C-8327-F644C9559A06}"/>
    <cellStyle name="Arial1070000015536870911" xfId="183" xr:uid="{FC806E8B-E2E8-46CD-8F6A-B62033709BE5}"/>
    <cellStyle name="Arial1070000015536870911 2" xfId="184" xr:uid="{179D1154-ECD8-491D-AAED-8F5B22A49201}"/>
    <cellStyle name="Arial1070000015536870911 2 2" xfId="698" xr:uid="{CAF31058-8E65-4365-8302-7CFBB34B8754}"/>
    <cellStyle name="Arial1070000015536870911 2 2 2" xfId="971" xr:uid="{262026EC-8062-40E1-A92C-FEABC4A1C49D}"/>
    <cellStyle name="Arial1070000015536870911 2 3" xfId="955" xr:uid="{E4969BC7-88F7-44DA-9C13-E8CBE9547865}"/>
    <cellStyle name="Arial1070000015536870911 3" xfId="697" xr:uid="{9CB68969-4D2A-4C58-8CBF-D97776C5C414}"/>
    <cellStyle name="Arial1070000015536870911 3 2" xfId="970" xr:uid="{C6D3F257-2210-45A1-862E-08944C3EB531}"/>
    <cellStyle name="Arial1070000015536870911 4" xfId="954" xr:uid="{C9D77435-D3B2-460B-848A-6C1713C8507A}"/>
    <cellStyle name="Arial1070000015536870911FMT" xfId="185" xr:uid="{E5DDC150-E084-49C7-817D-EBF7C23E883F}"/>
    <cellStyle name="Arial1070000015536870911FMT 2" xfId="186" xr:uid="{8BC01795-4059-4C5C-A419-D2AA4688C672}"/>
    <cellStyle name="Arial1070000015536870911FMT 2 2" xfId="700" xr:uid="{4B873136-24B9-4C29-B159-AC090814B78E}"/>
    <cellStyle name="Arial1070000015536870911FMT 2 2 2" xfId="973" xr:uid="{983DA099-4343-4080-95B7-5EB31F14AF7E}"/>
    <cellStyle name="Arial1070000015536870911FMT 2 3" xfId="957" xr:uid="{6A94B0E0-180C-41DB-BB97-A6BBF189C1F1}"/>
    <cellStyle name="Arial1070000015536870911FMT 3" xfId="699" xr:uid="{CF0F3747-1FD0-4B40-B763-2C2A658A03D6}"/>
    <cellStyle name="Arial1070000015536870911FMT 3 2" xfId="972" xr:uid="{C186B034-2807-4868-9625-E8E1F1EF6B19}"/>
    <cellStyle name="Arial1070000015536870911FMT 4" xfId="956" xr:uid="{020A317C-45C6-4D3E-9EFD-69E64DE39DC9}"/>
    <cellStyle name="Arial107000001565535" xfId="187" xr:uid="{0941E9FF-A740-456B-B4A5-482C03EDAA49}"/>
    <cellStyle name="Arial107000001565535 2" xfId="188" xr:uid="{7DB3DE69-C8FF-4DCD-A25C-AEBA475ACE89}"/>
    <cellStyle name="Arial107000001565535 2 2" xfId="702" xr:uid="{A7093DD3-58E3-41C8-AFA8-350D4BD63050}"/>
    <cellStyle name="Arial107000001565535 2 2 2" xfId="975" xr:uid="{272AFA95-3CDB-43C4-92E8-AC009839B915}"/>
    <cellStyle name="Arial107000001565535 2 3" xfId="959" xr:uid="{10D598B3-B6C4-44D3-AB85-B9338F3C199D}"/>
    <cellStyle name="Arial107000001565535 3" xfId="701" xr:uid="{4B35E272-D8B1-4E93-9687-80137FA01F36}"/>
    <cellStyle name="Arial107000001565535 3 2" xfId="974" xr:uid="{9BCFB497-65D8-4D18-8D18-ECF2E4A0F9BF}"/>
    <cellStyle name="Arial107000001565535 4" xfId="958" xr:uid="{2C7F7264-81E4-4EE8-A8AA-7B7D7A87E938}"/>
    <cellStyle name="Arial107000001565535FMT" xfId="189" xr:uid="{1025FCE2-15A4-42CD-8E8D-52CED0A17F2E}"/>
    <cellStyle name="Arial107000001565535FMT 2" xfId="190" xr:uid="{BCF0C66B-4E6B-4BF9-998E-09FB9DEC1477}"/>
    <cellStyle name="Arial107000001565535FMT 2 2" xfId="704" xr:uid="{FF649381-6A3D-475E-9265-DB6B5A864BCB}"/>
    <cellStyle name="Arial107000001565535FMT 2 2 2" xfId="977" xr:uid="{164AC8CE-96FB-4D47-8CC1-64B20FCD7D17}"/>
    <cellStyle name="Arial107000001565535FMT 2 3" xfId="961" xr:uid="{072F9DE8-135B-472E-8570-F48A7F2EA260}"/>
    <cellStyle name="Arial107000001565535FMT 3" xfId="703" xr:uid="{30F6D7E0-A785-4985-9E21-127D4C17FB58}"/>
    <cellStyle name="Arial107000001565535FMT 3 2" xfId="976" xr:uid="{F4D61784-1183-4915-BCFE-5DD9F4794F9B}"/>
    <cellStyle name="Arial107000001565535FMT 4" xfId="960" xr:uid="{372A439E-8B88-4A5C-B416-0CF5DC9E85C1}"/>
    <cellStyle name="Arial117100000536870911" xfId="191" xr:uid="{21D3C955-5BC7-4C85-B2A3-255B5E6E5A6D}"/>
    <cellStyle name="Arial118000000536870911" xfId="192" xr:uid="{3320B4AA-AC6A-48D1-8B10-F611CE3FD4CA}"/>
    <cellStyle name="Arial2110100000536870911" xfId="193" xr:uid="{F8E5E18B-6A65-475D-80C3-C0CCB33EFBE3}"/>
    <cellStyle name="Arial21101000015536870911" xfId="194" xr:uid="{3E369B47-E248-495E-A1A6-2B4B6FD75865}"/>
    <cellStyle name="Arial21101000015536870911 2" xfId="705" xr:uid="{9ED7FE73-93D9-4252-B9F1-B0F05257B907}"/>
    <cellStyle name="Arial21101000015536870911 2 2" xfId="978" xr:uid="{D17B1258-3FB8-411B-80A7-BC39DEB5E8FA}"/>
    <cellStyle name="Arial2170000015536870911" xfId="195" xr:uid="{C9D863E6-A2CF-4B16-A0CA-5242BE29EA97}"/>
    <cellStyle name="Arial2170000015536870911 2" xfId="196" xr:uid="{6EE152F2-B187-40D5-94E1-7248594A955F}"/>
    <cellStyle name="Arial2170000015536870911FMT" xfId="197" xr:uid="{D4B1CDED-9135-474C-ABFB-5B97915C294A}"/>
    <cellStyle name="Arial2170000015536870911FMT 2" xfId="198" xr:uid="{4E1CC24D-5C47-43A7-8BD3-863A68592A82}"/>
    <cellStyle name="Bad" xfId="199" xr:uid="{0C03DDC9-FA37-41F5-866E-427979F19075}"/>
    <cellStyle name="Calc Currency (0)" xfId="200" xr:uid="{10424DE2-8387-4250-83B2-A0944F87B306}"/>
    <cellStyle name="Calc Currency (2)" xfId="201" xr:uid="{3E488396-5BB6-4DF5-87F5-12D08340F974}"/>
    <cellStyle name="Calc Percent (0)" xfId="202" xr:uid="{1808EE0C-2037-46C9-B7E4-A8BC20C0396E}"/>
    <cellStyle name="Calc Percent (1)" xfId="203" xr:uid="{1F050A9C-932A-4F9C-968A-8F58C8227350}"/>
    <cellStyle name="Calc Percent (2)" xfId="204" xr:uid="{35464E96-0039-468C-8D00-2CDA3DE68911}"/>
    <cellStyle name="Calc Units (0)" xfId="205" xr:uid="{E2FF0B39-1FCA-4ECA-9E03-1119A7293796}"/>
    <cellStyle name="Calc Units (1)" xfId="206" xr:uid="{3754D89E-C8EF-4608-96F9-A168D89E4E0F}"/>
    <cellStyle name="Calc Units (2)" xfId="207" xr:uid="{5562D104-828C-4FAA-87F0-5D1DC31F0310}"/>
    <cellStyle name="Calculation" xfId="208" xr:uid="{6002B8D5-A301-4232-81A4-B33F51445DC0}"/>
    <cellStyle name="Calculation 2" xfId="706" xr:uid="{C24C3874-B5AC-4349-92A1-A33D511458F5}"/>
    <cellStyle name="Calculation 2 2" xfId="979" xr:uid="{730596E7-6E6D-42C0-9050-1206E002DDF7}"/>
    <cellStyle name="Check Cell" xfId="209" xr:uid="{727F1DDD-A511-4E3E-AB17-6601E79D33F6}"/>
    <cellStyle name="Comma [00]" xfId="210" xr:uid="{B835DB67-10D1-4D0D-B55A-8AB1BE11E5CB}"/>
    <cellStyle name="Comma 2" xfId="211" xr:uid="{00CC15DC-7119-4E43-BA53-E6C775E8DF70}"/>
    <cellStyle name="Comma 3" xfId="212" xr:uid="{F8ECB2CD-F4CB-48B9-9C80-FB7C21E107BD}"/>
    <cellStyle name="Currency [00]" xfId="213" xr:uid="{ED86B49B-9E1B-40B4-B227-C42C006B9C53}"/>
    <cellStyle name="Data Cell - PerformancePoint" xfId="214" xr:uid="{FD74DEB6-1BA2-485D-85CA-7043F0220BC5}"/>
    <cellStyle name="Data Entry Cell - PerformancePoint" xfId="215" xr:uid="{C9948AD0-BB02-4C7E-B8B6-043B9372D218}"/>
    <cellStyle name="Date Short" xfId="216" xr:uid="{1D6F2B54-2C78-4579-BD3D-5150A1815D04}"/>
    <cellStyle name="Default" xfId="217" xr:uid="{6F28B7ED-41A1-4807-BFFC-174891C8FFFF}"/>
    <cellStyle name="Dezimal [0]_PERSONAL" xfId="218" xr:uid="{D34FB497-4911-40AB-B219-B1A7C3D8728A}"/>
    <cellStyle name="Dezimal_PERSONAL" xfId="219" xr:uid="{45716930-025F-40E6-8F40-E7964E16C87B}"/>
    <cellStyle name="Emphasis 1" xfId="220" xr:uid="{17EC1752-4BD7-4105-ABBD-036412FA21B6}"/>
    <cellStyle name="Emphasis 1 2" xfId="221" xr:uid="{3B76A669-5957-45A6-A9E3-79418F952D65}"/>
    <cellStyle name="Emphasis 1 3" xfId="222" xr:uid="{DC0FEA0D-43AA-4A8B-9531-C53422D596E2}"/>
    <cellStyle name="Emphasis 1 4" xfId="223" xr:uid="{9B72080C-6219-4D6A-A865-D4050DD853B6}"/>
    <cellStyle name="Emphasis 1 5" xfId="224" xr:uid="{DC069DA0-A4C3-4EDB-ABD9-EF3D4215D468}"/>
    <cellStyle name="Emphasis 1 6" xfId="225" xr:uid="{B3A044C7-8683-48C0-9DF2-59464D02F268}"/>
    <cellStyle name="Emphasis 2" xfId="226" xr:uid="{19C8631E-6EBA-4F19-8B46-55C3BF0271D4}"/>
    <cellStyle name="Emphasis 2 2" xfId="227" xr:uid="{911DEFC2-31B9-4E21-A631-A826F99C39E0}"/>
    <cellStyle name="Emphasis 2 3" xfId="228" xr:uid="{2189C962-E442-489D-8AD4-B9981ED456A1}"/>
    <cellStyle name="Emphasis 2 4" xfId="229" xr:uid="{D92E665E-B9BD-4CD3-B337-75CD99D190B2}"/>
    <cellStyle name="Emphasis 2 5" xfId="230" xr:uid="{28849BDC-9048-422C-803A-B37F3B975F1C}"/>
    <cellStyle name="Emphasis 2 6" xfId="231" xr:uid="{439A02AB-CB5F-4989-8317-8E2C68212F8A}"/>
    <cellStyle name="Emphasis 3" xfId="232" xr:uid="{F9C53F5C-B212-49F5-A924-397B62F270DE}"/>
    <cellStyle name="Enter Currency (0)" xfId="233" xr:uid="{0ADF0175-CB95-4631-B9A6-07E92207E73A}"/>
    <cellStyle name="Enter Currency (2)" xfId="234" xr:uid="{95261564-B04C-4232-A156-B68D03A93078}"/>
    <cellStyle name="Enter Units (0)" xfId="235" xr:uid="{5CE150E8-472A-4488-9139-74DF66211B2C}"/>
    <cellStyle name="Enter Units (1)" xfId="236" xr:uid="{11583401-659D-4963-BF96-239DAFF9BDD6}"/>
    <cellStyle name="Enter Units (2)" xfId="237" xr:uid="{62974013-1811-4C69-BA23-947190DAC635}"/>
    <cellStyle name="Euro" xfId="238" xr:uid="{BAB1ECD1-BEC2-4319-A639-386BD29FE6B7}"/>
    <cellStyle name="Explanatory Text" xfId="239" xr:uid="{F0BD0CCF-0CEB-48E4-9D93-1A02B7AD8C51}"/>
    <cellStyle name="Good" xfId="240" xr:uid="{82D3DFC5-86FD-4606-8A1B-635C466C15FC}"/>
    <cellStyle name="Good 2" xfId="241" xr:uid="{E28668B4-88B6-46CD-8A54-C78109086B6A}"/>
    <cellStyle name="Good 3" xfId="242" xr:uid="{BABB6B91-E946-475C-B7BC-2D72E2F0C808}"/>
    <cellStyle name="Good 4" xfId="243" xr:uid="{96D51907-8767-4E7E-BEC9-BC756E228B3D}"/>
    <cellStyle name="Good_7-р_Из_Системы" xfId="244" xr:uid="{7195047B-3E43-4A81-99BE-0A84512CE6AD}"/>
    <cellStyle name="Header1" xfId="245" xr:uid="{7BB94977-D887-4F8C-8440-3AC1F030F26C}"/>
    <cellStyle name="Header2" xfId="246" xr:uid="{F783ED0B-2DF4-40CA-9450-ADB3BF60D00B}"/>
    <cellStyle name="Heading 1" xfId="247" xr:uid="{166CC4F3-2FB8-49F1-A4EA-D57A50F0A49D}"/>
    <cellStyle name="Heading 2" xfId="248" xr:uid="{772B1744-DAD3-439A-A9EF-066F45FF4104}"/>
    <cellStyle name="Heading 3" xfId="249" xr:uid="{717F7D86-88E2-42E5-903E-5BBAB1F45E54}"/>
    <cellStyle name="Heading 4" xfId="250" xr:uid="{CB3299DF-ED07-4C5D-93CE-5C88F20DA977}"/>
    <cellStyle name="Input" xfId="251" xr:uid="{47A93C13-ED3A-4DAE-8D27-0A416746FC5D}"/>
    <cellStyle name="Input 2" xfId="707" xr:uid="{3D4F689E-0F21-4B43-9584-F0C170889173}"/>
    <cellStyle name="Input 2 2" xfId="980" xr:uid="{DBBF3911-6397-46E8-9FF4-16E42E03F43E}"/>
    <cellStyle name="Link Currency (0)" xfId="252" xr:uid="{B03488C1-0FDD-40C4-AC55-D4EBBDA900F0}"/>
    <cellStyle name="Link Currency (2)" xfId="253" xr:uid="{85C0D924-6FD7-427A-BBCA-0B7F794F2F74}"/>
    <cellStyle name="Link Units (0)" xfId="254" xr:uid="{E0A5926C-0C00-45E9-B005-12BEAA428F66}"/>
    <cellStyle name="Link Units (1)" xfId="255" xr:uid="{04D75C5D-5F08-46BC-947C-CB72272AB74D}"/>
    <cellStyle name="Link Units (2)" xfId="256" xr:uid="{EF445ACB-672A-44FE-853A-60A96149EC5F}"/>
    <cellStyle name="Linked Cell" xfId="257" xr:uid="{2233EBE8-6E3B-4570-8BD1-F8644A0C8805}"/>
    <cellStyle name="Locked Cell - PerformancePoint" xfId="258" xr:uid="{38E4AD20-A5B0-4CDB-A369-4923E8850022}"/>
    <cellStyle name="Neutral" xfId="259" xr:uid="{6DBEA270-24ED-407C-BD3F-851E982D3BB6}"/>
    <cellStyle name="Neutral 2" xfId="260" xr:uid="{A2F2261F-7555-4F7F-ACCB-A5E025F3CE36}"/>
    <cellStyle name="Neutral 3" xfId="261" xr:uid="{C89E20D8-F546-4AC9-8D79-429913FC83AE}"/>
    <cellStyle name="Neutral 4" xfId="262" xr:uid="{B73B6270-4B44-4E29-AF78-6CAE5AB3C8B5}"/>
    <cellStyle name="Neutral_7-р_Из_Системы" xfId="263" xr:uid="{D5D98043-AC52-479B-BBBC-35A550E3A35C}"/>
    <cellStyle name="Norma11l" xfId="264" xr:uid="{6CD4CD1C-CFB3-4706-900D-7E11A3CE44C2}"/>
    <cellStyle name="Normal 2" xfId="265" xr:uid="{72CF5EBB-1E55-46F7-AC61-0204F0BE6802}"/>
    <cellStyle name="Normal 3" xfId="266" xr:uid="{493E68A8-9654-4242-AE73-C96C252F513F}"/>
    <cellStyle name="Normal 4" xfId="267" xr:uid="{C1EEBFCE-E7EE-475F-805F-C882C3FF289C}"/>
    <cellStyle name="Normal 5" xfId="268" xr:uid="{E454E3CF-7A5C-4BEE-842D-B7294370A7F9}"/>
    <cellStyle name="Normal_macro 2012 var 1" xfId="269" xr:uid="{24912014-6695-4A8B-9856-2556BC54FC6F}"/>
    <cellStyle name="Note" xfId="270" xr:uid="{9D6CC34C-08B3-44F3-83A6-C6E810771A09}"/>
    <cellStyle name="Note 2" xfId="271" xr:uid="{D18CFF82-9C20-49B7-8E45-4620C5F19477}"/>
    <cellStyle name="Note 2 2" xfId="709" xr:uid="{B58751BC-C87B-456E-AC6F-0EB0995E50BE}"/>
    <cellStyle name="Note 2 2 2" xfId="982" xr:uid="{F155BAF3-1A38-495A-8DEF-D927101F885F}"/>
    <cellStyle name="Note 3" xfId="272" xr:uid="{42DE02D8-0F4A-4D68-89A3-4FE4440A6A8F}"/>
    <cellStyle name="Note 3 2" xfId="710" xr:uid="{EAF5997E-BF86-4D3E-B27F-EACE8800924A}"/>
    <cellStyle name="Note 3 2 2" xfId="983" xr:uid="{7B0F1326-45C1-4D6D-8EDC-22691971216E}"/>
    <cellStyle name="Note 4" xfId="273" xr:uid="{9C1F6B6E-3F60-4994-A004-340BFBA37A13}"/>
    <cellStyle name="Note 4 2" xfId="711" xr:uid="{5DE5A990-09B5-487A-8BAE-21A9FDBBA1AE}"/>
    <cellStyle name="Note 4 2 2" xfId="984" xr:uid="{6DB0A3F3-8554-4197-BF2E-9590706D3626}"/>
    <cellStyle name="Note 5" xfId="708" xr:uid="{43077575-6C28-4049-918C-895DE349E717}"/>
    <cellStyle name="Note 5 2" xfId="981" xr:uid="{951205CB-A9E1-46AC-9728-833ACD24D0BD}"/>
    <cellStyle name="Note_7-р_Из_Системы" xfId="274" xr:uid="{AD8C4ECA-D80F-4ED8-A357-8C8B7CD24D65}"/>
    <cellStyle name="Output" xfId="275" xr:uid="{1C096418-38F0-4BC3-B8FB-62D8817599B6}"/>
    <cellStyle name="Output 2" xfId="712" xr:uid="{B8B851CF-F11E-4F83-9754-D3A34B8F0E56}"/>
    <cellStyle name="Output 2 2" xfId="985" xr:uid="{696A6EB5-218B-4443-8C45-7BB76C06BE6E}"/>
    <cellStyle name="Percent [0]" xfId="276" xr:uid="{8E49E5EB-F731-4678-A5C3-70419478D7BD}"/>
    <cellStyle name="Percent [00]" xfId="277" xr:uid="{F82A5A9F-5053-49E9-AB0A-FEBB5839F2E5}"/>
    <cellStyle name="Percent 2" xfId="278" xr:uid="{DC1FBC77-1859-4B7A-AA53-5D5CDB25DE0E}"/>
    <cellStyle name="Percent 3" xfId="279" xr:uid="{ED74B0A4-915A-42F4-B5FA-5BA6D25C1E74}"/>
    <cellStyle name="PrePop Currency (0)" xfId="280" xr:uid="{9B52B197-A7C6-4045-B95F-905AA7A32867}"/>
    <cellStyle name="PrePop Currency (2)" xfId="281" xr:uid="{864B188D-4722-4A2C-85AA-5BE7896E918E}"/>
    <cellStyle name="PrePop Units (0)" xfId="282" xr:uid="{E3D2D4B5-9BC4-42FA-BDC1-EE0CACD460A9}"/>
    <cellStyle name="PrePop Units (1)" xfId="283" xr:uid="{110A7FDD-9F1C-480E-A64B-B74CCCA2A26D}"/>
    <cellStyle name="PrePop Units (2)" xfId="284" xr:uid="{A18F862B-0850-4F93-ABB0-82955D2BDCF6}"/>
    <cellStyle name="SAPBEXaggData" xfId="285" xr:uid="{CEE41951-75EC-4D06-AD3D-223F2585CC9D}"/>
    <cellStyle name="SAPBEXaggData 2" xfId="286" xr:uid="{FD1CDB92-EB2C-40BB-B243-7AD6097C487E}"/>
    <cellStyle name="SAPBEXaggData 2 2" xfId="714" xr:uid="{29B504D0-DA12-4A93-A0A6-4CEA6AD50D4B}"/>
    <cellStyle name="SAPBEXaggData 2 2 2" xfId="987" xr:uid="{3CE900D7-4DD1-4409-B228-3041C4ADF310}"/>
    <cellStyle name="SAPBEXaggData 3" xfId="287" xr:uid="{025F7CB9-5300-475E-9DAC-967164BBDB16}"/>
    <cellStyle name="SAPBEXaggData 3 2" xfId="715" xr:uid="{994E6893-83DC-4A4E-BBE3-00320196330A}"/>
    <cellStyle name="SAPBEXaggData 3 2 2" xfId="988" xr:uid="{86A4BB30-676D-4906-AF9B-3AB852A89A9F}"/>
    <cellStyle name="SAPBEXaggData 4" xfId="288" xr:uid="{0CF9417A-5270-4741-8819-B23E081D397C}"/>
    <cellStyle name="SAPBEXaggData 4 2" xfId="716" xr:uid="{5EC336D3-E42C-4320-A0C4-7BC57057A8EF}"/>
    <cellStyle name="SAPBEXaggData 4 2 2" xfId="989" xr:uid="{41963386-D04A-4862-AAF2-8D7AA6670899}"/>
    <cellStyle name="SAPBEXaggData 5" xfId="289" xr:uid="{C294C1F5-8E06-4512-B4AF-2FEAB19F0046}"/>
    <cellStyle name="SAPBEXaggData 5 2" xfId="717" xr:uid="{BFF5610C-B113-4B8B-81D7-09420E140172}"/>
    <cellStyle name="SAPBEXaggData 5 2 2" xfId="990" xr:uid="{86C82F2A-A9BF-4A18-902D-981099EE4123}"/>
    <cellStyle name="SAPBEXaggData 6" xfId="290" xr:uid="{656EAC5A-95D0-453C-B97B-04AEFA570368}"/>
    <cellStyle name="SAPBEXaggData 6 2" xfId="718" xr:uid="{483C898C-90DF-4BC7-A25F-48A26F0BC924}"/>
    <cellStyle name="SAPBEXaggData 6 2 2" xfId="991" xr:uid="{A19C9BE5-2137-40CC-B453-A00393C7EEA0}"/>
    <cellStyle name="SAPBEXaggData 7" xfId="713" xr:uid="{7950FFE2-AA13-4F45-A46C-056EA4896ABA}"/>
    <cellStyle name="SAPBEXaggData 7 2" xfId="986" xr:uid="{3FB751D1-E9B8-4F0E-AA2E-763CA1FA7CA4}"/>
    <cellStyle name="SAPBEXaggDataEmph" xfId="291" xr:uid="{CCDAF0C9-5333-4307-AF9E-382BACDF5956}"/>
    <cellStyle name="SAPBEXaggDataEmph 2" xfId="292" xr:uid="{F19C095F-A586-4F9D-A828-137AB55BCC4B}"/>
    <cellStyle name="SAPBEXaggDataEmph 2 2" xfId="720" xr:uid="{FFCD36CA-507E-481D-A509-B9E25920CF12}"/>
    <cellStyle name="SAPBEXaggDataEmph 2 2 2" xfId="993" xr:uid="{897CD530-DFB1-4306-B9C8-F6FB0F48CAF6}"/>
    <cellStyle name="SAPBEXaggDataEmph 3" xfId="293" xr:uid="{4664626D-A792-4F6C-9A79-B385AEFE3883}"/>
    <cellStyle name="SAPBEXaggDataEmph 3 2" xfId="721" xr:uid="{7F29F501-5F13-4CF7-81E1-67DEFA4CFC3E}"/>
    <cellStyle name="SAPBEXaggDataEmph 3 2 2" xfId="994" xr:uid="{818E9FD4-1CCC-4C23-9BCC-D24CFE0DAEF2}"/>
    <cellStyle name="SAPBEXaggDataEmph 4" xfId="294" xr:uid="{878A3185-BCF5-4274-8949-91D145168512}"/>
    <cellStyle name="SAPBEXaggDataEmph 4 2" xfId="722" xr:uid="{465D476F-1648-4107-95C4-C5FD1778BC4A}"/>
    <cellStyle name="SAPBEXaggDataEmph 4 2 2" xfId="995" xr:uid="{07968793-5E9C-4FB4-85B1-0F3877A0D528}"/>
    <cellStyle name="SAPBEXaggDataEmph 5" xfId="295" xr:uid="{6014ECB0-11E6-4301-AE36-9E52422A54B8}"/>
    <cellStyle name="SAPBEXaggDataEmph 5 2" xfId="723" xr:uid="{951C8EE4-D891-404D-AA87-E0051F19AB0A}"/>
    <cellStyle name="SAPBEXaggDataEmph 5 2 2" xfId="996" xr:uid="{C5417BA5-F2CE-4A75-A7D3-22C0A9CB77F4}"/>
    <cellStyle name="SAPBEXaggDataEmph 6" xfId="296" xr:uid="{6CC899E9-64C2-4DDE-A292-E0151473C875}"/>
    <cellStyle name="SAPBEXaggDataEmph 6 2" xfId="724" xr:uid="{56B55A6F-4165-40DB-87FF-B2204D868296}"/>
    <cellStyle name="SAPBEXaggDataEmph 6 2 2" xfId="997" xr:uid="{4122D695-E5D7-4265-94D9-A924A5F34E0D}"/>
    <cellStyle name="SAPBEXaggDataEmph 7" xfId="719" xr:uid="{71252101-8F67-4A98-8CE1-6665DD9B1E7D}"/>
    <cellStyle name="SAPBEXaggDataEmph 7 2" xfId="992" xr:uid="{F4EF1B22-94DC-42B1-BEF9-24FE222F658F}"/>
    <cellStyle name="SAPBEXaggItem" xfId="297" xr:uid="{2B9F25CB-8F7D-4E75-8F01-55E5620D9535}"/>
    <cellStyle name="SAPBEXaggItem 2" xfId="298" xr:uid="{075ABBEE-2FD5-4A33-A678-280F2CF7519F}"/>
    <cellStyle name="SAPBEXaggItem 2 2" xfId="726" xr:uid="{3325683E-10EA-4420-9B09-6ED021BA0E0F}"/>
    <cellStyle name="SAPBEXaggItem 2 2 2" xfId="999" xr:uid="{C60193C1-E186-4EF0-B008-67C69E1920E7}"/>
    <cellStyle name="SAPBEXaggItem 3" xfId="299" xr:uid="{CDD63CCC-AAA7-4B37-8453-EA93FE25B7FD}"/>
    <cellStyle name="SAPBEXaggItem 3 2" xfId="727" xr:uid="{CBD51B4D-DD7D-486B-BB4C-F6CBFB5CFE78}"/>
    <cellStyle name="SAPBEXaggItem 3 2 2" xfId="1000" xr:uid="{9091EECB-3C11-44A2-AD39-C6C04AF76665}"/>
    <cellStyle name="SAPBEXaggItem 4" xfId="300" xr:uid="{D7EDC32B-337E-4AE3-B271-A63890AFFE45}"/>
    <cellStyle name="SAPBEXaggItem 4 2" xfId="728" xr:uid="{42C8EF66-16B7-4CAF-8216-E67E1632B966}"/>
    <cellStyle name="SAPBEXaggItem 4 2 2" xfId="1001" xr:uid="{112529C0-2556-4244-8352-759A778D3999}"/>
    <cellStyle name="SAPBEXaggItem 5" xfId="301" xr:uid="{FBAEC7BF-50AD-4A0C-956E-27485C29BC33}"/>
    <cellStyle name="SAPBEXaggItem 5 2" xfId="729" xr:uid="{EFD73D15-3691-4A9B-A8F3-7FFEE366928C}"/>
    <cellStyle name="SAPBEXaggItem 5 2 2" xfId="1002" xr:uid="{B5874E7A-9A87-4660-8AA5-20765A3267BA}"/>
    <cellStyle name="SAPBEXaggItem 6" xfId="302" xr:uid="{575C84D1-5805-4B57-B347-09784621CD81}"/>
    <cellStyle name="SAPBEXaggItem 6 2" xfId="730" xr:uid="{9FA9C1EF-F8EB-4CEC-BC56-39FEE3DD8A2F}"/>
    <cellStyle name="SAPBEXaggItem 6 2 2" xfId="1003" xr:uid="{38CB8916-9734-4C76-AC2D-9108577B51CB}"/>
    <cellStyle name="SAPBEXaggItem 7" xfId="725" xr:uid="{F6302044-7909-49EB-8D91-111A208EC108}"/>
    <cellStyle name="SAPBEXaggItem 7 2" xfId="998" xr:uid="{4DDC6A58-C387-43A7-ADC7-33478E77E856}"/>
    <cellStyle name="SAPBEXaggItemX" xfId="303" xr:uid="{37D9A980-E78A-44EF-9183-942F661D6BA3}"/>
    <cellStyle name="SAPBEXaggItemX 2" xfId="304" xr:uid="{B90F7DEF-BE0D-4CC7-879C-FD5AC4B5C3FF}"/>
    <cellStyle name="SAPBEXaggItemX 2 2" xfId="732" xr:uid="{E1C6EF6F-32DF-4F96-BF19-ADC11B2D77F7}"/>
    <cellStyle name="SAPBEXaggItemX 2 2 2" xfId="1005" xr:uid="{3C40F545-D7AC-4125-B13D-C7CA6A26733E}"/>
    <cellStyle name="SAPBEXaggItemX 3" xfId="305" xr:uid="{7E28CDF1-B6E9-4809-BB6F-96CAC5CBD47C}"/>
    <cellStyle name="SAPBEXaggItemX 3 2" xfId="733" xr:uid="{F795550A-48A9-4F0D-A8D1-EC1C98B5C299}"/>
    <cellStyle name="SAPBEXaggItemX 3 2 2" xfId="1006" xr:uid="{586AD2FA-3F39-4953-81B8-50542E98EF6D}"/>
    <cellStyle name="SAPBEXaggItemX 4" xfId="306" xr:uid="{6B9DD5BC-8563-41E9-8E97-A3B5079444E1}"/>
    <cellStyle name="SAPBEXaggItemX 4 2" xfId="734" xr:uid="{90B1AE2A-1A26-4ED5-B250-CBB8212B7742}"/>
    <cellStyle name="SAPBEXaggItemX 4 2 2" xfId="1007" xr:uid="{71DA3E6D-10C3-4C49-8165-C7D9C669D410}"/>
    <cellStyle name="SAPBEXaggItemX 5" xfId="307" xr:uid="{C8BB78EB-E03F-4468-A720-4AC5AAEA1CE5}"/>
    <cellStyle name="SAPBEXaggItemX 5 2" xfId="735" xr:uid="{76028F79-3C65-4542-9CD7-222E8E9B4FCA}"/>
    <cellStyle name="SAPBEXaggItemX 5 2 2" xfId="1008" xr:uid="{19D7E8C0-8787-4CD6-AC95-B35BCAE80C4B}"/>
    <cellStyle name="SAPBEXaggItemX 6" xfId="308" xr:uid="{DFD83F17-4B9B-42DD-908B-202B087B629A}"/>
    <cellStyle name="SAPBEXaggItemX 6 2" xfId="736" xr:uid="{C60518C7-F69F-44DF-B070-F6689F8B6298}"/>
    <cellStyle name="SAPBEXaggItemX 6 2 2" xfId="1009" xr:uid="{6C9924A0-9999-405F-ABD0-EB25F4F350D0}"/>
    <cellStyle name="SAPBEXaggItemX 7" xfId="731" xr:uid="{150050F0-C257-46B6-B380-5ADA9B21FF0C}"/>
    <cellStyle name="SAPBEXaggItemX 7 2" xfId="1004" xr:uid="{B4FEC9F5-FE09-4152-B16B-3A620EC7A530}"/>
    <cellStyle name="SAPBEXchaText" xfId="309" xr:uid="{EF158243-C453-4A68-B751-85B571C0B732}"/>
    <cellStyle name="SAPBEXchaText 2" xfId="310" xr:uid="{D0BD5701-B863-4772-A580-53565A2C343C}"/>
    <cellStyle name="SAPBEXchaText 2 2" xfId="737" xr:uid="{B3217A21-5D65-4362-B02E-F743372911C0}"/>
    <cellStyle name="SAPBEXchaText 2 2 2" xfId="1010" xr:uid="{ACCD64C9-45AD-4F13-90C2-5C3788ACB3CE}"/>
    <cellStyle name="SAPBEXchaText 3" xfId="311" xr:uid="{238DF5BD-8946-470F-B660-2EEBE7C7F1B7}"/>
    <cellStyle name="SAPBEXchaText 3 2" xfId="738" xr:uid="{6FFE5FE8-28D1-4CB8-A018-BED4B8AF149D}"/>
    <cellStyle name="SAPBEXchaText 3 2 2" xfId="1011" xr:uid="{075A2446-4849-48DF-80FB-9EC9396F4D6A}"/>
    <cellStyle name="SAPBEXchaText 4" xfId="312" xr:uid="{5E044997-A8B5-4059-A466-8DC9CC3C3E34}"/>
    <cellStyle name="SAPBEXchaText 4 2" xfId="739" xr:uid="{56520A25-A52B-42D1-B4E1-0136FB36C400}"/>
    <cellStyle name="SAPBEXchaText 4 2 2" xfId="1012" xr:uid="{3DC53875-662B-4E18-AA69-B4A4FA65C3E0}"/>
    <cellStyle name="SAPBEXchaText 5" xfId="313" xr:uid="{EE57DD66-9227-4873-9E6B-F8985BFD4EC8}"/>
    <cellStyle name="SAPBEXchaText 5 2" xfId="740" xr:uid="{D6205B71-46D8-4D6A-86F9-AFD180EA0947}"/>
    <cellStyle name="SAPBEXchaText 5 2 2" xfId="1013" xr:uid="{3021C078-FA30-4922-B904-96E20243B86F}"/>
    <cellStyle name="SAPBEXchaText 6" xfId="314" xr:uid="{A9E1ADB0-9221-4464-98C0-A7298E188956}"/>
    <cellStyle name="SAPBEXchaText 6 2" xfId="741" xr:uid="{F137091D-3BCB-4D5B-9814-563C9619C85B}"/>
    <cellStyle name="SAPBEXchaText 6 2 2" xfId="1014" xr:uid="{086C39D8-12CE-4E65-AD5D-95FF3A6FFC64}"/>
    <cellStyle name="SAPBEXchaText_Приложение_1_к_7-у-о_2009_Кв_1_ФСТ" xfId="315" xr:uid="{328B4723-E18A-4B71-9CC1-83A46FCF1AD7}"/>
    <cellStyle name="SAPBEXexcBad7" xfId="316" xr:uid="{05419425-F7F2-48C9-9BA4-88229DF31E3E}"/>
    <cellStyle name="SAPBEXexcBad7 2" xfId="317" xr:uid="{3677CA93-9C42-4141-9C79-513A1221E96A}"/>
    <cellStyle name="SAPBEXexcBad7 2 2" xfId="743" xr:uid="{DE39D3A9-805F-4596-87FA-E88D1D72286B}"/>
    <cellStyle name="SAPBEXexcBad7 2 2 2" xfId="1016" xr:uid="{6FFBA6B4-D6C9-4118-98A0-98C4A1D863B7}"/>
    <cellStyle name="SAPBEXexcBad7 3" xfId="318" xr:uid="{260E5C44-8C34-42D7-BE9D-80DD22A93EA6}"/>
    <cellStyle name="SAPBEXexcBad7 3 2" xfId="744" xr:uid="{447029F4-4CBD-4B5B-9863-613A85C27FC7}"/>
    <cellStyle name="SAPBEXexcBad7 3 2 2" xfId="1017" xr:uid="{52B8164B-D97E-432B-8ECF-97CB3A423D78}"/>
    <cellStyle name="SAPBEXexcBad7 4" xfId="319" xr:uid="{55963367-A66B-4DA9-9E73-F9514D4DBE2B}"/>
    <cellStyle name="SAPBEXexcBad7 4 2" xfId="745" xr:uid="{57FA92A5-D09B-4CC7-B4DF-8C46040FA142}"/>
    <cellStyle name="SAPBEXexcBad7 4 2 2" xfId="1018" xr:uid="{4743A1F9-0BCD-47C6-A8B5-D9693000C072}"/>
    <cellStyle name="SAPBEXexcBad7 5" xfId="320" xr:uid="{93450697-C875-4292-9244-E1F9F664B889}"/>
    <cellStyle name="SAPBEXexcBad7 5 2" xfId="746" xr:uid="{8EBEA68B-E26B-44EF-A67B-B9C779374C9E}"/>
    <cellStyle name="SAPBEXexcBad7 5 2 2" xfId="1019" xr:uid="{8E969FF9-06E0-4DAF-BC24-5A460217FDE0}"/>
    <cellStyle name="SAPBEXexcBad7 6" xfId="321" xr:uid="{7E2C8436-FE85-4012-873A-8C8E532D30B9}"/>
    <cellStyle name="SAPBEXexcBad7 6 2" xfId="747" xr:uid="{19DB2885-7D67-41C3-A124-59B26943198B}"/>
    <cellStyle name="SAPBEXexcBad7 6 2 2" xfId="1020" xr:uid="{D75A5656-3F15-4A2D-B0CC-CD6D9CF24B3F}"/>
    <cellStyle name="SAPBEXexcBad7 7" xfId="742" xr:uid="{FBF95A13-AB15-4D5F-BC17-2094A1E59F5C}"/>
    <cellStyle name="SAPBEXexcBad7 7 2" xfId="1015" xr:uid="{71675935-730F-4689-B37F-D316B77D8FB0}"/>
    <cellStyle name="SAPBEXexcBad8" xfId="322" xr:uid="{8734BCCE-4010-49E6-9996-D09B76DA0120}"/>
    <cellStyle name="SAPBEXexcBad8 2" xfId="323" xr:uid="{5B4E29D8-AE3F-4CA8-AE4A-A438FC47EAFC}"/>
    <cellStyle name="SAPBEXexcBad8 2 2" xfId="749" xr:uid="{36CE8EAF-EAC5-4D29-BF98-F2B3687F2AF4}"/>
    <cellStyle name="SAPBEXexcBad8 2 2 2" xfId="1022" xr:uid="{9C14A1F8-5DEE-4830-83E2-7C443A251752}"/>
    <cellStyle name="SAPBEXexcBad8 3" xfId="324" xr:uid="{2AC877F0-005F-4DC8-AA12-9345E9D09BD2}"/>
    <cellStyle name="SAPBEXexcBad8 3 2" xfId="750" xr:uid="{96A34AE9-3063-432A-9709-FD8313262068}"/>
    <cellStyle name="SAPBEXexcBad8 3 2 2" xfId="1023" xr:uid="{47649A7B-31EE-4CCA-9C72-718D7DEC4C07}"/>
    <cellStyle name="SAPBEXexcBad8 4" xfId="325" xr:uid="{C5FD29B8-52C5-4DFF-8CF5-762B7F3F9936}"/>
    <cellStyle name="SAPBEXexcBad8 4 2" xfId="751" xr:uid="{587A9E8E-87DF-46D0-BD26-6A64E3A9BBB3}"/>
    <cellStyle name="SAPBEXexcBad8 4 2 2" xfId="1024" xr:uid="{65CBB7D5-BC28-4CAF-85D7-6EDA8512DDD9}"/>
    <cellStyle name="SAPBEXexcBad8 5" xfId="326" xr:uid="{6CDC97DE-BCD9-4FA0-8B8A-CD153C8F80A2}"/>
    <cellStyle name="SAPBEXexcBad8 5 2" xfId="752" xr:uid="{0864FE56-6C2B-4942-B057-DF5EDBDBE233}"/>
    <cellStyle name="SAPBEXexcBad8 5 2 2" xfId="1025" xr:uid="{B059CC20-146C-4D6D-B8DC-05F7C211A49B}"/>
    <cellStyle name="SAPBEXexcBad8 6" xfId="327" xr:uid="{B93DACE9-8D4C-4971-BA82-7EE28E90A0D2}"/>
    <cellStyle name="SAPBEXexcBad8 6 2" xfId="753" xr:uid="{1E93EFB3-348F-4C22-BE11-D60479C709A8}"/>
    <cellStyle name="SAPBEXexcBad8 6 2 2" xfId="1026" xr:uid="{5AE3E2D3-DDA1-4E21-A205-D69B2D42B9D3}"/>
    <cellStyle name="SAPBEXexcBad8 7" xfId="748" xr:uid="{FC972C82-C47D-4989-8D0A-05541C177567}"/>
    <cellStyle name="SAPBEXexcBad8 7 2" xfId="1021" xr:uid="{7A271BE2-93BB-41E7-8C5F-CCE4315DE171}"/>
    <cellStyle name="SAPBEXexcBad9" xfId="328" xr:uid="{E980C829-8BAB-4D6B-9F45-82E79E3A220F}"/>
    <cellStyle name="SAPBEXexcBad9 2" xfId="329" xr:uid="{78FB5325-CAA4-4AF0-AE4D-2A11F495C282}"/>
    <cellStyle name="SAPBEXexcBad9 2 2" xfId="755" xr:uid="{4F3ED7E5-9257-4C0F-BCF4-456C187A8A87}"/>
    <cellStyle name="SAPBEXexcBad9 2 2 2" xfId="1028" xr:uid="{578ED655-6C4F-42D1-A043-D945C6989B0F}"/>
    <cellStyle name="SAPBEXexcBad9 3" xfId="330" xr:uid="{36214193-541D-4302-A556-E388B7BD0A17}"/>
    <cellStyle name="SAPBEXexcBad9 3 2" xfId="756" xr:uid="{76A00A7F-1F7C-4A9B-983D-2180B72C5501}"/>
    <cellStyle name="SAPBEXexcBad9 3 2 2" xfId="1029" xr:uid="{5FA989ED-6B92-4CBA-9226-F92FD97F6B34}"/>
    <cellStyle name="SAPBEXexcBad9 4" xfId="331" xr:uid="{70382553-52E3-4963-ACC2-92E7888531D5}"/>
    <cellStyle name="SAPBEXexcBad9 4 2" xfId="757" xr:uid="{71475D3A-EF12-4547-8D32-7C7409B6B08B}"/>
    <cellStyle name="SAPBEXexcBad9 4 2 2" xfId="1030" xr:uid="{92DA2982-2A86-498B-B890-46DE0C197008}"/>
    <cellStyle name="SAPBEXexcBad9 5" xfId="332" xr:uid="{6A942901-B09F-4C7B-9111-4DC1A3B01A80}"/>
    <cellStyle name="SAPBEXexcBad9 5 2" xfId="758" xr:uid="{0536F707-ACA8-4779-A79C-213BBC2761B0}"/>
    <cellStyle name="SAPBEXexcBad9 5 2 2" xfId="1031" xr:uid="{6383BCE9-3C48-4104-9820-3961638E636B}"/>
    <cellStyle name="SAPBEXexcBad9 6" xfId="333" xr:uid="{E338A6CE-D0F5-46F8-B2AC-CD9F323A3D68}"/>
    <cellStyle name="SAPBEXexcBad9 6 2" xfId="759" xr:uid="{80582303-3872-4B0C-9FAB-B50AD421A4D4}"/>
    <cellStyle name="SAPBEXexcBad9 6 2 2" xfId="1032" xr:uid="{1053B206-5BCC-4A4D-AF09-56EC710B7DE5}"/>
    <cellStyle name="SAPBEXexcBad9 7" xfId="754" xr:uid="{A8DC896E-DDBB-4427-94F9-D9B3BB9EFA84}"/>
    <cellStyle name="SAPBEXexcBad9 7 2" xfId="1027" xr:uid="{1910B42A-DFE1-46C6-8A47-E2970BD79F33}"/>
    <cellStyle name="SAPBEXexcCritical4" xfId="334" xr:uid="{3594F667-B208-47B2-8D35-42B13B822DDE}"/>
    <cellStyle name="SAPBEXexcCritical4 2" xfId="335" xr:uid="{CDC634F6-7126-4521-B1DA-D856A705F290}"/>
    <cellStyle name="SAPBEXexcCritical4 2 2" xfId="761" xr:uid="{C78FC3B9-FEF7-4DE8-B82B-09115E3D5E18}"/>
    <cellStyle name="SAPBEXexcCritical4 2 2 2" xfId="1034" xr:uid="{44870D09-52B5-4C86-8472-99CD63E1FC4B}"/>
    <cellStyle name="SAPBEXexcCritical4 3" xfId="336" xr:uid="{91F36FA2-3A2F-4190-BDD1-7B511501E4DE}"/>
    <cellStyle name="SAPBEXexcCritical4 3 2" xfId="762" xr:uid="{480617B1-E703-408E-859D-EB308F079D2B}"/>
    <cellStyle name="SAPBEXexcCritical4 3 2 2" xfId="1035" xr:uid="{9821CBB1-8893-4AF3-8DE2-DC378166E8E5}"/>
    <cellStyle name="SAPBEXexcCritical4 4" xfId="337" xr:uid="{863F667E-B19D-4851-82B1-E0EEC001717D}"/>
    <cellStyle name="SAPBEXexcCritical4 4 2" xfId="763" xr:uid="{FC37F083-BD7A-4E4D-891C-A02D0AE482C0}"/>
    <cellStyle name="SAPBEXexcCritical4 4 2 2" xfId="1036" xr:uid="{6D864119-F978-46BD-B7A3-07F0625B2631}"/>
    <cellStyle name="SAPBEXexcCritical4 5" xfId="338" xr:uid="{36F2052E-A45F-46A7-987A-9DB3E5D4FAAB}"/>
    <cellStyle name="SAPBEXexcCritical4 5 2" xfId="764" xr:uid="{884F3F35-3417-4B5A-AA4C-12679C3C744C}"/>
    <cellStyle name="SAPBEXexcCritical4 5 2 2" xfId="1037" xr:uid="{FD9B80F3-4C60-4969-A46B-CE8B6CE15640}"/>
    <cellStyle name="SAPBEXexcCritical4 6" xfId="339" xr:uid="{48AE7C1B-A377-49C7-8E54-8E014B93C595}"/>
    <cellStyle name="SAPBEXexcCritical4 6 2" xfId="765" xr:uid="{79784798-EB26-4261-90A8-0E6A4C3FF761}"/>
    <cellStyle name="SAPBEXexcCritical4 6 2 2" xfId="1038" xr:uid="{B17FEB3E-E665-405E-9BF2-0CE255A22C60}"/>
    <cellStyle name="SAPBEXexcCritical4 7" xfId="760" xr:uid="{1EC61B03-6CC0-4AFB-BE3C-B431CDE84AF9}"/>
    <cellStyle name="SAPBEXexcCritical4 7 2" xfId="1033" xr:uid="{4EE81D99-4E22-4DA9-BFE2-2C2597812CBD}"/>
    <cellStyle name="SAPBEXexcCritical5" xfId="340" xr:uid="{1E4ACB61-778B-480A-BB14-3D26DB2C88C5}"/>
    <cellStyle name="SAPBEXexcCritical5 2" xfId="341" xr:uid="{2842AB93-F0C6-47C2-AC03-A5585330E434}"/>
    <cellStyle name="SAPBEXexcCritical5 2 2" xfId="767" xr:uid="{C9C8E7B9-C59A-433E-8493-FD67FB7C9B5E}"/>
    <cellStyle name="SAPBEXexcCritical5 2 2 2" xfId="1040" xr:uid="{FBEDD91C-B0A5-40D8-B67C-EF343240E53A}"/>
    <cellStyle name="SAPBEXexcCritical5 3" xfId="342" xr:uid="{7FEF8A23-8FD1-4DB3-9FAA-51909CBDBA21}"/>
    <cellStyle name="SAPBEXexcCritical5 3 2" xfId="768" xr:uid="{870DB137-B054-4F57-A235-0A68D7FEE0C3}"/>
    <cellStyle name="SAPBEXexcCritical5 3 2 2" xfId="1041" xr:uid="{4B9A39A0-A43A-422E-AA65-9CEF5353EAF2}"/>
    <cellStyle name="SAPBEXexcCritical5 4" xfId="343" xr:uid="{9B35DC40-FE33-45AB-8DAF-5BC34D0D0E37}"/>
    <cellStyle name="SAPBEXexcCritical5 4 2" xfId="769" xr:uid="{EBDDCB9A-0EA7-42E5-B5F2-3C7F91DA4EF7}"/>
    <cellStyle name="SAPBEXexcCritical5 4 2 2" xfId="1042" xr:uid="{6CF2DC61-C87D-49CC-8581-5C0F50D3D4E5}"/>
    <cellStyle name="SAPBEXexcCritical5 5" xfId="344" xr:uid="{9327E033-911A-449B-A72E-2C4AD108E15D}"/>
    <cellStyle name="SAPBEXexcCritical5 5 2" xfId="770" xr:uid="{02EE5DBF-C25A-40AE-B60A-2B12A7402227}"/>
    <cellStyle name="SAPBEXexcCritical5 5 2 2" xfId="1043" xr:uid="{377694F9-86E3-4B43-8C44-436BC07C09FD}"/>
    <cellStyle name="SAPBEXexcCritical5 6" xfId="345" xr:uid="{4E9EE894-58B2-4A7A-BE2C-0A6AD6516AAC}"/>
    <cellStyle name="SAPBEXexcCritical5 6 2" xfId="771" xr:uid="{A5DC67B3-D986-41C0-9A1E-E8672534D6F4}"/>
    <cellStyle name="SAPBEXexcCritical5 6 2 2" xfId="1044" xr:uid="{14EFC8A5-B171-4659-A5BD-E0F947216097}"/>
    <cellStyle name="SAPBEXexcCritical5 7" xfId="766" xr:uid="{2A40B2E9-438D-4660-B170-2BD62E740201}"/>
    <cellStyle name="SAPBEXexcCritical5 7 2" xfId="1039" xr:uid="{24F80045-0A22-44E9-95F8-79AEAF493F86}"/>
    <cellStyle name="SAPBEXexcCritical6" xfId="346" xr:uid="{3A8FD830-F45D-4DA8-A77A-D68D1159A1D6}"/>
    <cellStyle name="SAPBEXexcCritical6 2" xfId="347" xr:uid="{5B6FE896-7E75-4A29-812D-B63C35A5C139}"/>
    <cellStyle name="SAPBEXexcCritical6 2 2" xfId="773" xr:uid="{58EDA181-6AA5-4730-9EFA-D636E15ABBEB}"/>
    <cellStyle name="SAPBEXexcCritical6 2 2 2" xfId="1046" xr:uid="{360172AC-45F4-4A4C-86F4-46EB1EB3F829}"/>
    <cellStyle name="SAPBEXexcCritical6 3" xfId="348" xr:uid="{DCEC15A4-CE0C-4B90-B9F0-7B90B41CFD83}"/>
    <cellStyle name="SAPBEXexcCritical6 3 2" xfId="774" xr:uid="{E7D8C55B-6DF5-433B-AB59-84658CC004CB}"/>
    <cellStyle name="SAPBEXexcCritical6 3 2 2" xfId="1047" xr:uid="{2A67E411-8597-4B70-9953-C34D178086FE}"/>
    <cellStyle name="SAPBEXexcCritical6 4" xfId="349" xr:uid="{2B983878-29C0-42C9-888B-A2EEFDC30271}"/>
    <cellStyle name="SAPBEXexcCritical6 4 2" xfId="775" xr:uid="{722ACA07-E986-496B-A446-AD53B79A3531}"/>
    <cellStyle name="SAPBEXexcCritical6 4 2 2" xfId="1048" xr:uid="{FEF89287-16E7-4A9F-9B93-278287C8767F}"/>
    <cellStyle name="SAPBEXexcCritical6 5" xfId="350" xr:uid="{5DBDA7AB-E125-4A55-811A-35BCA7530D76}"/>
    <cellStyle name="SAPBEXexcCritical6 5 2" xfId="776" xr:uid="{9E969401-C167-4D6B-9C8B-B1659279D050}"/>
    <cellStyle name="SAPBEXexcCritical6 5 2 2" xfId="1049" xr:uid="{2D37BFE8-5378-4DC3-84E4-A721F764AF66}"/>
    <cellStyle name="SAPBEXexcCritical6 6" xfId="351" xr:uid="{D70622FE-58F2-4D20-8A2D-358FA8A463DE}"/>
    <cellStyle name="SAPBEXexcCritical6 6 2" xfId="777" xr:uid="{F800718A-00C3-4D31-95BA-723536712EE0}"/>
    <cellStyle name="SAPBEXexcCritical6 6 2 2" xfId="1050" xr:uid="{0924BA3C-F345-4AF8-B7E0-32B6D11C0772}"/>
    <cellStyle name="SAPBEXexcCritical6 7" xfId="772" xr:uid="{EE76812A-D94C-4876-BC02-1A542E9899F0}"/>
    <cellStyle name="SAPBEXexcCritical6 7 2" xfId="1045" xr:uid="{4A7A3A7A-D37F-4F15-A69C-EFE1EC19EF1A}"/>
    <cellStyle name="SAPBEXexcGood1" xfId="352" xr:uid="{AD2E2D4B-3B84-4EDC-B53C-818AA2676F2E}"/>
    <cellStyle name="SAPBEXexcGood1 2" xfId="353" xr:uid="{15E8E934-A57C-476E-813E-AB1AB3CD4E80}"/>
    <cellStyle name="SAPBEXexcGood1 2 2" xfId="779" xr:uid="{200D2458-272B-48E5-B70A-E36E936C4CFD}"/>
    <cellStyle name="SAPBEXexcGood1 2 2 2" xfId="1052" xr:uid="{74AD3B01-8A9B-40E1-B154-BE8D61011892}"/>
    <cellStyle name="SAPBEXexcGood1 3" xfId="354" xr:uid="{DAD22F38-3E25-4ED0-9993-8A211E33B1AF}"/>
    <cellStyle name="SAPBEXexcGood1 3 2" xfId="780" xr:uid="{8C1766FF-E41F-4629-81E5-8AA3896444E7}"/>
    <cellStyle name="SAPBEXexcGood1 3 2 2" xfId="1053" xr:uid="{9400A475-2F2E-4703-B3B5-8CDD26B6EB73}"/>
    <cellStyle name="SAPBEXexcGood1 4" xfId="355" xr:uid="{5EECE9AB-262A-44F4-B802-C2169451BA20}"/>
    <cellStyle name="SAPBEXexcGood1 4 2" xfId="781" xr:uid="{86881314-0439-4A57-BBE7-9570AD84B8CD}"/>
    <cellStyle name="SAPBEXexcGood1 4 2 2" xfId="1054" xr:uid="{18C9FB35-E857-4155-A55C-C2E9A16CC416}"/>
    <cellStyle name="SAPBEXexcGood1 5" xfId="356" xr:uid="{5F1D419D-5777-46A3-8225-287DF1E364E9}"/>
    <cellStyle name="SAPBEXexcGood1 5 2" xfId="782" xr:uid="{3D296772-03A3-470A-9170-9BC6F4694E36}"/>
    <cellStyle name="SAPBEXexcGood1 5 2 2" xfId="1055" xr:uid="{D8AC462B-CF25-4AB1-B52E-AEC1B03F7CC9}"/>
    <cellStyle name="SAPBEXexcGood1 6" xfId="357" xr:uid="{A07C3A6F-7761-4988-BC63-1D7E82C92522}"/>
    <cellStyle name="SAPBEXexcGood1 6 2" xfId="783" xr:uid="{72D20482-5378-4F3B-8C9D-FFC6EFD2A364}"/>
    <cellStyle name="SAPBEXexcGood1 6 2 2" xfId="1056" xr:uid="{34AD44E3-D426-4BD5-BE2E-26D98DBEE7A9}"/>
    <cellStyle name="SAPBEXexcGood1 7" xfId="778" xr:uid="{0A97902A-5F64-403F-8AF6-E688342F42CE}"/>
    <cellStyle name="SAPBEXexcGood1 7 2" xfId="1051" xr:uid="{F2E0D4D3-BE4A-4D2B-B2A6-2AC4B82F08BE}"/>
    <cellStyle name="SAPBEXexcGood2" xfId="358" xr:uid="{A4A839B5-184E-49C6-BABF-197B1BF2FB84}"/>
    <cellStyle name="SAPBEXexcGood2 2" xfId="359" xr:uid="{29017BB1-EFC2-46F3-B2CD-31E6E2A592D0}"/>
    <cellStyle name="SAPBEXexcGood2 2 2" xfId="785" xr:uid="{EE96AD75-E1CA-4F91-AFCE-0635FCB07D9F}"/>
    <cellStyle name="SAPBEXexcGood2 2 2 2" xfId="1058" xr:uid="{BA911DAD-A4E4-4481-8FF8-6D3DA63E4EEF}"/>
    <cellStyle name="SAPBEXexcGood2 3" xfId="360" xr:uid="{5EE616AC-70D6-4861-A762-C5EE4102FBE6}"/>
    <cellStyle name="SAPBEXexcGood2 3 2" xfId="786" xr:uid="{D0D3EC75-2147-4A5A-9591-FD95C62A9B84}"/>
    <cellStyle name="SAPBEXexcGood2 3 2 2" xfId="1059" xr:uid="{263CA92C-D9C9-499A-8481-6B779D5F6570}"/>
    <cellStyle name="SAPBEXexcGood2 4" xfId="361" xr:uid="{EF93A0CA-5633-457B-AF00-40D7333BEF9A}"/>
    <cellStyle name="SAPBEXexcGood2 4 2" xfId="787" xr:uid="{DCE1FC28-E903-4A0C-9972-AE7FF5020154}"/>
    <cellStyle name="SAPBEXexcGood2 4 2 2" xfId="1060" xr:uid="{FEE7C9CB-72B9-4B95-AEF5-8930CBD29C05}"/>
    <cellStyle name="SAPBEXexcGood2 5" xfId="362" xr:uid="{301642F7-CEFE-46ED-B661-DF7B9C452E65}"/>
    <cellStyle name="SAPBEXexcGood2 5 2" xfId="788" xr:uid="{FC319D89-77E3-4E39-929C-F4AA85B35048}"/>
    <cellStyle name="SAPBEXexcGood2 5 2 2" xfId="1061" xr:uid="{6987A11A-A461-4467-AB27-9E71B3B13972}"/>
    <cellStyle name="SAPBEXexcGood2 6" xfId="363" xr:uid="{517C5704-AF80-4738-9374-FB4FE9270C69}"/>
    <cellStyle name="SAPBEXexcGood2 6 2" xfId="789" xr:uid="{84616180-4807-445F-85EA-93E50E42B740}"/>
    <cellStyle name="SAPBEXexcGood2 6 2 2" xfId="1062" xr:uid="{5EEE822C-DBBA-49CF-8DBB-DD22AF9F65C9}"/>
    <cellStyle name="SAPBEXexcGood2 7" xfId="784" xr:uid="{04B5323E-281B-47D1-AA14-8EE3F993AFFA}"/>
    <cellStyle name="SAPBEXexcGood2 7 2" xfId="1057" xr:uid="{5ED5550A-0030-49E0-9A51-5EA25D18A4DF}"/>
    <cellStyle name="SAPBEXexcGood3" xfId="364" xr:uid="{4653640C-61A7-494F-8DF6-ABE008F30A91}"/>
    <cellStyle name="SAPBEXexcGood3 2" xfId="365" xr:uid="{A605D881-C6CF-430A-B6D0-3040D50E0060}"/>
    <cellStyle name="SAPBEXexcGood3 2 2" xfId="791" xr:uid="{449DFBEE-0E0B-4BF0-9E38-FF73F9F283DE}"/>
    <cellStyle name="SAPBEXexcGood3 2 2 2" xfId="1064" xr:uid="{04CC9E9C-0B75-462E-B185-5E84E6EB3B39}"/>
    <cellStyle name="SAPBEXexcGood3 3" xfId="366" xr:uid="{34B70B8C-B8DF-4698-9B19-ABDB748FE88E}"/>
    <cellStyle name="SAPBEXexcGood3 3 2" xfId="792" xr:uid="{4D438B1C-E6C0-4DFB-B7B3-3589EB7BFB19}"/>
    <cellStyle name="SAPBEXexcGood3 3 2 2" xfId="1065" xr:uid="{EA88D7AE-76FB-4648-955D-DE9EDA1FB527}"/>
    <cellStyle name="SAPBEXexcGood3 4" xfId="367" xr:uid="{0A5FE2A5-2346-4ED0-AD7E-F974EBA876F9}"/>
    <cellStyle name="SAPBEXexcGood3 4 2" xfId="793" xr:uid="{67CBFD65-1925-4E38-B261-4E7FECE3F2BA}"/>
    <cellStyle name="SAPBEXexcGood3 4 2 2" xfId="1066" xr:uid="{180CB414-E483-43AE-88D5-A94358BE3AE0}"/>
    <cellStyle name="SAPBEXexcGood3 5" xfId="368" xr:uid="{121CB0B4-1E47-4A49-A394-03248CB624FB}"/>
    <cellStyle name="SAPBEXexcGood3 5 2" xfId="794" xr:uid="{9522F534-3D50-4365-9F0D-2B25548651D0}"/>
    <cellStyle name="SAPBEXexcGood3 5 2 2" xfId="1067" xr:uid="{6578949A-A4B6-4ED9-84F2-C0488BE5B306}"/>
    <cellStyle name="SAPBEXexcGood3 6" xfId="369" xr:uid="{B7BAF277-174B-43E6-A3B5-6B60B13EA923}"/>
    <cellStyle name="SAPBEXexcGood3 6 2" xfId="795" xr:uid="{6BDA1035-129D-4C46-B436-CF24B822C1D2}"/>
    <cellStyle name="SAPBEXexcGood3 6 2 2" xfId="1068" xr:uid="{DC620561-BDFF-4C1C-8C2B-895F27CA95E3}"/>
    <cellStyle name="SAPBEXexcGood3 7" xfId="790" xr:uid="{BCF228F9-4AFC-4BED-A4E8-05538AF51E0A}"/>
    <cellStyle name="SAPBEXexcGood3 7 2" xfId="1063" xr:uid="{BCCAC127-CE94-4624-8BF3-37E050AA1C52}"/>
    <cellStyle name="SAPBEXfilterDrill" xfId="370" xr:uid="{38116CFB-4A20-41C0-8FE4-DCB7AADB1447}"/>
    <cellStyle name="SAPBEXfilterDrill 2" xfId="371" xr:uid="{13C7A371-B768-47D3-82B1-9C18273CB9FF}"/>
    <cellStyle name="SAPBEXfilterDrill 2 2" xfId="797" xr:uid="{3982CEBB-B5EB-43F3-B5DB-7F852BD410D8}"/>
    <cellStyle name="SAPBEXfilterDrill 2 2 2" xfId="1070" xr:uid="{96767560-F7FB-4609-9D99-A053989AEEBD}"/>
    <cellStyle name="SAPBEXfilterDrill 3" xfId="372" xr:uid="{14DAC332-62DD-4FBA-8C02-EC698DA053AF}"/>
    <cellStyle name="SAPBEXfilterDrill 3 2" xfId="798" xr:uid="{1BF29AD4-E46F-4108-AA48-C2EEE576DEFF}"/>
    <cellStyle name="SAPBEXfilterDrill 3 2 2" xfId="1071" xr:uid="{DD53E5FF-4C9E-4A31-8E2B-7127AC5289DA}"/>
    <cellStyle name="SAPBEXfilterDrill 4" xfId="373" xr:uid="{72632FAA-3567-4BDC-BDA0-59E5EF1664BE}"/>
    <cellStyle name="SAPBEXfilterDrill 4 2" xfId="799" xr:uid="{C4E427F9-FA57-4FEA-90B2-D4D36C449533}"/>
    <cellStyle name="SAPBEXfilterDrill 4 2 2" xfId="1072" xr:uid="{57B15E17-A7AD-49C7-939E-62BEF1ED9E1E}"/>
    <cellStyle name="SAPBEXfilterDrill 5" xfId="374" xr:uid="{F86F0394-9092-4FEA-9557-1214337F3DCC}"/>
    <cellStyle name="SAPBEXfilterDrill 5 2" xfId="800" xr:uid="{581D567E-51DB-4CB8-B927-75D0E62814B5}"/>
    <cellStyle name="SAPBEXfilterDrill 5 2 2" xfId="1073" xr:uid="{BED92F44-9356-458D-82C0-518D1ECA425F}"/>
    <cellStyle name="SAPBEXfilterDrill 6" xfId="375" xr:uid="{D4F8B0A9-AF72-4B94-BCE3-A7B85FBFB506}"/>
    <cellStyle name="SAPBEXfilterDrill 6 2" xfId="801" xr:uid="{BE602E9E-1C39-4040-B4A7-183B27D7804D}"/>
    <cellStyle name="SAPBEXfilterDrill 6 2 2" xfId="1074" xr:uid="{F07E7797-31BE-40DA-85CA-5E518B4A4D0A}"/>
    <cellStyle name="SAPBEXfilterDrill 7" xfId="796" xr:uid="{511A70A0-1AE2-495D-8BD1-D2FAD18E4D3F}"/>
    <cellStyle name="SAPBEXfilterDrill 7 2" xfId="1069" xr:uid="{F697212E-C39E-4FA8-AA32-CC68FFBFCD8D}"/>
    <cellStyle name="SAPBEXfilterItem" xfId="376" xr:uid="{3927FD77-343F-4500-8550-4C4FB28D99CA}"/>
    <cellStyle name="SAPBEXfilterItem 2" xfId="377" xr:uid="{F0C5B694-F668-48AF-B108-54665EE86DA9}"/>
    <cellStyle name="SAPBEXfilterItem 2 2" xfId="802" xr:uid="{F39C2FC6-8C80-46E7-8B23-5F74459E81C6}"/>
    <cellStyle name="SAPBEXfilterItem 2 2 2" xfId="1075" xr:uid="{6EA99B8A-E4E5-4B03-B498-C3AA7C872ADF}"/>
    <cellStyle name="SAPBEXfilterItem 3" xfId="378" xr:uid="{ED873D5F-3951-4518-943D-9EB9BC6DDBFC}"/>
    <cellStyle name="SAPBEXfilterItem 3 2" xfId="803" xr:uid="{1F3B28EC-5965-4735-ABB4-67B48750F08B}"/>
    <cellStyle name="SAPBEXfilterItem 3 2 2" xfId="1076" xr:uid="{3E168DA6-37FA-49C2-A0F3-5F603A24793A}"/>
    <cellStyle name="SAPBEXfilterItem 4" xfId="379" xr:uid="{602ACED4-3625-4F36-B613-C35C69238168}"/>
    <cellStyle name="SAPBEXfilterItem 4 2" xfId="804" xr:uid="{ED9E4E4C-12A3-4FD1-A162-5AE4A2E2CF9F}"/>
    <cellStyle name="SAPBEXfilterItem 4 2 2" xfId="1077" xr:uid="{BAF3B5CA-502F-4C83-A255-DFDEE67A44CB}"/>
    <cellStyle name="SAPBEXfilterItem 5" xfId="380" xr:uid="{27C69C68-627F-4527-BEA0-F62DEC943875}"/>
    <cellStyle name="SAPBEXfilterItem 5 2" xfId="805" xr:uid="{0B335729-0FF8-47E4-ACF0-310322FFE6EE}"/>
    <cellStyle name="SAPBEXfilterItem 5 2 2" xfId="1078" xr:uid="{B314527D-360A-42D1-B02F-3C53D4A81702}"/>
    <cellStyle name="SAPBEXfilterItem 6" xfId="381" xr:uid="{8847D619-6A2A-4278-91C8-47288243CEF7}"/>
    <cellStyle name="SAPBEXfilterItem 6 2" xfId="806" xr:uid="{3CAE7C3A-08A3-43B3-B611-CEA01F9D805F}"/>
    <cellStyle name="SAPBEXfilterItem 6 2 2" xfId="1079" xr:uid="{0F1FC764-7AFD-47BD-AC8E-01CA329D3294}"/>
    <cellStyle name="SAPBEXfilterText" xfId="382" xr:uid="{7A6C70FE-AB90-4779-BDFE-EB85C879DDE2}"/>
    <cellStyle name="SAPBEXfilterText 2" xfId="383" xr:uid="{DB959633-8011-4F5A-8E45-731EF316702D}"/>
    <cellStyle name="SAPBEXfilterText 2 2" xfId="807" xr:uid="{ABEFFB1A-CEF3-4F0F-B636-DD56CAA26AE0}"/>
    <cellStyle name="SAPBEXfilterText 2 2 2" xfId="1080" xr:uid="{8207BF82-D648-418B-BD63-D1EE1C10A85D}"/>
    <cellStyle name="SAPBEXfilterText 3" xfId="384" xr:uid="{92A1239A-4EED-4140-84A6-05E831043173}"/>
    <cellStyle name="SAPBEXfilterText 3 2" xfId="808" xr:uid="{4D794DDB-07C8-4841-9F51-E77AF47F30A3}"/>
    <cellStyle name="SAPBEXfilterText 3 2 2" xfId="1081" xr:uid="{1AB53F27-535F-4171-8251-A6426D7C4AAE}"/>
    <cellStyle name="SAPBEXfilterText 4" xfId="385" xr:uid="{F0900E89-FE60-4F58-817E-471FBC5EAF85}"/>
    <cellStyle name="SAPBEXfilterText 4 2" xfId="809" xr:uid="{DE398F54-2F9B-430B-915A-838BD78DEBA3}"/>
    <cellStyle name="SAPBEXfilterText 4 2 2" xfId="1082" xr:uid="{41FD77FB-026E-49E3-BC93-1729CDDEC868}"/>
    <cellStyle name="SAPBEXfilterText 5" xfId="386" xr:uid="{FEA2A876-7C60-4301-9C71-E22653655038}"/>
    <cellStyle name="SAPBEXfilterText 5 2" xfId="810" xr:uid="{2D929269-0025-4379-A980-01011F7E5086}"/>
    <cellStyle name="SAPBEXfilterText 5 2 2" xfId="1083" xr:uid="{48265E1F-6B43-4BEA-A087-E2BAF890768D}"/>
    <cellStyle name="SAPBEXfilterText 6" xfId="387" xr:uid="{692280D8-1532-4DB4-BCAB-A4B585D7846C}"/>
    <cellStyle name="SAPBEXfilterText 6 2" xfId="811" xr:uid="{9141EB75-F308-46FA-AACB-45D8D8BEE0A6}"/>
    <cellStyle name="SAPBEXfilterText 6 2 2" xfId="1084" xr:uid="{889AA07F-0816-4DE8-A160-047369D8D276}"/>
    <cellStyle name="SAPBEXformats" xfId="388" xr:uid="{85009E4F-CA80-4B34-96DE-E2FC6C827968}"/>
    <cellStyle name="SAPBEXformats 2" xfId="389" xr:uid="{EB9C5417-976B-4B39-8DD6-D17F714FAFE1}"/>
    <cellStyle name="SAPBEXformats 2 2" xfId="812" xr:uid="{72A5067C-4F25-46F0-A017-108BB2B6CB4D}"/>
    <cellStyle name="SAPBEXformats 2 2 2" xfId="1085" xr:uid="{5A719BE2-4819-42DD-AAA1-9B24B3108B24}"/>
    <cellStyle name="SAPBEXformats 3" xfId="390" xr:uid="{A7F8186D-B0E3-4670-BA1C-69AD4A086D8C}"/>
    <cellStyle name="SAPBEXformats 3 2" xfId="813" xr:uid="{4B3C1DA8-9C78-4867-9017-C8948F6EAFD8}"/>
    <cellStyle name="SAPBEXformats 3 2 2" xfId="1086" xr:uid="{9897B337-E6FE-4CC1-9A5C-684718DF50E8}"/>
    <cellStyle name="SAPBEXformats 4" xfId="391" xr:uid="{F3575423-9C64-442B-86E8-7EAD5FF9354B}"/>
    <cellStyle name="SAPBEXformats 4 2" xfId="814" xr:uid="{392F3E5A-5947-46BA-9796-425B56029ACE}"/>
    <cellStyle name="SAPBEXformats 4 2 2" xfId="1087" xr:uid="{2E4D61ED-C63F-44D4-933D-3141DEFC4A04}"/>
    <cellStyle name="SAPBEXformats 5" xfId="392" xr:uid="{76E2D6E8-A9D2-480C-AA6B-ABDCA57C1A0C}"/>
    <cellStyle name="SAPBEXformats 5 2" xfId="815" xr:uid="{17A23D7A-FC26-46A6-89D3-E1C0C16708F1}"/>
    <cellStyle name="SAPBEXformats 5 2 2" xfId="1088" xr:uid="{06A9FEED-1A2E-496C-B23A-73E81A8A9FD5}"/>
    <cellStyle name="SAPBEXformats 6" xfId="393" xr:uid="{93F6F50D-6020-468B-A48E-27EB91F898D1}"/>
    <cellStyle name="SAPBEXformats 6 2" xfId="816" xr:uid="{0F986066-B786-4960-A4BE-A0AB4C2C7530}"/>
    <cellStyle name="SAPBEXformats 6 2 2" xfId="1089" xr:uid="{06FF3205-EEDE-4A0B-A9E0-F80BA0BBA52D}"/>
    <cellStyle name="SAPBEXheaderItem" xfId="394" xr:uid="{83643DA9-63BA-4774-9C7C-5F25745F454D}"/>
    <cellStyle name="SAPBEXheaderItem 2" xfId="395" xr:uid="{8FABD12F-436F-4AEE-AE1E-40D1C679B52E}"/>
    <cellStyle name="SAPBEXheaderItem 2 2" xfId="817" xr:uid="{75AD4503-A376-4F68-B1E0-AF558F51D8A8}"/>
    <cellStyle name="SAPBEXheaderItem 2 2 2" xfId="1090" xr:uid="{6B373C3C-E1FD-4740-A1EB-F8144AA78C0B}"/>
    <cellStyle name="SAPBEXheaderItem 3" xfId="396" xr:uid="{2D9D004F-F969-4AF9-8ECF-7F08BE83E852}"/>
    <cellStyle name="SAPBEXheaderItem 3 2" xfId="818" xr:uid="{C7C93C7B-1542-477B-8093-0708BBF5507F}"/>
    <cellStyle name="SAPBEXheaderItem 3 2 2" xfId="1091" xr:uid="{002FA6E1-5F44-4CCB-B418-2090573F1686}"/>
    <cellStyle name="SAPBEXheaderItem 4" xfId="397" xr:uid="{1B304459-7803-45B6-8B6A-6A0AE17CD3C4}"/>
    <cellStyle name="SAPBEXheaderItem 4 2" xfId="819" xr:uid="{4DCAD5BA-12B8-47E3-9010-66F6E1F476F6}"/>
    <cellStyle name="SAPBEXheaderItem 4 2 2" xfId="1092" xr:uid="{EF81D5ED-8082-423B-BB94-E5F2E2DE4A31}"/>
    <cellStyle name="SAPBEXheaderItem 5" xfId="398" xr:uid="{6E3D8BEF-6D11-47F9-AC17-92A88F829619}"/>
    <cellStyle name="SAPBEXheaderItem 5 2" xfId="820" xr:uid="{5AC430A3-8107-4A7B-A271-295F4ABDEB80}"/>
    <cellStyle name="SAPBEXheaderItem 5 2 2" xfId="1093" xr:uid="{FB1808C8-7DF0-48D4-88DB-3CDED2A74584}"/>
    <cellStyle name="SAPBEXheaderItem 6" xfId="399" xr:uid="{E8F41DFC-C221-47BD-82F6-31680802BF1F}"/>
    <cellStyle name="SAPBEXheaderItem 6 2" xfId="821" xr:uid="{400493BD-4BEE-4CD0-9145-86EB6D5D82BE}"/>
    <cellStyle name="SAPBEXheaderItem 6 2 2" xfId="1094" xr:uid="{3DFD5E58-1BC4-4D3C-A711-D19A287E6F5B}"/>
    <cellStyle name="SAPBEXheaderText" xfId="400" xr:uid="{8E8006C2-B210-47B1-BF36-DB9BB592C5A5}"/>
    <cellStyle name="SAPBEXheaderText 2" xfId="401" xr:uid="{C5AAF536-C3AA-4A5A-83F5-C0007AC3D18B}"/>
    <cellStyle name="SAPBEXheaderText 2 2" xfId="822" xr:uid="{37BA8FFA-4D7A-45D7-B92A-81942D85CA19}"/>
    <cellStyle name="SAPBEXheaderText 2 2 2" xfId="1095" xr:uid="{62D6A836-1C40-4D9F-82D5-404B23A8359A}"/>
    <cellStyle name="SAPBEXheaderText 3" xfId="402" xr:uid="{2E9BC009-A1ED-439E-847B-AABB98C5A8A7}"/>
    <cellStyle name="SAPBEXheaderText 3 2" xfId="823" xr:uid="{95F058AA-CE9D-436B-B8F2-96E06A87BBF9}"/>
    <cellStyle name="SAPBEXheaderText 3 2 2" xfId="1096" xr:uid="{F291901E-EE0C-401A-84EF-385F7AD8B472}"/>
    <cellStyle name="SAPBEXheaderText 4" xfId="403" xr:uid="{C41871D0-FF2B-43A1-BB9E-EC30DF7B0FBC}"/>
    <cellStyle name="SAPBEXheaderText 4 2" xfId="824" xr:uid="{E3E8BFEB-98B5-4A83-A217-9658E91C3B2C}"/>
    <cellStyle name="SAPBEXheaderText 4 2 2" xfId="1097" xr:uid="{1932BEB9-6AD8-491E-A0AD-0AFABFDD8397}"/>
    <cellStyle name="SAPBEXheaderText 5" xfId="404" xr:uid="{52829E39-3AA4-434B-8B6D-84115DFF19EB}"/>
    <cellStyle name="SAPBEXheaderText 5 2" xfId="825" xr:uid="{5092ED72-505D-40A3-B2A1-D78CBA6883A5}"/>
    <cellStyle name="SAPBEXheaderText 5 2 2" xfId="1098" xr:uid="{2E7641F6-7BED-45AE-91A7-584081643C9B}"/>
    <cellStyle name="SAPBEXheaderText 6" xfId="405" xr:uid="{3BE4919E-808E-46C7-8549-3A159B894522}"/>
    <cellStyle name="SAPBEXheaderText 6 2" xfId="826" xr:uid="{CD331886-5A6B-4ADA-89A7-E87DF9D7B659}"/>
    <cellStyle name="SAPBEXheaderText 6 2 2" xfId="1099" xr:uid="{1AD3D826-18FE-4633-80F2-CF8EF4668FFE}"/>
    <cellStyle name="SAPBEXHLevel0" xfId="406" xr:uid="{976EAF1E-473C-4337-B5A4-D973F84E5BD2}"/>
    <cellStyle name="SAPBEXHLevel0 2" xfId="407" xr:uid="{40EB335D-36EC-4CED-949D-5A25E7627039}"/>
    <cellStyle name="SAPBEXHLevel0 2 2" xfId="827" xr:uid="{F24D5A17-D61D-4CCF-AADA-FF13A03AF7A9}"/>
    <cellStyle name="SAPBEXHLevel0 2 2 2" xfId="1100" xr:uid="{EEF0BF43-6AC7-4695-B99B-C00E33656901}"/>
    <cellStyle name="SAPBEXHLevel0 3" xfId="408" xr:uid="{EA67BDE9-D1C6-4049-B459-BB13F4C54908}"/>
    <cellStyle name="SAPBEXHLevel0 3 2" xfId="828" xr:uid="{BB00E39C-E040-430E-849F-DF8580CD9499}"/>
    <cellStyle name="SAPBEXHLevel0 3 2 2" xfId="1101" xr:uid="{705F4807-A9F9-4BB0-9995-786FC57071C8}"/>
    <cellStyle name="SAPBEXHLevel0 4" xfId="409" xr:uid="{E7A6E8DD-1FEE-4659-A306-76C07CBD6463}"/>
    <cellStyle name="SAPBEXHLevel0 4 2" xfId="829" xr:uid="{93BE3F86-5C59-4428-9F93-95FC060CBC67}"/>
    <cellStyle name="SAPBEXHLevel0 4 2 2" xfId="1102" xr:uid="{FD20A8F2-3773-4ADA-8A11-3102A64AD042}"/>
    <cellStyle name="SAPBEXHLevel0 5" xfId="410" xr:uid="{39D90DD8-FBCF-4DCB-A9B0-9803D1F76356}"/>
    <cellStyle name="SAPBEXHLevel0 5 2" xfId="830" xr:uid="{D5E4682D-8CC8-487D-996F-58F5963F84EC}"/>
    <cellStyle name="SAPBEXHLevel0 5 2 2" xfId="1103" xr:uid="{DD6C6FA0-F9A4-434E-9820-49D4AAD36164}"/>
    <cellStyle name="SAPBEXHLevel0 6" xfId="411" xr:uid="{EEBD3C13-B8BD-4FB9-A2E2-6579A87F0A6E}"/>
    <cellStyle name="SAPBEXHLevel0 6 2" xfId="831" xr:uid="{204F9A2F-C34D-4545-9D2F-0A7A4508BC30}"/>
    <cellStyle name="SAPBEXHLevel0 6 2 2" xfId="1104" xr:uid="{FEF56477-5682-4C4C-AF98-CBBCFFD3870C}"/>
    <cellStyle name="SAPBEXHLevel0 7" xfId="412" xr:uid="{0A8F77ED-72D3-43FA-BD82-0ECE31654D78}"/>
    <cellStyle name="SAPBEXHLevel0 7 2" xfId="832" xr:uid="{3A9D2339-0B92-4A9D-A818-07D3FF2A6970}"/>
    <cellStyle name="SAPBEXHLevel0 7 2 2" xfId="1105" xr:uid="{FCE7A16E-997A-433F-A2C5-472AE68B4A58}"/>
    <cellStyle name="SAPBEXHLevel0_7y-отчетная_РЖД_2009_04" xfId="413" xr:uid="{612FF3AC-BB90-4890-B700-7E075448BF54}"/>
    <cellStyle name="SAPBEXHLevel0X" xfId="414" xr:uid="{8DF07D9D-A516-47A5-9170-41BD89053812}"/>
    <cellStyle name="SAPBEXHLevel0X 2" xfId="415" xr:uid="{EA7F41CB-383D-4D0B-AD52-E03BB51A7199}"/>
    <cellStyle name="SAPBEXHLevel0X 2 2" xfId="833" xr:uid="{95CCAF56-6DBB-4DBD-992A-282E519278DD}"/>
    <cellStyle name="SAPBEXHLevel0X 2 2 2" xfId="1106" xr:uid="{FF960160-EE5A-4C35-852F-F5328864C240}"/>
    <cellStyle name="SAPBEXHLevel0X 3" xfId="416" xr:uid="{35ACD048-A9BB-40F0-A388-1D8E7ADB1B29}"/>
    <cellStyle name="SAPBEXHLevel0X 3 2" xfId="834" xr:uid="{4A348B16-10B0-416D-B300-EBA6B48D6501}"/>
    <cellStyle name="SAPBEXHLevel0X 3 2 2" xfId="1107" xr:uid="{3500565B-6A14-4D4F-B5A9-1C809ED49F03}"/>
    <cellStyle name="SAPBEXHLevel0X 4" xfId="417" xr:uid="{A38ABF51-259C-4ECF-82F0-FB72D1A83048}"/>
    <cellStyle name="SAPBEXHLevel0X 4 2" xfId="835" xr:uid="{0AF1924C-2491-4DDF-A303-82795C350D31}"/>
    <cellStyle name="SAPBEXHLevel0X 4 2 2" xfId="1108" xr:uid="{72544C77-4E31-475E-AF46-970578B53061}"/>
    <cellStyle name="SAPBEXHLevel0X 5" xfId="418" xr:uid="{0B08B4A4-F699-413C-AB43-1967830B191E}"/>
    <cellStyle name="SAPBEXHLevel0X 5 2" xfId="836" xr:uid="{2F933C48-C15C-4C41-8474-58FCC1F55D52}"/>
    <cellStyle name="SAPBEXHLevel0X 5 2 2" xfId="1109" xr:uid="{E85460BC-BED2-433A-993B-C3364D93DBDF}"/>
    <cellStyle name="SAPBEXHLevel0X 6" xfId="419" xr:uid="{99745555-9FF9-4DFC-A825-4FDE165A262A}"/>
    <cellStyle name="SAPBEXHLevel0X 6 2" xfId="837" xr:uid="{51B0CADA-1B05-449B-BC76-803EC4202B4A}"/>
    <cellStyle name="SAPBEXHLevel0X 6 2 2" xfId="1110" xr:uid="{3067DA07-8640-4055-8B78-5A85228248E1}"/>
    <cellStyle name="SAPBEXHLevel0X 7" xfId="420" xr:uid="{3FD647CC-93F9-4110-AE69-8CF0CDFFBB63}"/>
    <cellStyle name="SAPBEXHLevel0X 7 2" xfId="838" xr:uid="{C470609B-E237-45EB-8EE8-82CA1EC5B267}"/>
    <cellStyle name="SAPBEXHLevel0X 7 2 2" xfId="1111" xr:uid="{52432EE3-83DE-41F5-A83D-542D553D3ED7}"/>
    <cellStyle name="SAPBEXHLevel0X 8" xfId="421" xr:uid="{6C22858F-9D5E-4410-8046-3BC0B0732764}"/>
    <cellStyle name="SAPBEXHLevel0X 8 2" xfId="839" xr:uid="{5E664E36-C893-4653-92C3-7508688D3AF6}"/>
    <cellStyle name="SAPBEXHLevel0X 8 2 2" xfId="1112" xr:uid="{C19C11F5-ACF5-42C3-8FBC-A377767909F2}"/>
    <cellStyle name="SAPBEXHLevel0X 9" xfId="422" xr:uid="{E0CD8CB4-047C-4D16-BB12-3E2072F1D220}"/>
    <cellStyle name="SAPBEXHLevel0X 9 2" xfId="840" xr:uid="{A5B52901-04B6-47A9-8B9A-E316A0A2550F}"/>
    <cellStyle name="SAPBEXHLevel0X 9 2 2" xfId="1113" xr:uid="{FC9603B6-D612-4744-94B0-E9A6E123E727}"/>
    <cellStyle name="SAPBEXHLevel0X_7-р_Из_Системы" xfId="423" xr:uid="{A979E794-0C25-4091-8F6B-3EF6FDD2E698}"/>
    <cellStyle name="SAPBEXHLevel1" xfId="424" xr:uid="{F4E9156F-2CE3-4AE1-84A3-F13D79A9007A}"/>
    <cellStyle name="SAPBEXHLevel1 2" xfId="425" xr:uid="{BCE1410A-398D-46D7-9A9B-6178143CB72C}"/>
    <cellStyle name="SAPBEXHLevel1 2 2" xfId="841" xr:uid="{6147D502-68CB-47EB-9CBF-BC961E6B4FEE}"/>
    <cellStyle name="SAPBEXHLevel1 2 2 2" xfId="1114" xr:uid="{75D31F9F-1D70-4D0D-9EAE-DB61F859CF9B}"/>
    <cellStyle name="SAPBEXHLevel1 3" xfId="426" xr:uid="{9AA5E088-1C2F-4753-9226-AAD988BB5CF6}"/>
    <cellStyle name="SAPBEXHLevel1 3 2" xfId="842" xr:uid="{8A531DBB-356E-45ED-8CCB-8C3929379064}"/>
    <cellStyle name="SAPBEXHLevel1 3 2 2" xfId="1115" xr:uid="{DD32C467-CBCA-4BFA-9EAD-C5D0D735E647}"/>
    <cellStyle name="SAPBEXHLevel1 4" xfId="427" xr:uid="{7B382B0A-6FEE-4253-801A-FA8AC9066662}"/>
    <cellStyle name="SAPBEXHLevel1 4 2" xfId="843" xr:uid="{F68E0AB8-A41A-4C36-B8C3-187AD771F626}"/>
    <cellStyle name="SAPBEXHLevel1 4 2 2" xfId="1116" xr:uid="{A040AE8A-A880-472F-A49C-E9306182A0BB}"/>
    <cellStyle name="SAPBEXHLevel1 5" xfId="428" xr:uid="{9AA45F17-C413-4FC0-8050-5934F10BB5DA}"/>
    <cellStyle name="SAPBEXHLevel1 5 2" xfId="844" xr:uid="{D2AF2948-3389-4673-A6B8-BA087E141825}"/>
    <cellStyle name="SAPBEXHLevel1 5 2 2" xfId="1117" xr:uid="{1996C709-14E3-41C8-BAE5-57CC119166EB}"/>
    <cellStyle name="SAPBEXHLevel1 6" xfId="429" xr:uid="{EE04EDC0-C7B9-4189-B7C9-CC8579EBCAC5}"/>
    <cellStyle name="SAPBEXHLevel1 6 2" xfId="845" xr:uid="{85813DB5-1946-48B6-AEDD-E7FBD02CCA28}"/>
    <cellStyle name="SAPBEXHLevel1 6 2 2" xfId="1118" xr:uid="{E8BF7A1B-0D67-4AA8-8A8E-42A47217F979}"/>
    <cellStyle name="SAPBEXHLevel1 7" xfId="430" xr:uid="{8B60B4E6-EC94-4F87-9BAB-4B1C22C01D8E}"/>
    <cellStyle name="SAPBEXHLevel1 7 2" xfId="846" xr:uid="{3FAD96B5-3124-467F-B7DF-61668CDE7A2C}"/>
    <cellStyle name="SAPBEXHLevel1 7 2 2" xfId="1119" xr:uid="{FEE1ED85-93F3-4BE7-B59F-9E68AD43C8F5}"/>
    <cellStyle name="SAPBEXHLevel1_7y-отчетная_РЖД_2009_04" xfId="431" xr:uid="{78BECCB2-C0F9-4238-9B35-54273E78457F}"/>
    <cellStyle name="SAPBEXHLevel1X" xfId="432" xr:uid="{4D6EA55B-AB28-46FB-9714-DD24953E6CDF}"/>
    <cellStyle name="SAPBEXHLevel1X 2" xfId="433" xr:uid="{B50BA9C2-CB1B-4A7C-902E-1FAC0765CD79}"/>
    <cellStyle name="SAPBEXHLevel1X 2 2" xfId="847" xr:uid="{B2291817-83AA-4A06-8974-936B8E238967}"/>
    <cellStyle name="SAPBEXHLevel1X 2 2 2" xfId="1120" xr:uid="{ED72A1C0-EF69-477A-BA1C-96111FAED79B}"/>
    <cellStyle name="SAPBEXHLevel1X 3" xfId="434" xr:uid="{41854419-569E-4833-808D-117C497B1BE4}"/>
    <cellStyle name="SAPBEXHLevel1X 3 2" xfId="848" xr:uid="{12793ADD-FD99-4709-BBB2-85FB6018CEA2}"/>
    <cellStyle name="SAPBEXHLevel1X 3 2 2" xfId="1121" xr:uid="{16326D9A-AB30-4867-84BD-2E349376875D}"/>
    <cellStyle name="SAPBEXHLevel1X 4" xfId="435" xr:uid="{1842BFA3-8E89-4487-AB76-400B781E3726}"/>
    <cellStyle name="SAPBEXHLevel1X 4 2" xfId="849" xr:uid="{159E311D-B500-41E5-AD94-42F1D28A984D}"/>
    <cellStyle name="SAPBEXHLevel1X 4 2 2" xfId="1122" xr:uid="{E03C2C28-11A2-4648-AC36-4B81DE89FE5A}"/>
    <cellStyle name="SAPBEXHLevel1X 5" xfId="436" xr:uid="{F9924046-625B-4B4C-AD62-C4D9B3CE7163}"/>
    <cellStyle name="SAPBEXHLevel1X 5 2" xfId="850" xr:uid="{0D7A3835-6F30-4B5C-ACCF-75FF8B7A57F4}"/>
    <cellStyle name="SAPBEXHLevel1X 5 2 2" xfId="1123" xr:uid="{D9B8F0BB-C81B-40BD-AC78-A6E3CC8F5FA2}"/>
    <cellStyle name="SAPBEXHLevel1X 6" xfId="437" xr:uid="{C248A5DA-1C7F-42CF-B29D-46674AB2A477}"/>
    <cellStyle name="SAPBEXHLevel1X 6 2" xfId="851" xr:uid="{C34CC56B-5F97-4792-83D2-9F60566FA28A}"/>
    <cellStyle name="SAPBEXHLevel1X 6 2 2" xfId="1124" xr:uid="{1F0931CB-38C3-4003-8AE3-086F351E388B}"/>
    <cellStyle name="SAPBEXHLevel1X 7" xfId="438" xr:uid="{E5D9889E-721A-4F0B-B7DA-7F3C20BB1211}"/>
    <cellStyle name="SAPBEXHLevel1X 7 2" xfId="852" xr:uid="{F8A2943D-EEA6-4685-BCA0-3B15E26D4C13}"/>
    <cellStyle name="SAPBEXHLevel1X 7 2 2" xfId="1125" xr:uid="{703E7F43-BB00-43DF-AD32-A095A0FDD70D}"/>
    <cellStyle name="SAPBEXHLevel1X 8" xfId="439" xr:uid="{432493ED-25A1-403A-BCF7-2C47C7229AD6}"/>
    <cellStyle name="SAPBEXHLevel1X 8 2" xfId="853" xr:uid="{921DFC99-9B7A-45B6-88F0-7A1EA4D626DE}"/>
    <cellStyle name="SAPBEXHLevel1X 8 2 2" xfId="1126" xr:uid="{06C387AA-34C3-423B-8DD7-DC0960644145}"/>
    <cellStyle name="SAPBEXHLevel1X 9" xfId="440" xr:uid="{5978BB69-FBA2-4CA0-AA19-E59AFE91E913}"/>
    <cellStyle name="SAPBEXHLevel1X 9 2" xfId="854" xr:uid="{41BC1EF6-12BD-4618-9F6F-E3C74BE56A35}"/>
    <cellStyle name="SAPBEXHLevel1X 9 2 2" xfId="1127" xr:uid="{A745FD96-014E-4CD1-9C19-83797E315A0A}"/>
    <cellStyle name="SAPBEXHLevel1X_7-р_Из_Системы" xfId="441" xr:uid="{41887674-3E69-4EFB-B5B5-4363C4EEF7D4}"/>
    <cellStyle name="SAPBEXHLevel2" xfId="442" xr:uid="{7982A079-7700-41F0-B998-6CB8297DE7AD}"/>
    <cellStyle name="SAPBEXHLevel2 2" xfId="443" xr:uid="{A6FE921F-6A2D-4DF5-A743-6C493B4F734F}"/>
    <cellStyle name="SAPBEXHLevel2 2 2" xfId="855" xr:uid="{00102695-0B7D-4B68-9404-92E08BDEA790}"/>
    <cellStyle name="SAPBEXHLevel2 2 2 2" xfId="1128" xr:uid="{1292E9AD-96AF-4EFC-90C3-4A87B691A250}"/>
    <cellStyle name="SAPBEXHLevel2 3" xfId="444" xr:uid="{EF777AE7-B07F-4182-B219-D16DE1BBAD82}"/>
    <cellStyle name="SAPBEXHLevel2 3 2" xfId="856" xr:uid="{40F71DF8-0990-4870-A828-3EB090738591}"/>
    <cellStyle name="SAPBEXHLevel2 3 2 2" xfId="1129" xr:uid="{48DDDAC1-EF9C-4B26-87DC-8745A7A3714D}"/>
    <cellStyle name="SAPBEXHLevel2 4" xfId="445" xr:uid="{26B2DFF6-CB02-47DF-9164-36D9F343FDFE}"/>
    <cellStyle name="SAPBEXHLevel2 4 2" xfId="857" xr:uid="{058C81FC-BA2E-49E8-A8DA-B2C8519B0026}"/>
    <cellStyle name="SAPBEXHLevel2 4 2 2" xfId="1130" xr:uid="{E6968881-A75B-48F1-BFBB-CC43A3ED5F41}"/>
    <cellStyle name="SAPBEXHLevel2 5" xfId="446" xr:uid="{A4BB3862-8131-4ADF-AA2E-55E385768610}"/>
    <cellStyle name="SAPBEXHLevel2 5 2" xfId="858" xr:uid="{73E78CCE-2599-47A9-A428-F0DD26091D38}"/>
    <cellStyle name="SAPBEXHLevel2 5 2 2" xfId="1131" xr:uid="{5CBA9501-B7DA-48F0-A1F3-73230BB2AE34}"/>
    <cellStyle name="SAPBEXHLevel2 6" xfId="447" xr:uid="{694EFE58-5B1B-456C-BC05-1F9538DB260F}"/>
    <cellStyle name="SAPBEXHLevel2 6 2" xfId="859" xr:uid="{A35DDF2C-063F-4453-B3F3-49B227B40B79}"/>
    <cellStyle name="SAPBEXHLevel2 6 2 2" xfId="1132" xr:uid="{615BE909-F2DE-4469-B948-B95E1C5FCF1A}"/>
    <cellStyle name="SAPBEXHLevel2_Приложение_1_к_7-у-о_2009_Кв_1_ФСТ" xfId="448" xr:uid="{D8FB6FCA-4F7F-46FC-8C39-FBCB349D86E6}"/>
    <cellStyle name="SAPBEXHLevel2X" xfId="449" xr:uid="{1D1F787D-08F2-437D-8536-C11991438A90}"/>
    <cellStyle name="SAPBEXHLevel2X 10" xfId="860" xr:uid="{88A764DF-610F-4895-B11C-2828A3584417}"/>
    <cellStyle name="SAPBEXHLevel2X 10 2" xfId="1133" xr:uid="{301A14B9-46D1-4CC0-880F-EC820FFFADB2}"/>
    <cellStyle name="SAPBEXHLevel2X 2" xfId="450" xr:uid="{27741105-BBA7-452B-8D23-93C8B395CD33}"/>
    <cellStyle name="SAPBEXHLevel2X 2 2" xfId="861" xr:uid="{6E07FAA9-35A4-47EA-9452-8FCAE0C789D7}"/>
    <cellStyle name="SAPBEXHLevel2X 2 2 2" xfId="1134" xr:uid="{A81CC620-64BD-41CD-AACB-0920542D5F33}"/>
    <cellStyle name="SAPBEXHLevel2X 3" xfId="451" xr:uid="{2DC78201-20E6-46E0-B53E-F7CB13828F15}"/>
    <cellStyle name="SAPBEXHLevel2X 3 2" xfId="862" xr:uid="{F003A257-F305-41FB-8E0B-A8F30CE19B2C}"/>
    <cellStyle name="SAPBEXHLevel2X 3 2 2" xfId="1135" xr:uid="{B3797D18-BC33-4F45-99CD-BC9053DAA7F6}"/>
    <cellStyle name="SAPBEXHLevel2X 4" xfId="452" xr:uid="{64F4D280-3DFC-47CC-A870-86BC5414A254}"/>
    <cellStyle name="SAPBEXHLevel2X 4 2" xfId="863" xr:uid="{DBC60940-546B-4431-B50E-836595F6217D}"/>
    <cellStyle name="SAPBEXHLevel2X 4 2 2" xfId="1136" xr:uid="{2BCD2C83-0768-417F-9779-6F5AA6DAA4DC}"/>
    <cellStyle name="SAPBEXHLevel2X 5" xfId="453" xr:uid="{4537F44C-D694-4FF6-82F0-8493FC880021}"/>
    <cellStyle name="SAPBEXHLevel2X 5 2" xfId="864" xr:uid="{431C3569-455D-4030-8796-792FD7520FBA}"/>
    <cellStyle name="SAPBEXHLevel2X 5 2 2" xfId="1137" xr:uid="{70533C74-8E66-4301-8658-5B2C83EB2F56}"/>
    <cellStyle name="SAPBEXHLevel2X 6" xfId="454" xr:uid="{8A9C4F0B-7D85-4B5A-8C28-D7452B4CB599}"/>
    <cellStyle name="SAPBEXHLevel2X 6 2" xfId="865" xr:uid="{A747EE35-180C-415D-91D5-5D85240F60AE}"/>
    <cellStyle name="SAPBEXHLevel2X 6 2 2" xfId="1138" xr:uid="{C1DD4D94-7123-47CD-8DAB-16A5958D2D79}"/>
    <cellStyle name="SAPBEXHLevel2X 7" xfId="455" xr:uid="{BD62C236-F627-4C0E-BF65-EAD42BF259CC}"/>
    <cellStyle name="SAPBEXHLevel2X 7 2" xfId="866" xr:uid="{31FAAA32-4771-4970-876E-C74DD799CCBB}"/>
    <cellStyle name="SAPBEXHLevel2X 7 2 2" xfId="1139" xr:uid="{F4840A39-1C25-4370-B415-29B8C7CA00A9}"/>
    <cellStyle name="SAPBEXHLevel2X 8" xfId="456" xr:uid="{5E8E8237-9914-419F-B857-8F68AE4E011B}"/>
    <cellStyle name="SAPBEXHLevel2X 8 2" xfId="867" xr:uid="{46A1ECC2-71FE-4B95-95B5-DFAF56B3C343}"/>
    <cellStyle name="SAPBEXHLevel2X 8 2 2" xfId="1140" xr:uid="{25DE1EE2-DAAF-4137-8CF9-5694FACAFD66}"/>
    <cellStyle name="SAPBEXHLevel2X 9" xfId="457" xr:uid="{8A0856B0-B91E-40EC-A960-F0CC842F1673}"/>
    <cellStyle name="SAPBEXHLevel2X 9 2" xfId="868" xr:uid="{B93D5B81-953D-42E6-A095-DE2A667CDC5B}"/>
    <cellStyle name="SAPBEXHLevel2X 9 2 2" xfId="1141" xr:uid="{F21B79E3-54C6-42D5-B908-ACF19A5F4B85}"/>
    <cellStyle name="SAPBEXHLevel2X_7-р_Из_Системы" xfId="458" xr:uid="{A665EF27-7D71-48E0-B294-D87FCA2B0D17}"/>
    <cellStyle name="SAPBEXHLevel3" xfId="459" xr:uid="{4955F79B-9818-45D5-B7E7-07762CFADF50}"/>
    <cellStyle name="SAPBEXHLevel3 2" xfId="460" xr:uid="{2D374BDA-2B18-4CCA-A054-AC432DE902D5}"/>
    <cellStyle name="SAPBEXHLevel3 2 2" xfId="869" xr:uid="{793839B3-6151-4C3A-AF64-4846DE5071E8}"/>
    <cellStyle name="SAPBEXHLevel3 2 2 2" xfId="1142" xr:uid="{409EDF61-4742-4C55-A038-C104023F5D87}"/>
    <cellStyle name="SAPBEXHLevel3 3" xfId="461" xr:uid="{5EA19C39-E223-45D7-BDCC-510FA2C2C96F}"/>
    <cellStyle name="SAPBEXHLevel3 3 2" xfId="870" xr:uid="{C1BF80CF-D1ED-44E7-9688-76F2EFCBFC70}"/>
    <cellStyle name="SAPBEXHLevel3 3 2 2" xfId="1143" xr:uid="{7C6D3421-903D-4CAE-A6FD-B064CF508E04}"/>
    <cellStyle name="SAPBEXHLevel3 4" xfId="462" xr:uid="{CFD549F7-DCA8-4AE2-BDDF-A5B7A400A0D4}"/>
    <cellStyle name="SAPBEXHLevel3 4 2" xfId="871" xr:uid="{F07CB36E-0F69-4B0E-88FD-BC0855CB42A5}"/>
    <cellStyle name="SAPBEXHLevel3 4 2 2" xfId="1144" xr:uid="{E801667C-39D5-4B3F-9040-E2BD65EE41F5}"/>
    <cellStyle name="SAPBEXHLevel3 5" xfId="463" xr:uid="{C2F91B31-582E-4173-8CD8-178A37578D84}"/>
    <cellStyle name="SAPBEXHLevel3 5 2" xfId="872" xr:uid="{60A92AEB-B4FE-4964-8D42-7DD1B2AD9781}"/>
    <cellStyle name="SAPBEXHLevel3 5 2 2" xfId="1145" xr:uid="{105B7B41-2203-42ED-B27C-27237B5DE41E}"/>
    <cellStyle name="SAPBEXHLevel3 6" xfId="464" xr:uid="{1D9CD077-CA3C-4C8B-9696-B8093783850A}"/>
    <cellStyle name="SAPBEXHLevel3 6 2" xfId="873" xr:uid="{097F0F45-B037-4403-AB9B-04F3445DB6F6}"/>
    <cellStyle name="SAPBEXHLevel3 6 2 2" xfId="1146" xr:uid="{E78865E2-5CFA-4B08-9CA5-0CF485F0DE39}"/>
    <cellStyle name="SAPBEXHLevel3_Приложение_1_к_7-у-о_2009_Кв_1_ФСТ" xfId="465" xr:uid="{68AB924E-AD9C-4101-B1C4-D7F694DF96D8}"/>
    <cellStyle name="SAPBEXHLevel3X" xfId="466" xr:uid="{72FB4786-B040-470B-8512-2AD83F70D696}"/>
    <cellStyle name="SAPBEXHLevel3X 10" xfId="874" xr:uid="{DD84FF6A-22E4-4935-9F6B-AA6F320D6137}"/>
    <cellStyle name="SAPBEXHLevel3X 10 2" xfId="1147" xr:uid="{E376D9B5-1E43-4540-AEBD-70E36F941A19}"/>
    <cellStyle name="SAPBEXHLevel3X 2" xfId="467" xr:uid="{470C9EE1-5D3D-41DB-A4FE-854883F73AAB}"/>
    <cellStyle name="SAPBEXHLevel3X 2 2" xfId="875" xr:uid="{CCA45D8D-53BA-4488-B1D1-360292550B52}"/>
    <cellStyle name="SAPBEXHLevel3X 2 2 2" xfId="1148" xr:uid="{96CC9DC8-6687-4BFF-86EC-D10F3E825879}"/>
    <cellStyle name="SAPBEXHLevel3X 3" xfId="468" xr:uid="{C812A4E0-573F-4BF2-9B84-A5DB76F6422E}"/>
    <cellStyle name="SAPBEXHLevel3X 3 2" xfId="876" xr:uid="{547337B1-F004-4148-9593-601011391726}"/>
    <cellStyle name="SAPBEXHLevel3X 3 2 2" xfId="1149" xr:uid="{7CFCE0F1-4582-4256-9F09-EB6AB69E6666}"/>
    <cellStyle name="SAPBEXHLevel3X 4" xfId="469" xr:uid="{B5139A21-7BC5-4A7F-BFA9-AB5676137F82}"/>
    <cellStyle name="SAPBEXHLevel3X 4 2" xfId="877" xr:uid="{267BD012-0E8B-47C6-84C9-A3CBA85360AD}"/>
    <cellStyle name="SAPBEXHLevel3X 4 2 2" xfId="1150" xr:uid="{0B6E179D-71DA-497C-9F17-D2F12EDE31A3}"/>
    <cellStyle name="SAPBEXHLevel3X 5" xfId="470" xr:uid="{F450CC5A-109F-4F42-9138-DC44C1D491FC}"/>
    <cellStyle name="SAPBEXHLevel3X 5 2" xfId="878" xr:uid="{9CFA9593-F4C6-4899-8D13-03F7BA0E116D}"/>
    <cellStyle name="SAPBEXHLevel3X 5 2 2" xfId="1151" xr:uid="{5C514E0D-5A1C-47A2-BA42-177F58C68B03}"/>
    <cellStyle name="SAPBEXHLevel3X 6" xfId="471" xr:uid="{98A2AD2F-8B39-4F2D-AE56-27461D635441}"/>
    <cellStyle name="SAPBEXHLevel3X 6 2" xfId="879" xr:uid="{943E09CB-04F1-457A-92D8-AF3F0294F547}"/>
    <cellStyle name="SAPBEXHLevel3X 6 2 2" xfId="1152" xr:uid="{09D67241-83D8-42CC-B881-AA8D33C5AE54}"/>
    <cellStyle name="SAPBEXHLevel3X 7" xfId="472" xr:uid="{7A60A840-BFE6-49A1-82F3-2817193CC98F}"/>
    <cellStyle name="SAPBEXHLevel3X 7 2" xfId="880" xr:uid="{A6065359-02F6-4175-BF20-996613D0E483}"/>
    <cellStyle name="SAPBEXHLevel3X 7 2 2" xfId="1153" xr:uid="{95DC1E5A-9148-48C9-85C5-411D3E97A641}"/>
    <cellStyle name="SAPBEXHLevel3X 8" xfId="473" xr:uid="{66FF1F64-D641-4DC4-B085-60CCD6E50571}"/>
    <cellStyle name="SAPBEXHLevel3X 8 2" xfId="881" xr:uid="{8707C551-E15D-4A74-8840-33DF998D4DE2}"/>
    <cellStyle name="SAPBEXHLevel3X 8 2 2" xfId="1154" xr:uid="{EDE97FE3-6004-43E7-9C2C-02BE32249846}"/>
    <cellStyle name="SAPBEXHLevel3X 9" xfId="474" xr:uid="{15454E41-EA0C-4762-AB2A-AE7F8D8941CD}"/>
    <cellStyle name="SAPBEXHLevel3X 9 2" xfId="882" xr:uid="{DA01CD53-FA46-4631-8A8A-DCC7A5A7A48C}"/>
    <cellStyle name="SAPBEXHLevel3X 9 2 2" xfId="1155" xr:uid="{DDC2BFB5-C711-4996-896F-9B5B0565CF75}"/>
    <cellStyle name="SAPBEXHLevel3X_7-р_Из_Системы" xfId="475" xr:uid="{B365CDEB-A03F-4968-BD42-2CA3396F1D94}"/>
    <cellStyle name="SAPBEXinputData" xfId="476" xr:uid="{A785AFD1-0C79-47E7-BBDE-2C0C3E83A6F7}"/>
    <cellStyle name="SAPBEXinputData 10" xfId="477" xr:uid="{24358173-A217-449E-937B-A5ECEF16915E}"/>
    <cellStyle name="SAPBEXinputData 2" xfId="478" xr:uid="{B407170C-EC85-4214-A921-83B78F570126}"/>
    <cellStyle name="SAPBEXinputData 3" xfId="479" xr:uid="{7EC143F5-F5B3-437C-8A3D-084D9F941783}"/>
    <cellStyle name="SAPBEXinputData 4" xfId="480" xr:uid="{7D3C6126-2FE2-49E4-9BD2-94AF5D876AE0}"/>
    <cellStyle name="SAPBEXinputData 5" xfId="481" xr:uid="{E59174AE-98E3-45DE-9C8F-D14194750244}"/>
    <cellStyle name="SAPBEXinputData 6" xfId="482" xr:uid="{F49896CD-888D-4473-8D5C-0166099A371C}"/>
    <cellStyle name="SAPBEXinputData 7" xfId="483" xr:uid="{0E809EC8-7044-4504-B54F-1B2366B40DE6}"/>
    <cellStyle name="SAPBEXinputData 8" xfId="484" xr:uid="{BF5A0B6D-95BD-4AAC-9CB3-FC2381362053}"/>
    <cellStyle name="SAPBEXinputData 9" xfId="485" xr:uid="{0B1F7B8E-D5FA-48C8-AB50-60E39C0CC948}"/>
    <cellStyle name="SAPBEXinputData_7-р_Из_Системы" xfId="486" xr:uid="{2E7C50D9-0A94-4D4A-A75E-07CBBC215E16}"/>
    <cellStyle name="SAPBEXItemHeader" xfId="487" xr:uid="{E7284B82-52AB-47AA-AF73-B50EF7A0825B}"/>
    <cellStyle name="SAPBEXItemHeader 2" xfId="883" xr:uid="{A1987FE4-189D-4A75-B9CA-6ADE367D3420}"/>
    <cellStyle name="SAPBEXItemHeader 2 2" xfId="1156" xr:uid="{15ADF248-C19C-4BD0-937B-09E9D807F5BD}"/>
    <cellStyle name="SAPBEXresData" xfId="488" xr:uid="{AD76BD5B-A0D2-49D5-842F-03496F4A1EE7}"/>
    <cellStyle name="SAPBEXresData 2" xfId="489" xr:uid="{39849744-A956-4AD4-9AFE-B700B16D46B1}"/>
    <cellStyle name="SAPBEXresData 2 2" xfId="885" xr:uid="{A5495BF6-29EF-42E0-83A4-8FA8A384AE84}"/>
    <cellStyle name="SAPBEXresData 2 2 2" xfId="1158" xr:uid="{7F9EB706-EF6A-4BB2-8EB3-53AE4DFABFCE}"/>
    <cellStyle name="SAPBEXresData 3" xfId="490" xr:uid="{B380CDA6-0FF6-4914-80F2-440B398BA01D}"/>
    <cellStyle name="SAPBEXresData 3 2" xfId="886" xr:uid="{1A2F00A6-9E75-4542-BE6C-5544E7D068CB}"/>
    <cellStyle name="SAPBEXresData 3 2 2" xfId="1159" xr:uid="{BA6B523C-F54C-4F62-B35B-FEFE7576A13E}"/>
    <cellStyle name="SAPBEXresData 4" xfId="491" xr:uid="{49D24847-5339-4555-9803-2E01ABFAC40A}"/>
    <cellStyle name="SAPBEXresData 4 2" xfId="887" xr:uid="{B506B858-FC6A-4EEF-B25F-2121D05555B4}"/>
    <cellStyle name="SAPBEXresData 4 2 2" xfId="1160" xr:uid="{A04C9684-8C6B-44FF-8BD5-FA72BFC3DD79}"/>
    <cellStyle name="SAPBEXresData 5" xfId="492" xr:uid="{EA29A1B5-76FB-47C1-9B49-55BF8C922378}"/>
    <cellStyle name="SAPBEXresData 5 2" xfId="888" xr:uid="{EB4C78E6-F298-474F-8285-FE3E55C26C4F}"/>
    <cellStyle name="SAPBEXresData 5 2 2" xfId="1161" xr:uid="{C7C3B93F-6FBC-4235-BFAE-09AC5FD9A53E}"/>
    <cellStyle name="SAPBEXresData 6" xfId="493" xr:uid="{C21FD177-C96E-46A0-A3F1-34EF386BBF47}"/>
    <cellStyle name="SAPBEXresData 6 2" xfId="889" xr:uid="{B25A8712-1023-42A2-A60C-994367BF0E6B}"/>
    <cellStyle name="SAPBEXresData 6 2 2" xfId="1162" xr:uid="{059C795A-F6F9-48FC-B88B-4FC548EBD9DC}"/>
    <cellStyle name="SAPBEXresData 7" xfId="884" xr:uid="{210C5440-701E-4A4E-916C-7CD7772DF807}"/>
    <cellStyle name="SAPBEXresData 7 2" xfId="1157" xr:uid="{9A3D0762-17B7-414C-85BD-7D1DD7627AD2}"/>
    <cellStyle name="SAPBEXresDataEmph" xfId="494" xr:uid="{9B997558-737F-458D-9955-52C3B5F77B21}"/>
    <cellStyle name="SAPBEXresDataEmph 2" xfId="495" xr:uid="{4E06B033-6184-4349-AC98-AF8A9F482C9B}"/>
    <cellStyle name="SAPBEXresDataEmph 2 2" xfId="496" xr:uid="{31314B43-1C28-4541-A6CA-AB2811D4E134}"/>
    <cellStyle name="SAPBEXresDataEmph 3" xfId="497" xr:uid="{6F2A3A9A-3C4E-48FE-A933-BE429A1BBB58}"/>
    <cellStyle name="SAPBEXresDataEmph 3 2" xfId="498" xr:uid="{475ECF4F-F4AA-4B8F-9D12-F35F0A36728E}"/>
    <cellStyle name="SAPBEXresDataEmph 4" xfId="499" xr:uid="{4135B507-4B01-485F-B7ED-AA030C5A29A5}"/>
    <cellStyle name="SAPBEXresDataEmph 4 2" xfId="500" xr:uid="{FC56E513-C2BA-435D-847E-EF11CE520711}"/>
    <cellStyle name="SAPBEXresDataEmph 5" xfId="501" xr:uid="{FDAE30B9-16B6-4F3A-BC1C-2B6F7D15FE50}"/>
    <cellStyle name="SAPBEXresDataEmph 5 2" xfId="502" xr:uid="{EEB361AD-DAD2-43F3-9F79-5C8684D53B51}"/>
    <cellStyle name="SAPBEXresDataEmph 6" xfId="503" xr:uid="{0D33BF22-B091-4905-B2A7-5F8DB1923913}"/>
    <cellStyle name="SAPBEXresDataEmph 6 2" xfId="504" xr:uid="{AF683BC5-D2FB-40D5-8688-84ECA4689218}"/>
    <cellStyle name="SAPBEXresDataEmph 7" xfId="890" xr:uid="{80F940DE-54C1-446A-9AD0-CB80B83FDEF7}"/>
    <cellStyle name="SAPBEXresDataEmph 7 2" xfId="1163" xr:uid="{5F9AD6F8-2C6E-4F52-B08D-C8EA4924C91B}"/>
    <cellStyle name="SAPBEXresItem" xfId="505" xr:uid="{810BC95C-8212-4748-A8E6-8008B5618C4C}"/>
    <cellStyle name="SAPBEXresItem 2" xfId="506" xr:uid="{51B9A0F2-9F30-4BB3-91B3-1ECB12A089C3}"/>
    <cellStyle name="SAPBEXresItem 2 2" xfId="892" xr:uid="{3261C7BA-23F0-4A84-9BCB-B730FE1C335C}"/>
    <cellStyle name="SAPBEXresItem 2 2 2" xfId="1165" xr:uid="{FDAE2432-8808-481A-B12B-FF2EC7349276}"/>
    <cellStyle name="SAPBEXresItem 3" xfId="507" xr:uid="{41E33165-3D72-45A9-9909-BDBD50DC3653}"/>
    <cellStyle name="SAPBEXresItem 3 2" xfId="893" xr:uid="{A2B93680-7FE7-4822-87E2-5EC33284CFE3}"/>
    <cellStyle name="SAPBEXresItem 3 2 2" xfId="1166" xr:uid="{21BD791D-EDEB-4F0E-A381-E87A446DBF7B}"/>
    <cellStyle name="SAPBEXresItem 4" xfId="508" xr:uid="{A9B6E806-FFCD-4721-ABA9-3E1C0CD2805B}"/>
    <cellStyle name="SAPBEXresItem 4 2" xfId="894" xr:uid="{DDD121C4-D738-44CB-B2C0-DC0444C4F1E8}"/>
    <cellStyle name="SAPBEXresItem 4 2 2" xfId="1167" xr:uid="{C45A63EF-1B17-4DE6-8D28-20A97C5C7EEA}"/>
    <cellStyle name="SAPBEXresItem 5" xfId="509" xr:uid="{1B64A602-D7E9-41EA-9FB4-335A0BF92273}"/>
    <cellStyle name="SAPBEXresItem 5 2" xfId="895" xr:uid="{9D7AD982-7493-4A36-8911-DC3B12BD676F}"/>
    <cellStyle name="SAPBEXresItem 5 2 2" xfId="1168" xr:uid="{001F4E39-490F-475F-8A7A-26C4268FE0DB}"/>
    <cellStyle name="SAPBEXresItem 6" xfId="510" xr:uid="{131B060E-5C51-4EAB-81D9-36B968EE3073}"/>
    <cellStyle name="SAPBEXresItem 6 2" xfId="896" xr:uid="{D647E8CC-38DB-4488-A00D-F95696F9CD17}"/>
    <cellStyle name="SAPBEXresItem 6 2 2" xfId="1169" xr:uid="{974CB596-9F28-4076-9525-55B8AFF7836D}"/>
    <cellStyle name="SAPBEXresItem 7" xfId="891" xr:uid="{A9488938-D226-4D7C-9FD8-48E2DAB45B8E}"/>
    <cellStyle name="SAPBEXresItem 7 2" xfId="1164" xr:uid="{305542B5-E62D-4FE8-A745-967E277CE8C0}"/>
    <cellStyle name="SAPBEXresItemX" xfId="511" xr:uid="{40663782-0147-4732-85E8-68E6F2C6184B}"/>
    <cellStyle name="SAPBEXresItemX 2" xfId="512" xr:uid="{FB8D9D01-3A5B-4143-AFE0-644BB0BE626C}"/>
    <cellStyle name="SAPBEXresItemX 2 2" xfId="898" xr:uid="{C14BA5A8-3B4F-457F-9908-C3068E90D459}"/>
    <cellStyle name="SAPBEXresItemX 2 2 2" xfId="1171" xr:uid="{FDEDF48D-777F-46C7-A7B9-401A1A34E31B}"/>
    <cellStyle name="SAPBEXresItemX 3" xfId="513" xr:uid="{94E0E2D5-4752-4558-99F3-A97A89072D43}"/>
    <cellStyle name="SAPBEXresItemX 3 2" xfId="899" xr:uid="{E44894D3-5CD5-49CB-80A6-6194AD813A62}"/>
    <cellStyle name="SAPBEXresItemX 3 2 2" xfId="1172" xr:uid="{8F716AC6-1BA9-4CA0-A2AB-1285E588EE6E}"/>
    <cellStyle name="SAPBEXresItemX 4" xfId="514" xr:uid="{C19EE13E-35FF-45F1-A8BC-42B2ABAE28E3}"/>
    <cellStyle name="SAPBEXresItemX 4 2" xfId="900" xr:uid="{5BA75182-F863-483D-9CEB-645A5E7E498D}"/>
    <cellStyle name="SAPBEXresItemX 4 2 2" xfId="1173" xr:uid="{7771158C-D25C-4135-B2A8-47390900E3C1}"/>
    <cellStyle name="SAPBEXresItemX 5" xfId="515" xr:uid="{3010B17B-78B1-41A0-89D0-2756916E8B35}"/>
    <cellStyle name="SAPBEXresItemX 5 2" xfId="901" xr:uid="{C57422DF-7BD7-42FD-8B40-B1E3EC649800}"/>
    <cellStyle name="SAPBEXresItemX 5 2 2" xfId="1174" xr:uid="{E1AC32B7-CE3F-48E5-BC3D-A1163A0EF09E}"/>
    <cellStyle name="SAPBEXresItemX 6" xfId="516" xr:uid="{C9BEAF48-F6B1-48B6-A528-E6879C6BFC91}"/>
    <cellStyle name="SAPBEXresItemX 6 2" xfId="902" xr:uid="{E310F02E-2CED-4D84-8CE7-70270BAB9CC4}"/>
    <cellStyle name="SAPBEXresItemX 6 2 2" xfId="1175" xr:uid="{4EA57317-DE27-43F3-89E6-5A67E82B40BE}"/>
    <cellStyle name="SAPBEXresItemX 7" xfId="897" xr:uid="{0B3E3AE5-2825-4AEF-AFEC-D200CD83765C}"/>
    <cellStyle name="SAPBEXresItemX 7 2" xfId="1170" xr:uid="{29FAFFA7-9B31-47A8-9008-8CC2577A3892}"/>
    <cellStyle name="SAPBEXstdData" xfId="517" xr:uid="{49E75B2C-C5DB-4E8A-9D97-B84CD521B05E}"/>
    <cellStyle name="SAPBEXstdData 2" xfId="518" xr:uid="{C2B26816-6F04-4CE5-A919-B5484E6C257A}"/>
    <cellStyle name="SAPBEXstdData 2 2" xfId="904" xr:uid="{60CE395D-2E9C-4A03-B045-42FD751E5E79}"/>
    <cellStyle name="SAPBEXstdData 2 2 2" xfId="1177" xr:uid="{874232EE-B915-4F2D-8F41-2879B41A79F5}"/>
    <cellStyle name="SAPBEXstdData 3" xfId="519" xr:uid="{86FA158B-C397-4380-A102-22364738F04B}"/>
    <cellStyle name="SAPBEXstdData 3 2" xfId="905" xr:uid="{F2FDDE75-F212-4D47-90A6-BD53976551AA}"/>
    <cellStyle name="SAPBEXstdData 3 2 2" xfId="1178" xr:uid="{79012256-166E-4945-A2D2-FF13B0F4CFC4}"/>
    <cellStyle name="SAPBEXstdData 4" xfId="520" xr:uid="{0E94C7C1-B7C6-4313-8C4C-354E78C71C70}"/>
    <cellStyle name="SAPBEXstdData 4 2" xfId="906" xr:uid="{1AC4BE26-FE15-47BE-8E9D-C4DF677EFEE1}"/>
    <cellStyle name="SAPBEXstdData 4 2 2" xfId="1179" xr:uid="{3A9CFFDC-940E-438E-B6F5-BB9EA0AC67F4}"/>
    <cellStyle name="SAPBEXstdData 5" xfId="521" xr:uid="{D9FCE4B5-9D3F-461A-A22E-6017B3E237B7}"/>
    <cellStyle name="SAPBEXstdData 5 2" xfId="907" xr:uid="{439F80AF-4297-4575-B1E9-61AE6AC3FD42}"/>
    <cellStyle name="SAPBEXstdData 5 2 2" xfId="1180" xr:uid="{AE7FFC1F-F4D1-4A5D-8A29-D126341A646F}"/>
    <cellStyle name="SAPBEXstdData 6" xfId="522" xr:uid="{00BBB14D-7544-415D-9F4B-061CF889A81A}"/>
    <cellStyle name="SAPBEXstdData 6 2" xfId="908" xr:uid="{6CA910DF-6ACB-429C-8D85-58626987BCE8}"/>
    <cellStyle name="SAPBEXstdData 6 2 2" xfId="1181" xr:uid="{C7FFA174-9DCE-489B-9EF2-D6BBE8FCBC53}"/>
    <cellStyle name="SAPBEXstdData 7" xfId="903" xr:uid="{0B61D887-D869-4585-9380-71DC59245F2E}"/>
    <cellStyle name="SAPBEXstdData 7 2" xfId="1176" xr:uid="{6E1E24D2-5496-4C14-A538-4432A5986F42}"/>
    <cellStyle name="SAPBEXstdData_Приложение_1_к_7-у-о_2009_Кв_1_ФСТ" xfId="523" xr:uid="{C571349C-DDD1-4FA3-BA1F-7C363886D845}"/>
    <cellStyle name="SAPBEXstdDataEmph" xfId="524" xr:uid="{5E6EA29F-F59D-4187-90A6-52FBC949E193}"/>
    <cellStyle name="SAPBEXstdDataEmph 2" xfId="525" xr:uid="{05D7EFF3-110F-46FD-8161-21379B7585B1}"/>
    <cellStyle name="SAPBEXstdDataEmph 2 2" xfId="910" xr:uid="{0CC54671-D4AC-4E6E-8EEB-C5C17CB05CF7}"/>
    <cellStyle name="SAPBEXstdDataEmph 2 2 2" xfId="1183" xr:uid="{7002771C-7D4C-4BF4-A9DD-190288E9DCC1}"/>
    <cellStyle name="SAPBEXstdDataEmph 3" xfId="526" xr:uid="{8368B589-BB2C-41C8-8E16-E15B1E930323}"/>
    <cellStyle name="SAPBEXstdDataEmph 3 2" xfId="911" xr:uid="{FA27CE55-B6C9-4EEE-A616-D33334941602}"/>
    <cellStyle name="SAPBEXstdDataEmph 3 2 2" xfId="1184" xr:uid="{EF81D5E7-7BF7-496E-8F0B-A8A731A13C91}"/>
    <cellStyle name="SAPBEXstdDataEmph 4" xfId="527" xr:uid="{A36460C8-A414-4225-9C2C-2A3A80101286}"/>
    <cellStyle name="SAPBEXstdDataEmph 4 2" xfId="912" xr:uid="{15A92953-9E89-4307-B682-3CF5F048891B}"/>
    <cellStyle name="SAPBEXstdDataEmph 4 2 2" xfId="1185" xr:uid="{9F50C327-13FC-4A17-B41F-FE942C16906C}"/>
    <cellStyle name="SAPBEXstdDataEmph 5" xfId="528" xr:uid="{8537BD20-BFA5-4335-8C1B-B3972A87558B}"/>
    <cellStyle name="SAPBEXstdDataEmph 5 2" xfId="913" xr:uid="{60EA54E5-A292-4A6E-BA29-E4F75B892903}"/>
    <cellStyle name="SAPBEXstdDataEmph 5 2 2" xfId="1186" xr:uid="{8A3DDC95-9A79-49B7-A722-EA25E70E4535}"/>
    <cellStyle name="SAPBEXstdDataEmph 6" xfId="529" xr:uid="{7535F2DE-B0FC-4B30-A282-1936F7F47219}"/>
    <cellStyle name="SAPBEXstdDataEmph 6 2" xfId="914" xr:uid="{218A7F6B-F2D7-424D-9122-BF0604793A66}"/>
    <cellStyle name="SAPBEXstdDataEmph 6 2 2" xfId="1187" xr:uid="{59261362-8859-4363-8FD0-8BE5C144C03F}"/>
    <cellStyle name="SAPBEXstdDataEmph 7" xfId="909" xr:uid="{39F2173B-F45B-4F24-8DEA-D38E4CDD1612}"/>
    <cellStyle name="SAPBEXstdDataEmph 7 2" xfId="1182" xr:uid="{FBFD56F9-7315-4D73-8564-85A47301B115}"/>
    <cellStyle name="SAPBEXstdItem" xfId="530" xr:uid="{37433C17-EBE7-4394-9AAD-619CB2F31843}"/>
    <cellStyle name="SAPBEXstdItem 2" xfId="531" xr:uid="{9C7BE7EB-55A3-4849-83D6-A27FF02B19E1}"/>
    <cellStyle name="SAPBEXstdItem 2 2" xfId="915" xr:uid="{76F6DEA3-89EC-4917-AABD-F0E68EA214A6}"/>
    <cellStyle name="SAPBEXstdItem 2 2 2" xfId="1188" xr:uid="{68B00E5C-62F7-4735-BDAF-BA810C49BE4B}"/>
    <cellStyle name="SAPBEXstdItem 3" xfId="532" xr:uid="{F6E516EA-0B43-4558-B8B6-CA0F0322A85B}"/>
    <cellStyle name="SAPBEXstdItem 3 2" xfId="916" xr:uid="{93E4DB59-E8F5-4592-B51D-2CC407152E13}"/>
    <cellStyle name="SAPBEXstdItem 3 2 2" xfId="1189" xr:uid="{818BDAB8-EE37-400A-B5A3-3C56B8164D9A}"/>
    <cellStyle name="SAPBEXstdItem 4" xfId="533" xr:uid="{A13D83EA-961D-4216-B790-2FD07623FB1C}"/>
    <cellStyle name="SAPBEXstdItem 4 2" xfId="917" xr:uid="{D9F3FAED-5C99-4C0A-89CF-D897C1A99343}"/>
    <cellStyle name="SAPBEXstdItem 4 2 2" xfId="1190" xr:uid="{79D32D9C-8407-4A57-90DE-AC57C938531D}"/>
    <cellStyle name="SAPBEXstdItem 5" xfId="534" xr:uid="{CF94C797-CF3D-4EE8-B681-3860569FE0FC}"/>
    <cellStyle name="SAPBEXstdItem 5 2" xfId="918" xr:uid="{C7E05A01-7F55-4762-A480-6A22D786CCE6}"/>
    <cellStyle name="SAPBEXstdItem 5 2 2" xfId="1191" xr:uid="{89328995-FB17-4A1D-B36C-C5BF0ECB035D}"/>
    <cellStyle name="SAPBEXstdItem 6" xfId="535" xr:uid="{994F8D4F-1DF3-4858-B17A-4AB11212E958}"/>
    <cellStyle name="SAPBEXstdItem 6 2" xfId="919" xr:uid="{D2D30D0A-9730-46E6-97A3-902A788D4A17}"/>
    <cellStyle name="SAPBEXstdItem 6 2 2" xfId="1192" xr:uid="{AA695BF5-11D1-4F6F-B9CC-2E9A6671AB62}"/>
    <cellStyle name="SAPBEXstdItem 7" xfId="536" xr:uid="{D07DFAB2-20CA-4D93-B2B9-B6D94CBE5082}"/>
    <cellStyle name="SAPBEXstdItem 7 2" xfId="920" xr:uid="{4CC1675F-7776-46B7-BDD8-14A3168063C9}"/>
    <cellStyle name="SAPBEXstdItem 7 2 2" xfId="1193" xr:uid="{C341DCB5-6EC4-4738-A1C7-FCE3E439DC80}"/>
    <cellStyle name="SAPBEXstdItem_7-р" xfId="537" xr:uid="{065353A2-E029-44DA-8B4E-5015912D4897}"/>
    <cellStyle name="SAPBEXstdItemX" xfId="538" xr:uid="{2ACBDFB1-B2F9-45F3-95EA-C360F06BBF9F}"/>
    <cellStyle name="SAPBEXstdItemX 2" xfId="539" xr:uid="{6207AE74-5F09-48F9-A2A7-61B333AD2852}"/>
    <cellStyle name="SAPBEXstdItemX 2 2" xfId="921" xr:uid="{6BC18CF2-FF8D-4324-92FF-A705F154EABD}"/>
    <cellStyle name="SAPBEXstdItemX 2 2 2" xfId="1194" xr:uid="{D696ACD9-34C1-4D57-A3E0-8BD16D2DCA64}"/>
    <cellStyle name="SAPBEXstdItemX 3" xfId="540" xr:uid="{957999DF-BCF0-4B6B-AFB1-DBD96506F26B}"/>
    <cellStyle name="SAPBEXstdItemX 3 2" xfId="922" xr:uid="{4F84D168-2E04-4B5D-8D11-CB9AE788E1C8}"/>
    <cellStyle name="SAPBEXstdItemX 3 2 2" xfId="1195" xr:uid="{28F91B6A-16AA-4E32-AA95-113A237EE118}"/>
    <cellStyle name="SAPBEXstdItemX 4" xfId="541" xr:uid="{23875F2E-AD9E-49D6-BBB9-AB1F5C86457D}"/>
    <cellStyle name="SAPBEXstdItemX 4 2" xfId="923" xr:uid="{B1F55A04-5C25-402D-81E6-D562C184AA0D}"/>
    <cellStyle name="SAPBEXstdItemX 4 2 2" xfId="1196" xr:uid="{E004D5D4-2B28-4EDB-88C1-2C292BAB2976}"/>
    <cellStyle name="SAPBEXstdItemX 5" xfId="542" xr:uid="{0FDB0782-787F-49B5-86D1-1ADC9A3A38A4}"/>
    <cellStyle name="SAPBEXstdItemX 5 2" xfId="924" xr:uid="{F76B4D77-FCDE-40DB-A558-FB4F78571A40}"/>
    <cellStyle name="SAPBEXstdItemX 5 2 2" xfId="1197" xr:uid="{4389D445-A48D-409C-88D7-947EA5C61A69}"/>
    <cellStyle name="SAPBEXstdItemX 6" xfId="543" xr:uid="{D3F193B5-6C43-4126-8923-7AA90352A708}"/>
    <cellStyle name="SAPBEXstdItemX 6 2" xfId="925" xr:uid="{A63B735A-8147-434A-9BE0-854BA6C4A086}"/>
    <cellStyle name="SAPBEXstdItemX 6 2 2" xfId="1198" xr:uid="{673B0ACD-84A7-4A49-82F2-E5CD1CFBFDD5}"/>
    <cellStyle name="SAPBEXtitle" xfId="544" xr:uid="{09E7C26A-A487-4267-9EC0-4AAE04B46AFC}"/>
    <cellStyle name="SAPBEXtitle 2" xfId="545" xr:uid="{597231E9-12F2-4FF2-AE37-676EB66BA680}"/>
    <cellStyle name="SAPBEXtitle 2 2" xfId="926" xr:uid="{ED7E2D5C-71E1-4867-9397-55AA45CA7753}"/>
    <cellStyle name="SAPBEXtitle 2 2 2" xfId="1199" xr:uid="{9C41C17E-3AF6-427F-B9F9-20A1ED6F88FD}"/>
    <cellStyle name="SAPBEXtitle 3" xfId="546" xr:uid="{86D628E4-4599-493D-B48D-D49898122F89}"/>
    <cellStyle name="SAPBEXtitle 3 2" xfId="927" xr:uid="{2A356B0D-066F-4B91-A499-B2FF77141249}"/>
    <cellStyle name="SAPBEXtitle 3 2 2" xfId="1200" xr:uid="{3F8C5D9F-F7B5-4F5F-AEF7-44142096FC83}"/>
    <cellStyle name="SAPBEXtitle 4" xfId="547" xr:uid="{334E61CA-EA9E-4548-8149-BFE46BDA7B4B}"/>
    <cellStyle name="SAPBEXtitle 4 2" xfId="928" xr:uid="{51CFCD84-F112-42C0-AE22-EF152294508E}"/>
    <cellStyle name="SAPBEXtitle 4 2 2" xfId="1201" xr:uid="{BB225B57-14E1-45FC-A2FE-4DFD9AC5376F}"/>
    <cellStyle name="SAPBEXtitle 5" xfId="548" xr:uid="{E68522DD-D4E8-4ED2-B062-F78BE36207DA}"/>
    <cellStyle name="SAPBEXtitle 5 2" xfId="929" xr:uid="{E562A993-9C36-4EDC-8B85-F1909DD68DE2}"/>
    <cellStyle name="SAPBEXtitle 5 2 2" xfId="1202" xr:uid="{3226DF0D-4425-4696-A51A-D2690AF386AD}"/>
    <cellStyle name="SAPBEXtitle 6" xfId="549" xr:uid="{0B0B11B6-2549-48F9-B34D-B81093CC74AA}"/>
    <cellStyle name="SAPBEXtitle 6 2" xfId="930" xr:uid="{9DC5739F-127F-4238-8C95-84CF2427ACDA}"/>
    <cellStyle name="SAPBEXtitle 6 2 2" xfId="1203" xr:uid="{67C4959C-0B44-495C-9C4C-57DFA4AEBB26}"/>
    <cellStyle name="SAPBEXunassignedItem" xfId="550" xr:uid="{436F76FF-53D4-4779-8258-F7A6EA90C102}"/>
    <cellStyle name="SAPBEXunassignedItem 2" xfId="551" xr:uid="{11541C75-C5E6-4C6C-BA49-F4416CC49AE5}"/>
    <cellStyle name="SAPBEXundefined" xfId="552" xr:uid="{758D88AE-F372-4761-B762-DCCA86D251FF}"/>
    <cellStyle name="SAPBEXundefined 2" xfId="553" xr:uid="{28345B90-333B-4028-8DFA-95BC8131F802}"/>
    <cellStyle name="SAPBEXundefined 2 2" xfId="932" xr:uid="{8A274DB9-118B-401D-89E6-7DE5F2B8651C}"/>
    <cellStyle name="SAPBEXundefined 2 2 2" xfId="1205" xr:uid="{1AAA1BDB-6A67-43B6-B112-EDFC4E20F194}"/>
    <cellStyle name="SAPBEXundefined 3" xfId="554" xr:uid="{007110AD-FD5E-43CC-9949-106915F7984E}"/>
    <cellStyle name="SAPBEXundefined 3 2" xfId="933" xr:uid="{E635103B-0A84-436F-9BA8-53FD2E1A0AC4}"/>
    <cellStyle name="SAPBEXundefined 3 2 2" xfId="1206" xr:uid="{92C418E5-63B4-4A7D-BFCB-C2118E3D5994}"/>
    <cellStyle name="SAPBEXundefined 4" xfId="555" xr:uid="{64E3B2FD-6DFB-453C-B0B7-28B55AB98E8C}"/>
    <cellStyle name="SAPBEXundefined 4 2" xfId="934" xr:uid="{0A0ADBB3-FDFF-4FA9-A80B-7F340D2F569D}"/>
    <cellStyle name="SAPBEXundefined 4 2 2" xfId="1207" xr:uid="{AB0D88E4-4D34-491C-B15E-5B6D3C241D28}"/>
    <cellStyle name="SAPBEXundefined 5" xfId="556" xr:uid="{C3E29E20-0C4E-4A5C-B6D7-CCFF489C824E}"/>
    <cellStyle name="SAPBEXundefined 5 2" xfId="935" xr:uid="{0A41A9F5-F3D8-414A-9EED-98FDE7916722}"/>
    <cellStyle name="SAPBEXundefined 5 2 2" xfId="1208" xr:uid="{1959CBD3-72AB-46F2-9F2E-6CC25F9375A4}"/>
    <cellStyle name="SAPBEXundefined 6" xfId="557" xr:uid="{2BEBE2F2-BE0C-4A7F-A821-398B3584D863}"/>
    <cellStyle name="SAPBEXundefined 6 2" xfId="936" xr:uid="{E1408804-E442-467D-8DD3-7DBA0B53581A}"/>
    <cellStyle name="SAPBEXundefined 6 2 2" xfId="1209" xr:uid="{294C4000-F1FC-42DB-B223-EAE8DAAD3F8A}"/>
    <cellStyle name="SAPBEXundefined 7" xfId="931" xr:uid="{CDEE1056-859E-45DC-82D6-0EED607D7864}"/>
    <cellStyle name="SAPBEXundefined 7 2" xfId="1204" xr:uid="{269CB728-3051-41DE-8316-39514F3F5571}"/>
    <cellStyle name="Sheet Title" xfId="558" xr:uid="{07BA4B1C-7D28-41BE-A384-7705B5E03DC6}"/>
    <cellStyle name="styleColumnTitles" xfId="559" xr:uid="{23338F20-4006-49D0-A5F5-0D1B6A78E32D}"/>
    <cellStyle name="styleColumnTitles 2" xfId="937" xr:uid="{F31B2A7D-B476-4C8B-9845-3185D8321B27}"/>
    <cellStyle name="styleColumnTitles 2 2" xfId="1210" xr:uid="{8BC77DD5-AB93-49C7-84A5-E952E329DA34}"/>
    <cellStyle name="styleDateRange" xfId="560" xr:uid="{FBAD87EF-1649-4340-AEAC-5ABAD5D18734}"/>
    <cellStyle name="styleDateRange 2" xfId="938" xr:uid="{0798121B-2308-4789-8ABA-B5CABBDBD1FA}"/>
    <cellStyle name="styleDateRange 2 2" xfId="1211" xr:uid="{E7723DA5-121B-44E1-A98C-1885B5A8127A}"/>
    <cellStyle name="styleHidden" xfId="561" xr:uid="{0909F2EB-EACA-4F1D-A342-4380D0740C65}"/>
    <cellStyle name="styleNormal" xfId="562" xr:uid="{7873755A-D235-4AC9-9007-B588C44275AF}"/>
    <cellStyle name="styleSeriesAttributes" xfId="563" xr:uid="{D6789796-A61E-41EC-8F89-AA95FE776CFC}"/>
    <cellStyle name="styleSeriesAttributes 2" xfId="939" xr:uid="{C8283132-0D61-41AC-AECB-52203E6A099C}"/>
    <cellStyle name="styleSeriesAttributes 2 2" xfId="1212" xr:uid="{D5AB10CE-F756-406E-AC00-D90E134AEC5D}"/>
    <cellStyle name="styleSeriesData" xfId="564" xr:uid="{C18B9ECC-F453-49C9-8A14-4D5D42F90BED}"/>
    <cellStyle name="styleSeriesData 2" xfId="940" xr:uid="{61063DC6-9BCD-44F8-A03F-EB6ABA4EBF11}"/>
    <cellStyle name="styleSeriesData 2 2" xfId="1213" xr:uid="{264BFECE-2F8C-49C7-A1D2-3B5CA1C3AE8A}"/>
    <cellStyle name="styleSeriesDataForecast" xfId="565" xr:uid="{D395393C-2C00-4E8E-8D02-1234E927BC28}"/>
    <cellStyle name="styleSeriesDataForecast 2" xfId="941" xr:uid="{CC8BB98E-8270-4A09-A635-7BCB6E3E0DA3}"/>
    <cellStyle name="styleSeriesDataForecast 2 2" xfId="1214" xr:uid="{8B48C1A0-4D74-4BEA-AC8E-17429AC60A7F}"/>
    <cellStyle name="styleSeriesDataForecastNA" xfId="566" xr:uid="{F15C7122-358B-48CA-A61B-C61D4985FB7D}"/>
    <cellStyle name="styleSeriesDataForecastNA 2" xfId="942" xr:uid="{ED05DA07-8E1F-4917-8500-8143C2560AE9}"/>
    <cellStyle name="styleSeriesDataForecastNA 2 2" xfId="1215" xr:uid="{C30F6E9D-92AC-41E9-8412-05FC6ED9FE2B}"/>
    <cellStyle name="styleSeriesDataNA" xfId="567" xr:uid="{673453F1-6FEC-4C3D-BA3F-BFC926C5FE02}"/>
    <cellStyle name="styleSeriesDataNA 2" xfId="943" xr:uid="{E336E133-01BE-431D-8B63-B1C12C8E4E26}"/>
    <cellStyle name="styleSeriesDataNA 2 2" xfId="1216" xr:uid="{847A00AB-07AD-49E8-AC6E-790D62845975}"/>
    <cellStyle name="Text Indent A" xfId="568" xr:uid="{AACF2F93-4048-4239-A051-747016709B66}"/>
    <cellStyle name="Text Indent B" xfId="569" xr:uid="{F8DD6F0B-7485-46EE-9ECC-A9F059968D6B}"/>
    <cellStyle name="Text Indent C" xfId="570" xr:uid="{FD1A7D0A-C674-43A4-B8DC-502FF3204A69}"/>
    <cellStyle name="Times New Roman0181000015536870911" xfId="571" xr:uid="{8406C319-994E-4B63-8E69-3230CDDE8580}"/>
    <cellStyle name="Times New Roman0181000015536870911 2" xfId="944" xr:uid="{7B203B93-FB0A-4FA6-ADFE-E67D5431E19E}"/>
    <cellStyle name="Times New Roman0181000015536870911 2 2" xfId="1217" xr:uid="{DABEF800-8AA4-4C75-A144-E87272CAADA7}"/>
    <cellStyle name="Title" xfId="572" xr:uid="{0BF04579-40D2-4407-A90C-EEAEF394BEF0}"/>
    <cellStyle name="Total" xfId="573" xr:uid="{3F57FF7D-1B40-4CC4-826B-78CACE8E6130}"/>
    <cellStyle name="Total 2" xfId="945" xr:uid="{84A642FB-DD77-4BDB-AC47-E7A69BE06E82}"/>
    <cellStyle name="Total 2 2" xfId="1218" xr:uid="{5A9755AD-4FCB-4C4A-816D-C912F1EF5E87}"/>
    <cellStyle name="Warning Text" xfId="574" xr:uid="{06EBB5D4-D435-434D-A0F5-4F24AAAA1866}"/>
    <cellStyle name="Обычный" xfId="0" builtinId="0"/>
    <cellStyle name="Обычный 10" xfId="575" xr:uid="{8410C4BB-890D-4EA1-8D5C-08E42C8FB8AB}"/>
    <cellStyle name="Обычный 11" xfId="576" xr:uid="{C66E4DAA-8667-4C57-AC88-946681C6FAFF}"/>
    <cellStyle name="Обычный 12" xfId="577" xr:uid="{FBF8B2DC-33BC-4306-ABCE-3BCB0678AE24}"/>
    <cellStyle name="Обычный 12 2" xfId="578" xr:uid="{80795E61-1367-4386-84FF-773856C2259E}"/>
    <cellStyle name="Обычный 12_Т-НахВТО-газ-28.09.12" xfId="579" xr:uid="{00345D74-D0F1-4DB0-B541-EE00595FBDFD}"/>
    <cellStyle name="Обычный 13" xfId="580" xr:uid="{6F0F78D2-5CBD-4BCA-9867-CC06E725286A}"/>
    <cellStyle name="Обычный 14" xfId="581" xr:uid="{387FDC2F-C4D3-42DE-9119-3E75EA619A74}"/>
    <cellStyle name="Обычный 15" xfId="582" xr:uid="{09509A16-4E33-4FCB-985C-FB3AA415214A}"/>
    <cellStyle name="Обычный 16" xfId="583" xr:uid="{A1D3A1BF-8290-4240-B218-FD96048B038B}"/>
    <cellStyle name="Обычный 16 2" xfId="584" xr:uid="{B22481FF-F934-453E-A514-B5CA4B489954}"/>
    <cellStyle name="Обычный 17" xfId="585" xr:uid="{EFFFCCE2-540B-44B0-BB1A-838596F97034}"/>
    <cellStyle name="Обычный 18" xfId="586" xr:uid="{B8D50DF1-9BFA-4E01-959A-70C81167192D}"/>
    <cellStyle name="Обычный 19" xfId="587" xr:uid="{1569470D-56AF-4161-93E2-21887D42FEF7}"/>
    <cellStyle name="Обычный 2" xfId="5" xr:uid="{C1AD981D-6602-4FBD-A4B0-F5651A667BCF}"/>
    <cellStyle name="Обычный 2 10" xfId="588" xr:uid="{975217B7-F961-4B63-8925-8B1FC26CFF20}"/>
    <cellStyle name="Обычный 2 11" xfId="589" xr:uid="{9C3931E1-DA0B-48B6-BC34-4D4A0B48DD4B}"/>
    <cellStyle name="Обычный 2 11 2" xfId="590" xr:uid="{9C6769F6-B1A5-47B8-AAF4-7366DDA52F5E}"/>
    <cellStyle name="Обычный 2 11_Т-НахВТО-газ-28.09.12" xfId="591" xr:uid="{CB7A7622-423D-48DB-B274-4AFF79A150FE}"/>
    <cellStyle name="Обычный 2 12" xfId="592" xr:uid="{11D711BD-CA20-41D4-8C33-A288B1EC3B2F}"/>
    <cellStyle name="Обычный 2 12 2" xfId="593" xr:uid="{01A5701F-790E-4291-A030-0CF38A6BF5B6}"/>
    <cellStyle name="Обычный 2 12_Т-НахВТО-газ-28.09.12" xfId="594" xr:uid="{AD9E4509-90AC-419F-B98F-400881FEC036}"/>
    <cellStyle name="Обычный 2 13" xfId="595" xr:uid="{B1D35567-80A8-43A1-83B4-C7884B62D42A}"/>
    <cellStyle name="Обычный 2 14" xfId="596" xr:uid="{E9BDFE45-E20F-40EA-8BD9-747B324084EC}"/>
    <cellStyle name="Обычный 2 2" xfId="597" xr:uid="{02182FE9-F558-441B-8EF0-E4BE8274B092}"/>
    <cellStyle name="Обычный 2 3" xfId="598" xr:uid="{1857E6D6-7E83-4139-AEA2-8162699BF01F}"/>
    <cellStyle name="Обычный 2 4" xfId="599" xr:uid="{168D882D-E8AC-47A3-ACB4-62EF68F4FC9A}"/>
    <cellStyle name="Обычный 2 5" xfId="600" xr:uid="{E51225EE-BE7B-40BD-A01E-F0537D7F4981}"/>
    <cellStyle name="Обычный 2 6" xfId="601" xr:uid="{504BADAF-EEC7-4674-BA33-23E4C3AEE391}"/>
    <cellStyle name="Обычный 2 7" xfId="602" xr:uid="{C106948A-E3F8-4786-A5C1-40DB0A4E55A0}"/>
    <cellStyle name="Обычный 2 8" xfId="603" xr:uid="{37AC050E-835D-4AFC-854C-1A386C882FBC}"/>
    <cellStyle name="Обычный 2 9" xfId="604" xr:uid="{E197F800-AC16-48F6-BF58-C1E3FA98AFDC}"/>
    <cellStyle name="Обычный 2_Т-НахВТО-газ-28.09.12" xfId="605" xr:uid="{89AAD545-191C-4B0B-BB40-5705D4FDF8C6}"/>
    <cellStyle name="Обычный 20" xfId="606" xr:uid="{390AE780-F0FC-4952-B656-2896FC92E489}"/>
    <cellStyle name="Обычный 21" xfId="607" xr:uid="{29F5C589-DA20-4E64-89A4-1FB4F19DD04D}"/>
    <cellStyle name="Обычный 22" xfId="608" xr:uid="{1170DAAC-CC4F-4AF0-BB76-3AD7A6C264DD}"/>
    <cellStyle name="Обычный 23" xfId="609" xr:uid="{551E9590-FFAF-416F-993B-493F45E16511}"/>
    <cellStyle name="Обычный 24" xfId="610" xr:uid="{D4B4DA83-DBFD-4B45-AA3D-1A7EE62F2621}"/>
    <cellStyle name="Обычный 25" xfId="611" xr:uid="{A07E945A-B7CF-4924-AE14-4FAAA64BDDB6}"/>
    <cellStyle name="Обычный 26" xfId="612" xr:uid="{A3EFDA9D-9258-4B93-ACE0-4CFD15647775}"/>
    <cellStyle name="Обычный 27" xfId="613" xr:uid="{8496B0B4-2FC7-4AB3-B402-FC2D476B9464}"/>
    <cellStyle name="Обычный 28" xfId="614" xr:uid="{F8A7B162-8681-4FC0-8E60-6010197FE2E1}"/>
    <cellStyle name="Обычный 29" xfId="615" xr:uid="{F051A48B-C97D-425C-80D9-3CDC26C3013A}"/>
    <cellStyle name="Обычный 3" xfId="6" xr:uid="{0CE0921C-1763-42F2-9048-1664FE964B1C}"/>
    <cellStyle name="Обычный 3 2" xfId="616" xr:uid="{45976548-DEFD-4E79-BFCA-E01BCDC97F11}"/>
    <cellStyle name="Обычный 3 3" xfId="617" xr:uid="{3EECC9BB-50F8-4BD6-8E33-C7BDE7A7002D}"/>
    <cellStyle name="Обычный 3 4" xfId="618" xr:uid="{92CB9B9F-9188-48B3-82F4-7D3AAC0A680C}"/>
    <cellStyle name="Обычный 3 5" xfId="619" xr:uid="{26B6E4D3-F7C7-4CF7-A9F4-CA050FA3EF3B}"/>
    <cellStyle name="Обычный 3 6" xfId="620" xr:uid="{1FAA539E-3851-4C58-8077-A835CBB815F6}"/>
    <cellStyle name="Обычный 3_RZD_2009-2030_macromodel_090518" xfId="621" xr:uid="{B4C5FC5F-FC53-4A78-BD49-ED0D2B1FAB05}"/>
    <cellStyle name="Обычный 30" xfId="622" xr:uid="{9DD65461-5181-4503-93CB-900F477518D2}"/>
    <cellStyle name="Обычный 31" xfId="686" xr:uid="{4922AEF8-E887-4C07-9D53-E03F25999E25}"/>
    <cellStyle name="Обычный 32" xfId="4" xr:uid="{64750A91-E841-49A3-B8D3-ADAB5005AAD7}"/>
    <cellStyle name="Обычный 33" xfId="3" xr:uid="{8C959062-C994-438E-9642-127041F4936F}"/>
    <cellStyle name="Обычный 34" xfId="688" xr:uid="{DF6C8DEE-F76F-4A87-96FE-A1F8B9CB22DD}"/>
    <cellStyle name="Обычный 35" xfId="2" xr:uid="{C78C3119-F89F-4705-8F94-6C252CF91A46}"/>
    <cellStyle name="Обычный 36" xfId="947" xr:uid="{1F747645-9B1C-476C-8E17-EA40E2073D98}"/>
    <cellStyle name="Обычный 37" xfId="1" xr:uid="{B8B75593-47EE-403B-B7AB-8E737CD023F4}"/>
    <cellStyle name="Обычный 4" xfId="623" xr:uid="{D798DBDB-42AD-493A-8307-F370A24CA2AF}"/>
    <cellStyle name="Обычный 4 2" xfId="624" xr:uid="{74A09F00-CCE3-4C74-835F-F0BA72A97584}"/>
    <cellStyle name="Обычный 4 2 2" xfId="625" xr:uid="{43E321E3-4AE2-45A3-9F1A-9826FFD55300}"/>
    <cellStyle name="Обычный 4 2_Т-НахВТО-газ-28.09.12" xfId="626" xr:uid="{E5BB3802-D540-4F7E-A168-901C224F1683}"/>
    <cellStyle name="Обычный 4_ЦФ запрос2008-2009" xfId="627" xr:uid="{B36EE0CA-ABCB-44FB-80E0-E6D5C15D058D}"/>
    <cellStyle name="Обычный 5" xfId="628" xr:uid="{D5FD714E-2A53-44C5-BD1E-2B703B6E6860}"/>
    <cellStyle name="Обычный 6" xfId="629" xr:uid="{894F8A4C-2D5A-46F2-9DF4-1F53CB2D7D1C}"/>
    <cellStyle name="Обычный 6 2" xfId="7" xr:uid="{A2B9BA52-98E2-4872-855F-D6D06F221A19}"/>
    <cellStyle name="Обычный 6 3" xfId="687" xr:uid="{D7F01040-2CB6-4B97-BD26-EE5F8E8D78DC}"/>
    <cellStyle name="Обычный 7" xfId="630" xr:uid="{B1DDC1A8-9965-45EB-BAFD-379926C0DA5B}"/>
    <cellStyle name="Обычный 8" xfId="631" xr:uid="{E054A232-6E59-4B5D-9E1B-6979A0CBFAC5}"/>
    <cellStyle name="Обычный 9" xfId="632" xr:uid="{BDC47079-343F-4FBF-BEA8-AB5E1437FEEF}"/>
    <cellStyle name="Процентный 10" xfId="633" xr:uid="{35C5B2F4-93AD-4971-A350-34068B0F802B}"/>
    <cellStyle name="Процентный 11" xfId="634" xr:uid="{A66E7DE0-A6CE-4CCD-BC90-80B5CAAD288E}"/>
    <cellStyle name="Процентный 12" xfId="635" xr:uid="{DFB21AEB-38BC-4A67-89FE-ABABCAEE3AF5}"/>
    <cellStyle name="Процентный 13" xfId="636" xr:uid="{025C6F39-59FC-4E91-A7AB-11A86503F11E}"/>
    <cellStyle name="Процентный 14" xfId="637" xr:uid="{C781E19C-7E00-4220-A895-D1D987053A86}"/>
    <cellStyle name="Процентный 2" xfId="638" xr:uid="{C6219DD0-CF7E-4B10-8477-14515FEC3EF6}"/>
    <cellStyle name="Процентный 2 2" xfId="639" xr:uid="{9ABD6155-6CA2-426D-BDFD-8F53A8AE5430}"/>
    <cellStyle name="Процентный 2 2 2" xfId="640" xr:uid="{021F250F-F5AD-4ADD-B33E-E600B6550099}"/>
    <cellStyle name="Процентный 3" xfId="641" xr:uid="{1A298724-4412-4264-B486-5A897F997297}"/>
    <cellStyle name="Процентный 4" xfId="642" xr:uid="{4B72AF17-042A-4DD5-8E7F-CB27085B24C1}"/>
    <cellStyle name="Процентный 5" xfId="643" xr:uid="{9E52F43A-60DF-4DFE-B93A-622BEA766110}"/>
    <cellStyle name="Процентный 6" xfId="644" xr:uid="{E15C5B8A-6A12-4C4A-86AC-D08AAF37FDA1}"/>
    <cellStyle name="Процентный 7" xfId="645" xr:uid="{452930A0-7C53-413A-B924-695F4816084C}"/>
    <cellStyle name="Процентный 8" xfId="646" xr:uid="{5412DAD9-53FE-4940-B76B-314C5211F5E1}"/>
    <cellStyle name="Процентный 9" xfId="647" xr:uid="{BA58E1E2-1DD9-4183-8C90-5669D0348CB5}"/>
    <cellStyle name="Сверхулин" xfId="648" xr:uid="{C87D0835-79F0-4FA6-80A1-2D5DB69BBDD3}"/>
    <cellStyle name="Сверхулин 2" xfId="946" xr:uid="{DA53853A-5AB3-48B9-8270-C5200B302B43}"/>
    <cellStyle name="Сверхулин 2 2" xfId="1219" xr:uid="{CCA95D82-E615-4AA1-BD6D-1E467A23C1D8}"/>
    <cellStyle name="Стиль 1" xfId="649" xr:uid="{C19138DC-A48D-49AF-ACAB-A8E6F7802722}"/>
    <cellStyle name="Стиль 1 2" xfId="650" xr:uid="{FACF88CD-E8B9-4CEC-8281-2B6D5DCA9685}"/>
    <cellStyle name="Стиль 1 3" xfId="651" xr:uid="{8500AB23-EC76-4A71-A480-A3BA2C52F63F}"/>
    <cellStyle name="Стиль 1 4" xfId="652" xr:uid="{2E1F615B-36F9-4C32-9C4B-019A2D950753}"/>
    <cellStyle name="Стиль 1 5" xfId="653" xr:uid="{3AC1A40B-5837-4DDB-BC90-BE8A2A741ECF}"/>
    <cellStyle name="Стиль 1 6" xfId="654" xr:uid="{F3EB679E-71EB-4DE1-A3B7-2B9A09281ECB}"/>
    <cellStyle name="Стиль 1 7" xfId="655" xr:uid="{8B5B541A-368C-46E9-A6CC-EDBF7CBCA487}"/>
    <cellStyle name="Стиль 1_Книга2" xfId="656" xr:uid="{93725E3A-CB66-48C4-B0B2-41DB27DB6F93}"/>
    <cellStyle name="ТаблицаТекст" xfId="657" xr:uid="{5FA971DD-9200-4F8B-850B-75EDEBB0ECD4}"/>
    <cellStyle name="Тысячи [0]_Chart1 (Sales &amp; Costs)" xfId="658" xr:uid="{48AF7F0F-0A58-4DC5-A599-49BDFFDC0151}"/>
    <cellStyle name="Тысячи_Chart1 (Sales &amp; Costs)" xfId="659" xr:uid="{E95D2866-8399-4F70-83CB-4E8269ED6E46}"/>
    <cellStyle name="Финансовый [0] 2" xfId="660" xr:uid="{126F5C42-2C54-4667-BAB4-F9244564A6D9}"/>
    <cellStyle name="Финансовый 10" xfId="661" xr:uid="{ED68226A-5A64-46A4-A71E-01F98ED51D32}"/>
    <cellStyle name="Финансовый 11" xfId="662" xr:uid="{D783F150-E70C-4EF1-BD46-F600BFCF1448}"/>
    <cellStyle name="Финансовый 12" xfId="663" xr:uid="{9F4B2B4E-FAD1-439D-85D0-AA373C74A281}"/>
    <cellStyle name="Финансовый 13" xfId="664" xr:uid="{4465A717-2FB4-4909-89CF-186C1D8E89C4}"/>
    <cellStyle name="Финансовый 14" xfId="665" xr:uid="{3A1FECC1-3248-4CFA-BC02-0530CE619AC6}"/>
    <cellStyle name="Финансовый 15" xfId="666" xr:uid="{6A0A2847-3DD0-4322-9718-854FFE40A764}"/>
    <cellStyle name="Финансовый 16" xfId="667" xr:uid="{FA72E217-3ACA-4567-8A0A-9F8285A56CCB}"/>
    <cellStyle name="Финансовый 17" xfId="668" xr:uid="{1C957A4D-1D02-4892-AD2C-B8ADF2D189CF}"/>
    <cellStyle name="Финансовый 2" xfId="669" xr:uid="{0F2E34F2-03BD-4A27-B6CC-5D71A12208AC}"/>
    <cellStyle name="Финансовый 2 10" xfId="670" xr:uid="{E559685C-57BE-408A-AEF9-533F23F7D429}"/>
    <cellStyle name="Финансовый 2 2" xfId="671" xr:uid="{3204DE1B-EE31-4BD3-BA49-91F8F3FCF627}"/>
    <cellStyle name="Финансовый 2 3" xfId="672" xr:uid="{7C487222-B4C3-4327-AD81-0850DAEEE601}"/>
    <cellStyle name="Финансовый 2 4" xfId="673" xr:uid="{41CFF0D0-04A3-4F4E-9B81-F2869A825BD7}"/>
    <cellStyle name="Финансовый 2 5" xfId="674" xr:uid="{FCDF34BE-A515-44BF-809B-F04C26AFE1D1}"/>
    <cellStyle name="Финансовый 2 6" xfId="675" xr:uid="{9F09BA2D-62AD-4089-9013-7F087884D407}"/>
    <cellStyle name="Финансовый 2 7" xfId="676" xr:uid="{7167DAEB-FCC0-4B25-BFFB-471E0D49A798}"/>
    <cellStyle name="Финансовый 2 8" xfId="677" xr:uid="{7B614B7A-ABCA-4EDA-A69A-48CED7CCF5A1}"/>
    <cellStyle name="Финансовый 2 9" xfId="678" xr:uid="{3C3254DD-A0C1-4D1D-8195-BCE6F89BEC97}"/>
    <cellStyle name="Финансовый 3" xfId="679" xr:uid="{F18153F8-D677-46D1-B0DF-E278CB762BC5}"/>
    <cellStyle name="Финансовый 3 2" xfId="8" xr:uid="{B8360006-6625-4AF8-9263-7ECE8589EB9D}"/>
    <cellStyle name="Финансовый 4" xfId="680" xr:uid="{05F88AEB-6FD3-4EB5-B36F-858AFD5EF8AE}"/>
    <cellStyle name="Финансовый 5" xfId="681" xr:uid="{39CD7E81-E931-4208-8C98-863ED6BBBC72}"/>
    <cellStyle name="Финансовый 6" xfId="682" xr:uid="{61664A79-452A-4A40-AC4B-79F81D2377E3}"/>
    <cellStyle name="Финансовый 7" xfId="683" xr:uid="{827023D2-9BD3-4EFC-A797-6018D6F644C5}"/>
    <cellStyle name="Финансовый 8" xfId="684" xr:uid="{8B3A6417-9657-43EF-836A-9B591EED5DC6}"/>
    <cellStyle name="Финансовый 9" xfId="685" xr:uid="{1B8EF3E5-71C2-421A-8F9D-3460CEE8C047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196" t="s">
        <v>0</v>
      </c>
      <c r="B2" s="196"/>
      <c r="C2" s="196"/>
    </row>
    <row r="3" spans="1:3" x14ac:dyDescent="0.25">
      <c r="A3" s="1"/>
      <c r="B3" s="1"/>
      <c r="C3" s="1"/>
    </row>
    <row r="4" spans="1:3" x14ac:dyDescent="0.25">
      <c r="A4" s="197" t="s">
        <v>1</v>
      </c>
      <c r="B4" s="197"/>
      <c r="C4" s="197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5" t="s">
        <v>2</v>
      </c>
      <c r="B6" s="198" t="s">
        <v>3</v>
      </c>
      <c r="C6" s="198"/>
    </row>
    <row r="7" spans="1:3" x14ac:dyDescent="0.25">
      <c r="A7" s="106" t="s">
        <v>4</v>
      </c>
      <c r="B7" s="1"/>
      <c r="C7" s="1"/>
    </row>
    <row r="8" spans="1:3" x14ac:dyDescent="0.25">
      <c r="A8" s="106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7" t="s">
        <v>8</v>
      </c>
      <c r="B10" s="108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7"/>
  <sheetViews>
    <sheetView view="pageBreakPreview" workbookViewId="0">
      <selection activeCell="D15" sqref="D15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113"/>
      <c r="B1" s="113"/>
      <c r="C1" s="113"/>
      <c r="D1" s="113" t="s">
        <v>303</v>
      </c>
    </row>
    <row r="2" spans="1:4" ht="15.75" customHeight="1" x14ac:dyDescent="0.25">
      <c r="A2" s="113"/>
      <c r="B2" s="113"/>
      <c r="C2" s="113"/>
      <c r="D2" s="113"/>
    </row>
    <row r="3" spans="1:4" ht="15.75" customHeight="1" x14ac:dyDescent="0.25">
      <c r="A3" s="113"/>
      <c r="B3" s="143" t="s">
        <v>304</v>
      </c>
      <c r="C3" s="113"/>
      <c r="D3" s="113"/>
    </row>
    <row r="4" spans="1:4" ht="15.75" customHeight="1" x14ac:dyDescent="0.25">
      <c r="A4" s="113"/>
      <c r="B4" s="113"/>
      <c r="C4" s="113"/>
      <c r="D4" s="113"/>
    </row>
    <row r="5" spans="1:4" ht="31.5" customHeight="1" x14ac:dyDescent="0.25">
      <c r="A5" s="248" t="s">
        <v>305</v>
      </c>
      <c r="B5" s="248"/>
      <c r="C5" s="248"/>
      <c r="D5" s="193" t="str">
        <f>'Прил.5 Расчет СМР и ОБ'!D6:J6</f>
        <v>Постоянная часть ПС, ПАК информационной безопасности для защиты ПС 500 кВ</v>
      </c>
    </row>
    <row r="6" spans="1:4" ht="15.75" customHeight="1" x14ac:dyDescent="0.25">
      <c r="A6" s="113" t="s">
        <v>462</v>
      </c>
      <c r="B6" s="113"/>
      <c r="C6" s="113"/>
      <c r="D6" s="113"/>
    </row>
    <row r="7" spans="1:4" ht="15.75" customHeight="1" x14ac:dyDescent="0.25">
      <c r="A7" s="113"/>
      <c r="B7" s="113"/>
      <c r="C7" s="113"/>
      <c r="D7" s="113"/>
    </row>
    <row r="8" spans="1:4" x14ac:dyDescent="0.25">
      <c r="A8" s="208" t="s">
        <v>5</v>
      </c>
      <c r="B8" s="208" t="s">
        <v>6</v>
      </c>
      <c r="C8" s="208" t="s">
        <v>306</v>
      </c>
      <c r="D8" s="208" t="s">
        <v>307</v>
      </c>
    </row>
    <row r="9" spans="1:4" x14ac:dyDescent="0.25">
      <c r="A9" s="208"/>
      <c r="B9" s="208"/>
      <c r="C9" s="208"/>
      <c r="D9" s="208"/>
    </row>
    <row r="10" spans="1:4" ht="15.75" customHeight="1" x14ac:dyDescent="0.25">
      <c r="A10" s="117">
        <v>1</v>
      </c>
      <c r="B10" s="117">
        <v>2</v>
      </c>
      <c r="C10" s="117">
        <v>3</v>
      </c>
      <c r="D10" s="117">
        <v>4</v>
      </c>
    </row>
    <row r="11" spans="1:4" ht="63" customHeight="1" x14ac:dyDescent="0.25">
      <c r="A11" s="117" t="s">
        <v>469</v>
      </c>
      <c r="B11" s="194" t="s">
        <v>470</v>
      </c>
      <c r="C11" s="195" t="str">
        <f>D5</f>
        <v>Постоянная часть ПС, ПАК информационной безопасности для защиты ПС 500 кВ</v>
      </c>
      <c r="D11" s="118">
        <f>'Прил.4 РМ'!C41/1000</f>
        <v>66403.722030000004</v>
      </c>
    </row>
    <row r="13" spans="1:4" x14ac:dyDescent="0.25">
      <c r="A13" s="4" t="s">
        <v>308</v>
      </c>
      <c r="B13" s="12"/>
      <c r="C13" s="12"/>
      <c r="D13" s="24"/>
    </row>
    <row r="14" spans="1:4" x14ac:dyDescent="0.25">
      <c r="A14" s="27" t="s">
        <v>70</v>
      </c>
      <c r="B14" s="12"/>
      <c r="C14" s="12"/>
      <c r="D14" s="24"/>
    </row>
    <row r="15" spans="1:4" x14ac:dyDescent="0.25">
      <c r="A15" s="4"/>
      <c r="B15" s="12"/>
      <c r="C15" s="12"/>
      <c r="D15" s="24"/>
    </row>
    <row r="16" spans="1:4" x14ac:dyDescent="0.25">
      <c r="A16" s="4" t="s">
        <v>71</v>
      </c>
      <c r="B16" s="12"/>
      <c r="C16" s="12"/>
      <c r="D16" s="24"/>
    </row>
    <row r="17" spans="1:4" x14ac:dyDescent="0.25">
      <c r="A17" s="27" t="s">
        <v>72</v>
      </c>
      <c r="B17" s="12"/>
      <c r="C17" s="12"/>
      <c r="D17" s="24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5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:E30"/>
  <sheetViews>
    <sheetView topLeftCell="A4" zoomScale="85" zoomScaleNormal="85" workbookViewId="0">
      <selection activeCell="I24" sqref="I24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203" t="s">
        <v>309</v>
      </c>
      <c r="C4" s="203"/>
      <c r="D4" s="203"/>
    </row>
    <row r="5" spans="2:5" ht="18.75" customHeight="1" x14ac:dyDescent="0.25">
      <c r="B5" s="127"/>
    </row>
    <row r="6" spans="2:5" ht="15.75" customHeight="1" x14ac:dyDescent="0.25">
      <c r="B6" s="204" t="s">
        <v>310</v>
      </c>
      <c r="C6" s="204"/>
      <c r="D6" s="204"/>
    </row>
    <row r="7" spans="2:5" x14ac:dyDescent="0.25">
      <c r="B7" s="249"/>
      <c r="C7" s="249"/>
      <c r="D7" s="249"/>
      <c r="E7" s="249"/>
    </row>
    <row r="8" spans="2:5" x14ac:dyDescent="0.25">
      <c r="B8" s="130"/>
      <c r="C8" s="130"/>
      <c r="D8" s="130"/>
      <c r="E8" s="130"/>
    </row>
    <row r="9" spans="2:5" ht="47.25" customHeight="1" x14ac:dyDescent="0.25">
      <c r="B9" s="117" t="s">
        <v>311</v>
      </c>
      <c r="C9" s="117" t="s">
        <v>312</v>
      </c>
      <c r="D9" s="117" t="s">
        <v>313</v>
      </c>
    </row>
    <row r="10" spans="2:5" ht="15.75" customHeight="1" x14ac:dyDescent="0.25">
      <c r="B10" s="117">
        <v>1</v>
      </c>
      <c r="C10" s="117">
        <v>2</v>
      </c>
      <c r="D10" s="117">
        <v>3</v>
      </c>
    </row>
    <row r="11" spans="2:5" ht="45" customHeight="1" x14ac:dyDescent="0.25">
      <c r="B11" s="117" t="s">
        <v>314</v>
      </c>
      <c r="C11" s="117" t="s">
        <v>315</v>
      </c>
      <c r="D11" s="117">
        <v>44.29</v>
      </c>
    </row>
    <row r="12" spans="2:5" ht="29.25" customHeight="1" x14ac:dyDescent="0.25">
      <c r="B12" s="117" t="s">
        <v>316</v>
      </c>
      <c r="C12" s="117" t="s">
        <v>315</v>
      </c>
      <c r="D12" s="117">
        <v>13.47</v>
      </c>
    </row>
    <row r="13" spans="2:5" ht="29.25" customHeight="1" x14ac:dyDescent="0.25">
      <c r="B13" s="117" t="s">
        <v>317</v>
      </c>
      <c r="C13" s="117" t="s">
        <v>315</v>
      </c>
      <c r="D13" s="117">
        <v>8.0399999999999991</v>
      </c>
    </row>
    <row r="14" spans="2:5" ht="30.75" customHeight="1" x14ac:dyDescent="0.25">
      <c r="B14" s="117" t="s">
        <v>318</v>
      </c>
      <c r="C14" s="111" t="s">
        <v>319</v>
      </c>
      <c r="D14" s="117">
        <v>6.26</v>
      </c>
    </row>
    <row r="15" spans="2:5" ht="89.25" customHeight="1" x14ac:dyDescent="0.25">
      <c r="B15" s="117" t="s">
        <v>320</v>
      </c>
      <c r="C15" s="117" t="s">
        <v>321</v>
      </c>
      <c r="D15" s="129">
        <v>3.9E-2</v>
      </c>
    </row>
    <row r="16" spans="2:5" ht="78.75" customHeight="1" x14ac:dyDescent="0.25">
      <c r="B16" s="117" t="s">
        <v>322</v>
      </c>
      <c r="C16" s="117" t="s">
        <v>323</v>
      </c>
      <c r="D16" s="129">
        <v>2.1000000000000001E-2</v>
      </c>
    </row>
    <row r="17" spans="2:4" ht="31.5" customHeight="1" x14ac:dyDescent="0.25">
      <c r="B17" s="117" t="s">
        <v>324</v>
      </c>
      <c r="C17" s="117" t="s">
        <v>325</v>
      </c>
      <c r="D17" s="129">
        <v>2.1399999999999999E-2</v>
      </c>
    </row>
    <row r="18" spans="2:4" ht="31.5" customHeight="1" x14ac:dyDescent="0.25">
      <c r="B18" s="117" t="s">
        <v>254</v>
      </c>
      <c r="C18" s="117" t="s">
        <v>326</v>
      </c>
      <c r="D18" s="129">
        <v>2E-3</v>
      </c>
    </row>
    <row r="19" spans="2:4" ht="24" customHeight="1" x14ac:dyDescent="0.25">
      <c r="B19" s="117" t="s">
        <v>256</v>
      </c>
      <c r="C19" s="117" t="s">
        <v>327</v>
      </c>
      <c r="D19" s="129">
        <v>0.03</v>
      </c>
    </row>
    <row r="20" spans="2:4" ht="18.75" customHeight="1" x14ac:dyDescent="0.25">
      <c r="B20" s="128"/>
    </row>
    <row r="21" spans="2:4" ht="18.75" customHeight="1" x14ac:dyDescent="0.25">
      <c r="B21" s="128"/>
    </row>
    <row r="22" spans="2:4" ht="18.75" customHeight="1" x14ac:dyDescent="0.25">
      <c r="B22" s="128"/>
    </row>
    <row r="23" spans="2:4" ht="18.75" customHeight="1" x14ac:dyDescent="0.25">
      <c r="B23" s="128"/>
    </row>
    <row r="26" spans="2:4" x14ac:dyDescent="0.25">
      <c r="B26" s="4" t="s">
        <v>328</v>
      </c>
      <c r="C26" s="12"/>
    </row>
    <row r="27" spans="2:4" x14ac:dyDescent="0.25">
      <c r="B27" s="27" t="s">
        <v>70</v>
      </c>
      <c r="C27" s="12"/>
    </row>
    <row r="28" spans="2:4" x14ac:dyDescent="0.25">
      <c r="B28" s="4"/>
      <c r="C28" s="12"/>
    </row>
    <row r="29" spans="2:4" x14ac:dyDescent="0.25">
      <c r="B29" s="4" t="s">
        <v>294</v>
      </c>
      <c r="C29" s="12"/>
    </row>
    <row r="30" spans="2:4" x14ac:dyDescent="0.25">
      <c r="B30" s="27" t="s">
        <v>72</v>
      </c>
      <c r="C30" s="12"/>
    </row>
  </sheetData>
  <mergeCells count="3">
    <mergeCell ref="B4:D4"/>
    <mergeCell ref="B6:D6"/>
    <mergeCell ref="B7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E17" sqref="E17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04" t="s">
        <v>329</v>
      </c>
      <c r="B2" s="204"/>
      <c r="C2" s="204"/>
      <c r="D2" s="204"/>
      <c r="E2" s="204"/>
      <c r="F2" s="204"/>
    </row>
    <row r="4" spans="1:7" ht="18" customHeight="1" x14ac:dyDescent="0.25">
      <c r="A4" s="112" t="s">
        <v>330</v>
      </c>
      <c r="B4" s="113"/>
      <c r="C4" s="113"/>
      <c r="D4" s="113"/>
      <c r="E4" s="113"/>
      <c r="F4" s="113"/>
      <c r="G4" s="113"/>
    </row>
    <row r="5" spans="1:7" ht="15.75" customHeight="1" x14ac:dyDescent="0.25">
      <c r="A5" s="114" t="s">
        <v>13</v>
      </c>
      <c r="B5" s="114" t="s">
        <v>331</v>
      </c>
      <c r="C5" s="114" t="s">
        <v>332</v>
      </c>
      <c r="D5" s="114" t="s">
        <v>333</v>
      </c>
      <c r="E5" s="114" t="s">
        <v>334</v>
      </c>
      <c r="F5" s="114" t="s">
        <v>335</v>
      </c>
      <c r="G5" s="113"/>
    </row>
    <row r="6" spans="1:7" ht="15.75" customHeight="1" x14ac:dyDescent="0.25">
      <c r="A6" s="114">
        <v>1</v>
      </c>
      <c r="B6" s="114">
        <v>2</v>
      </c>
      <c r="C6" s="114">
        <v>3</v>
      </c>
      <c r="D6" s="114">
        <v>4</v>
      </c>
      <c r="E6" s="114">
        <v>5</v>
      </c>
      <c r="F6" s="114">
        <v>6</v>
      </c>
      <c r="G6" s="113"/>
    </row>
    <row r="7" spans="1:7" ht="110.25" customHeight="1" x14ac:dyDescent="0.25">
      <c r="A7" s="115" t="s">
        <v>336</v>
      </c>
      <c r="B7" s="116" t="s">
        <v>337</v>
      </c>
      <c r="C7" s="117" t="s">
        <v>338</v>
      </c>
      <c r="D7" s="117" t="s">
        <v>339</v>
      </c>
      <c r="E7" s="118">
        <v>47872.94</v>
      </c>
      <c r="F7" s="116" t="s">
        <v>340</v>
      </c>
      <c r="G7" s="113"/>
    </row>
    <row r="8" spans="1:7" ht="31.5" customHeight="1" x14ac:dyDescent="0.25">
      <c r="A8" s="115" t="s">
        <v>341</v>
      </c>
      <c r="B8" s="116" t="s">
        <v>342</v>
      </c>
      <c r="C8" s="117" t="s">
        <v>343</v>
      </c>
      <c r="D8" s="117" t="s">
        <v>344</v>
      </c>
      <c r="E8" s="118">
        <f>1973/12</f>
        <v>164.41666666666666</v>
      </c>
      <c r="F8" s="116" t="s">
        <v>345</v>
      </c>
      <c r="G8" s="119"/>
    </row>
    <row r="9" spans="1:7" ht="15.75" customHeight="1" x14ac:dyDescent="0.25">
      <c r="A9" s="115" t="s">
        <v>346</v>
      </c>
      <c r="B9" s="116" t="s">
        <v>347</v>
      </c>
      <c r="C9" s="117" t="s">
        <v>348</v>
      </c>
      <c r="D9" s="117" t="s">
        <v>339</v>
      </c>
      <c r="E9" s="118">
        <v>1</v>
      </c>
      <c r="F9" s="116"/>
      <c r="G9" s="119"/>
    </row>
    <row r="10" spans="1:7" ht="15.75" customHeight="1" x14ac:dyDescent="0.25">
      <c r="A10" s="115" t="s">
        <v>349</v>
      </c>
      <c r="B10" s="116" t="s">
        <v>350</v>
      </c>
      <c r="C10" s="117"/>
      <c r="D10" s="117"/>
      <c r="E10" s="120">
        <v>4.2</v>
      </c>
      <c r="F10" s="116" t="s">
        <v>351</v>
      </c>
      <c r="G10" s="119"/>
    </row>
    <row r="11" spans="1:7" ht="78.75" customHeight="1" x14ac:dyDescent="0.25">
      <c r="A11" s="115" t="s">
        <v>352</v>
      </c>
      <c r="B11" s="116" t="s">
        <v>353</v>
      </c>
      <c r="C11" s="117" t="s">
        <v>354</v>
      </c>
      <c r="D11" s="117" t="s">
        <v>339</v>
      </c>
      <c r="E11" s="121">
        <v>1.38</v>
      </c>
      <c r="F11" s="116" t="s">
        <v>355</v>
      </c>
      <c r="G11" s="113"/>
    </row>
    <row r="12" spans="1:7" ht="78.75" customHeight="1" x14ac:dyDescent="0.25">
      <c r="A12" s="115" t="s">
        <v>356</v>
      </c>
      <c r="B12" s="122" t="s">
        <v>357</v>
      </c>
      <c r="C12" s="117" t="s">
        <v>358</v>
      </c>
      <c r="D12" s="117" t="s">
        <v>339</v>
      </c>
      <c r="E12" s="123">
        <v>1.139</v>
      </c>
      <c r="F12" s="124" t="s">
        <v>359</v>
      </c>
      <c r="G12" s="119" t="s">
        <v>360</v>
      </c>
    </row>
    <row r="13" spans="1:7" ht="63" customHeight="1" x14ac:dyDescent="0.25">
      <c r="A13" s="115" t="s">
        <v>361</v>
      </c>
      <c r="B13" s="125" t="s">
        <v>362</v>
      </c>
      <c r="C13" s="117" t="s">
        <v>363</v>
      </c>
      <c r="D13" s="117" t="s">
        <v>364</v>
      </c>
      <c r="E13" s="126">
        <f>((E7*E9/E8)*E11)*E12</f>
        <v>457.66433583862141</v>
      </c>
      <c r="F13" s="116" t="s">
        <v>365</v>
      </c>
      <c r="G13" s="113"/>
    </row>
  </sheetData>
  <mergeCells count="1">
    <mergeCell ref="A2:F2"/>
  </mergeCells>
  <hyperlinks>
    <hyperlink ref="G12" r:id="rId1" xr:uid="{00000000-0004-0000-0B00-000000000000}"/>
  </hyperlinks>
  <pageMargins left="0.7" right="0.7" top="0.75" bottom="0.75" header="0.3" footer="0.3"/>
  <pageSetup paperSize="9" scale="56" fitToHeight="0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8" customFormat="1" ht="29.45" customHeight="1" x14ac:dyDescent="0.2">
      <c r="A1" s="250" t="s">
        <v>366</v>
      </c>
      <c r="B1" s="250"/>
      <c r="C1" s="250"/>
      <c r="D1" s="250"/>
      <c r="E1" s="250"/>
      <c r="F1" s="250"/>
      <c r="G1" s="250"/>
      <c r="H1" s="250"/>
      <c r="I1" s="250"/>
    </row>
    <row r="2" spans="1:13" s="28" customFormat="1" ht="13.5" customHeight="1" x14ac:dyDescent="0.2">
      <c r="A2" s="29"/>
      <c r="B2" s="29"/>
      <c r="C2" s="29"/>
      <c r="D2" s="29"/>
      <c r="E2" s="29"/>
      <c r="F2" s="29"/>
      <c r="G2" s="29"/>
      <c r="H2" s="29"/>
      <c r="I2" s="29"/>
    </row>
    <row r="3" spans="1:13" s="28" customFormat="1" ht="34.5" customHeight="1" x14ac:dyDescent="0.2">
      <c r="A3" s="199" t="e">
        <f>#REF!</f>
        <v>#REF!</v>
      </c>
      <c r="B3" s="199"/>
      <c r="C3" s="199"/>
      <c r="D3" s="199"/>
      <c r="E3" s="199"/>
      <c r="F3" s="199"/>
      <c r="G3" s="199"/>
      <c r="H3" s="199"/>
      <c r="I3" s="199"/>
    </row>
    <row r="4" spans="1:13" s="4" customFormat="1" ht="15.75" customHeight="1" x14ac:dyDescent="0.2">
      <c r="A4" s="251"/>
      <c r="B4" s="251"/>
      <c r="C4" s="251"/>
      <c r="D4" s="251"/>
      <c r="E4" s="251"/>
      <c r="F4" s="251"/>
      <c r="G4" s="251"/>
      <c r="H4" s="251"/>
      <c r="I4" s="251"/>
    </row>
    <row r="5" spans="1:13" s="30" customFormat="1" ht="36.6" customHeight="1" x14ac:dyDescent="0.35">
      <c r="A5" s="252" t="s">
        <v>13</v>
      </c>
      <c r="B5" s="252" t="s">
        <v>367</v>
      </c>
      <c r="C5" s="252" t="s">
        <v>368</v>
      </c>
      <c r="D5" s="252" t="s">
        <v>369</v>
      </c>
      <c r="E5" s="247" t="s">
        <v>370</v>
      </c>
      <c r="F5" s="247"/>
      <c r="G5" s="247"/>
      <c r="H5" s="247"/>
      <c r="I5" s="247"/>
    </row>
    <row r="6" spans="1:13" s="24" customFormat="1" ht="31.5" customHeight="1" x14ac:dyDescent="0.2">
      <c r="A6" s="252"/>
      <c r="B6" s="252"/>
      <c r="C6" s="252"/>
      <c r="D6" s="252"/>
      <c r="E6" s="31" t="s">
        <v>78</v>
      </c>
      <c r="F6" s="31" t="s">
        <v>79</v>
      </c>
      <c r="G6" s="31" t="s">
        <v>43</v>
      </c>
      <c r="H6" s="31" t="s">
        <v>371</v>
      </c>
      <c r="I6" s="31" t="s">
        <v>372</v>
      </c>
    </row>
    <row r="7" spans="1:13" s="24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4" customFormat="1" ht="13.15" customHeight="1" x14ac:dyDescent="0.2">
      <c r="A8" s="32">
        <v>1</v>
      </c>
      <c r="B8" s="33"/>
      <c r="C8" s="8" t="s">
        <v>244</v>
      </c>
      <c r="D8" s="34"/>
      <c r="E8" s="26">
        <f>'4.3 Отдел 2. Тех.характеристики'!H4/1000</f>
        <v>3.98509</v>
      </c>
      <c r="F8" s="26">
        <f>'4.3 Отдел 2. Тех.характеристики'!I4/1000</f>
        <v>3.1536300000000002</v>
      </c>
      <c r="G8" s="26">
        <f>'4.3 Отдел 2. Тех.характеристики'!J4/1000</f>
        <v>94.532139999999998</v>
      </c>
      <c r="H8" s="26"/>
      <c r="I8" s="26">
        <f>E8+F8+G8</f>
        <v>101.67086</v>
      </c>
      <c r="K8" s="35"/>
      <c r="L8" s="35"/>
      <c r="M8" s="35"/>
    </row>
    <row r="9" spans="1:13" s="24" customFormat="1" ht="38.25" customHeight="1" x14ac:dyDescent="0.2">
      <c r="A9" s="32">
        <v>2</v>
      </c>
      <c r="B9" s="8" t="s">
        <v>373</v>
      </c>
      <c r="C9" s="8" t="s">
        <v>374</v>
      </c>
      <c r="D9" s="110">
        <v>3.9E-2</v>
      </c>
      <c r="E9" s="26">
        <f>E8*D9</f>
        <v>0.15541851000000001</v>
      </c>
      <c r="F9" s="26">
        <f>F8*D9</f>
        <v>0.12299157000000001</v>
      </c>
      <c r="G9" s="26"/>
      <c r="H9" s="26"/>
      <c r="I9" s="26">
        <f>E9+F9</f>
        <v>0.27841008</v>
      </c>
    </row>
    <row r="10" spans="1:13" s="24" customFormat="1" ht="13.15" customHeight="1" x14ac:dyDescent="0.2">
      <c r="A10" s="32"/>
      <c r="B10" s="8"/>
      <c r="C10" s="8"/>
      <c r="D10" s="16"/>
      <c r="E10" s="26"/>
      <c r="F10" s="26"/>
      <c r="G10" s="26"/>
      <c r="H10" s="26"/>
      <c r="I10" s="26"/>
    </row>
    <row r="11" spans="1:13" s="24" customFormat="1" ht="51" customHeight="1" x14ac:dyDescent="0.2">
      <c r="A11" s="32">
        <v>3</v>
      </c>
      <c r="B11" s="8" t="s">
        <v>375</v>
      </c>
      <c r="C11" s="8" t="s">
        <v>322</v>
      </c>
      <c r="D11" s="110">
        <v>2.1000000000000001E-2</v>
      </c>
      <c r="E11" s="26">
        <f>(E8+E9)*D11</f>
        <v>8.6950678710000007E-2</v>
      </c>
      <c r="F11" s="26"/>
      <c r="G11" s="26"/>
      <c r="H11" s="26" t="s">
        <v>376</v>
      </c>
      <c r="I11" s="26">
        <f>E11</f>
        <v>8.6950678710000007E-2</v>
      </c>
    </row>
    <row r="12" spans="1:13" s="24" customFormat="1" ht="45" customHeight="1" x14ac:dyDescent="0.2">
      <c r="A12" s="32">
        <v>4</v>
      </c>
      <c r="B12" s="8" t="s">
        <v>377</v>
      </c>
      <c r="C12" s="8" t="s">
        <v>378</v>
      </c>
      <c r="D12" s="16">
        <v>5.6000000000000001E-2</v>
      </c>
      <c r="E12" s="26"/>
      <c r="F12" s="26"/>
      <c r="G12" s="26"/>
      <c r="H12" s="26">
        <f>(G8+F8)*D12</f>
        <v>5.4704031200000003</v>
      </c>
      <c r="I12" s="26">
        <f>H12</f>
        <v>5.4704031200000003</v>
      </c>
      <c r="J12" s="36" t="s">
        <v>379</v>
      </c>
    </row>
    <row r="13" spans="1:13" s="24" customFormat="1" ht="13.15" customHeight="1" x14ac:dyDescent="0.2">
      <c r="A13" s="32"/>
      <c r="B13" s="8"/>
      <c r="C13" s="8"/>
      <c r="D13" s="16"/>
      <c r="E13" s="26"/>
      <c r="F13" s="26"/>
      <c r="G13" s="26"/>
      <c r="H13" s="26"/>
      <c r="I13" s="26"/>
    </row>
    <row r="14" spans="1:13" s="24" customFormat="1" ht="39.6" customHeight="1" x14ac:dyDescent="0.2">
      <c r="A14" s="32">
        <v>5</v>
      </c>
      <c r="B14" s="8" t="s">
        <v>325</v>
      </c>
      <c r="C14" s="8" t="s">
        <v>380</v>
      </c>
      <c r="D14" s="110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6"/>
      <c r="F14" s="26"/>
      <c r="G14" s="26"/>
      <c r="H14" s="26">
        <f>(I8+I9+I11+I12)*D14*1</f>
        <v>2.3006417510043939</v>
      </c>
      <c r="I14" s="26">
        <f>H14</f>
        <v>2.3006417510043939</v>
      </c>
      <c r="J14" s="37">
        <f>(I8+I9+I11+I12)/1000</f>
        <v>0.10750662387871</v>
      </c>
    </row>
    <row r="15" spans="1:13" s="24" customFormat="1" ht="13.15" customHeight="1" x14ac:dyDescent="0.2">
      <c r="A15" s="32"/>
      <c r="B15" s="8"/>
      <c r="C15" s="8"/>
      <c r="D15" s="16"/>
      <c r="E15" s="26"/>
      <c r="F15" s="26"/>
      <c r="G15" s="26"/>
      <c r="H15" s="26"/>
      <c r="I15" s="26"/>
    </row>
    <row r="16" spans="1:13" s="24" customFormat="1" ht="39.6" customHeight="1" x14ac:dyDescent="0.2">
      <c r="A16" s="32">
        <v>6</v>
      </c>
      <c r="B16" s="8" t="s">
        <v>381</v>
      </c>
      <c r="C16" s="8" t="s">
        <v>382</v>
      </c>
      <c r="D16" s="16">
        <v>0</v>
      </c>
      <c r="E16" s="26"/>
      <c r="F16" s="26"/>
      <c r="G16" s="26"/>
      <c r="H16" s="26">
        <f>(E8+F8)*D16</f>
        <v>0</v>
      </c>
      <c r="I16" s="26">
        <f>H16</f>
        <v>0</v>
      </c>
      <c r="J16" s="36" t="s">
        <v>383</v>
      </c>
    </row>
    <row r="17" spans="1:10" s="24" customFormat="1" ht="81.75" customHeight="1" x14ac:dyDescent="0.2">
      <c r="A17" s="32">
        <v>7</v>
      </c>
      <c r="B17" s="8" t="s">
        <v>381</v>
      </c>
      <c r="C17" s="8" t="s">
        <v>384</v>
      </c>
      <c r="D17" s="16">
        <v>0</v>
      </c>
      <c r="E17" s="26"/>
      <c r="F17" s="26"/>
      <c r="G17" s="26"/>
      <c r="H17" s="26">
        <f>(E9+F9)*D17</f>
        <v>0</v>
      </c>
      <c r="I17" s="26">
        <f>H17</f>
        <v>0</v>
      </c>
      <c r="J17" s="36"/>
    </row>
    <row r="18" spans="1:10" s="24" customFormat="1" ht="13.15" customHeight="1" x14ac:dyDescent="0.2">
      <c r="A18" s="32"/>
      <c r="B18" s="8"/>
      <c r="C18" s="8"/>
      <c r="D18" s="16"/>
      <c r="E18" s="26"/>
      <c r="F18" s="26"/>
      <c r="G18" s="26"/>
      <c r="H18" s="26"/>
      <c r="I18" s="26"/>
    </row>
    <row r="19" spans="1:10" s="39" customFormat="1" ht="13.15" customHeight="1" x14ac:dyDescent="0.2">
      <c r="A19" s="32">
        <v>8</v>
      </c>
      <c r="B19" s="8"/>
      <c r="C19" s="8" t="s">
        <v>385</v>
      </c>
      <c r="D19" s="38"/>
      <c r="E19" s="26">
        <f>SUM(E8:E18)</f>
        <v>4.2274591887100001</v>
      </c>
      <c r="F19" s="26"/>
      <c r="G19" s="26">
        <f>SUM(G8:G18)</f>
        <v>94.532139999999998</v>
      </c>
      <c r="H19" s="26">
        <f>SUM(H8:H18)</f>
        <v>7.7710448710043938</v>
      </c>
      <c r="I19" s="26">
        <f>SUM(I8:I18)</f>
        <v>109.80726562971439</v>
      </c>
    </row>
    <row r="20" spans="1:10" s="24" customFormat="1" ht="51" customHeight="1" x14ac:dyDescent="0.2">
      <c r="A20" s="32">
        <v>9</v>
      </c>
      <c r="B20" s="8" t="s">
        <v>386</v>
      </c>
      <c r="C20" s="8" t="s">
        <v>256</v>
      </c>
      <c r="D20" s="40">
        <v>0.03</v>
      </c>
      <c r="E20" s="26">
        <f>E19*3%</f>
        <v>0.12682377566129999</v>
      </c>
      <c r="F20" s="26"/>
      <c r="G20" s="26">
        <f>G19*3%</f>
        <v>2.8359641999999998</v>
      </c>
      <c r="H20" s="26">
        <f>H19*3%</f>
        <v>0.23313134613013181</v>
      </c>
      <c r="I20" s="26">
        <f>I19*3%</f>
        <v>3.2942179688914317</v>
      </c>
    </row>
    <row r="21" spans="1:10" s="28" customFormat="1" ht="13.15" customHeight="1" x14ac:dyDescent="0.2">
      <c r="A21" s="32">
        <v>10</v>
      </c>
      <c r="B21" s="8"/>
      <c r="C21" s="8" t="s">
        <v>387</v>
      </c>
      <c r="D21" s="41"/>
      <c r="E21" s="26"/>
      <c r="F21" s="26"/>
      <c r="G21" s="26"/>
      <c r="H21" s="26"/>
      <c r="I21" s="26">
        <f>I19+I20</f>
        <v>113.10148359860582</v>
      </c>
    </row>
    <row r="22" spans="1:10" s="28" customFormat="1" ht="13.15" customHeight="1" x14ac:dyDescent="0.2">
      <c r="A22" s="42"/>
      <c r="B22" s="43"/>
      <c r="C22" s="43"/>
      <c r="D22" s="44"/>
      <c r="E22" s="45"/>
      <c r="F22" s="45"/>
      <c r="G22" s="45"/>
      <c r="H22" s="45"/>
      <c r="I22" s="45"/>
    </row>
    <row r="23" spans="1:10" x14ac:dyDescent="0.25">
      <c r="A23" s="4" t="s">
        <v>388</v>
      </c>
      <c r="B23" s="46"/>
      <c r="C23" s="4"/>
      <c r="D23" s="24"/>
      <c r="E23" s="24"/>
      <c r="F23" s="24"/>
      <c r="G23" s="24"/>
      <c r="H23" s="24"/>
      <c r="I23" s="24"/>
    </row>
    <row r="24" spans="1:10" x14ac:dyDescent="0.25">
      <c r="A24" s="25" t="s">
        <v>389</v>
      </c>
      <c r="B24" s="46"/>
      <c r="C24" s="4"/>
      <c r="D24" s="24"/>
      <c r="E24" s="24"/>
      <c r="F24" s="24"/>
      <c r="G24" s="24"/>
      <c r="H24" s="24"/>
      <c r="I24" s="24"/>
    </row>
    <row r="25" spans="1:10" x14ac:dyDescent="0.25">
      <c r="A25" s="4"/>
      <c r="B25" s="46"/>
      <c r="C25" s="4"/>
      <c r="D25" s="24"/>
      <c r="E25" s="24"/>
      <c r="F25" s="24"/>
      <c r="G25" s="24"/>
      <c r="H25" s="24"/>
      <c r="I25" s="24"/>
    </row>
    <row r="26" spans="1:10" x14ac:dyDescent="0.25">
      <c r="A26" s="4" t="s">
        <v>390</v>
      </c>
      <c r="B26" s="46"/>
      <c r="C26" s="4"/>
      <c r="D26" s="24"/>
      <c r="E26" s="24"/>
      <c r="F26" s="24"/>
      <c r="G26" s="24"/>
      <c r="H26" s="24"/>
      <c r="I26" s="24"/>
    </row>
    <row r="27" spans="1:10" x14ac:dyDescent="0.25">
      <c r="A27" s="25" t="s">
        <v>391</v>
      </c>
      <c r="B27" s="46"/>
      <c r="C27" s="4"/>
      <c r="D27" s="24"/>
      <c r="E27" s="24"/>
      <c r="F27" s="24"/>
      <c r="G27" s="24"/>
      <c r="H27" s="24"/>
      <c r="I27" s="24"/>
    </row>
    <row r="28" spans="1:10" x14ac:dyDescent="0.25">
      <c r="B28" s="47"/>
    </row>
    <row r="29" spans="1:10" x14ac:dyDescent="0.25">
      <c r="B29" s="47"/>
    </row>
    <row r="30" spans="1:10" x14ac:dyDescent="0.25">
      <c r="B30" s="47"/>
    </row>
    <row r="31" spans="1:10" x14ac:dyDescent="0.25">
      <c r="B31" s="47"/>
    </row>
    <row r="32" spans="1:10" x14ac:dyDescent="0.25">
      <c r="B32" s="47"/>
    </row>
    <row r="33" spans="2:2" x14ac:dyDescent="0.25">
      <c r="B33" s="47"/>
    </row>
    <row r="34" spans="2:2" x14ac:dyDescent="0.25">
      <c r="B34" s="47"/>
    </row>
    <row r="35" spans="2:2" x14ac:dyDescent="0.25">
      <c r="B35" s="47"/>
    </row>
    <row r="36" spans="2:2" x14ac:dyDescent="0.25">
      <c r="B36" s="47"/>
    </row>
    <row r="37" spans="2:2" x14ac:dyDescent="0.25">
      <c r="B37" s="47"/>
    </row>
    <row r="38" spans="2:2" x14ac:dyDescent="0.25">
      <c r="B38" s="47"/>
    </row>
    <row r="39" spans="2:2" x14ac:dyDescent="0.25">
      <c r="B39" s="47"/>
    </row>
    <row r="40" spans="2:2" x14ac:dyDescent="0.25">
      <c r="B40" s="47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54" t="s">
        <v>392</v>
      </c>
      <c r="O2" s="254"/>
    </row>
    <row r="3" spans="1:16" x14ac:dyDescent="0.25">
      <c r="A3" s="255" t="s">
        <v>393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</row>
    <row r="5" spans="1:16" ht="37.5" customHeight="1" x14ac:dyDescent="0.25">
      <c r="A5" s="256" t="s">
        <v>394</v>
      </c>
      <c r="B5" s="259" t="s">
        <v>395</v>
      </c>
      <c r="C5" s="262" t="s">
        <v>396</v>
      </c>
      <c r="D5" s="265" t="s">
        <v>397</v>
      </c>
      <c r="E5" s="266"/>
      <c r="F5" s="266"/>
      <c r="G5" s="266"/>
      <c r="H5" s="266"/>
      <c r="I5" s="265" t="s">
        <v>398</v>
      </c>
      <c r="J5" s="266"/>
      <c r="K5" s="266"/>
      <c r="L5" s="266"/>
      <c r="M5" s="266"/>
      <c r="N5" s="266"/>
      <c r="O5" s="48" t="s">
        <v>399</v>
      </c>
    </row>
    <row r="6" spans="1:16" s="51" customFormat="1" ht="150" customHeight="1" x14ac:dyDescent="0.25">
      <c r="A6" s="257"/>
      <c r="B6" s="260"/>
      <c r="C6" s="263"/>
      <c r="D6" s="262" t="s">
        <v>400</v>
      </c>
      <c r="E6" s="267" t="s">
        <v>401</v>
      </c>
      <c r="F6" s="268"/>
      <c r="G6" s="269"/>
      <c r="H6" s="49" t="s">
        <v>402</v>
      </c>
      <c r="I6" s="270" t="s">
        <v>403</v>
      </c>
      <c r="J6" s="270" t="s">
        <v>400</v>
      </c>
      <c r="K6" s="271" t="s">
        <v>401</v>
      </c>
      <c r="L6" s="271"/>
      <c r="M6" s="271"/>
      <c r="N6" s="49" t="s">
        <v>402</v>
      </c>
      <c r="O6" s="50" t="s">
        <v>404</v>
      </c>
    </row>
    <row r="7" spans="1:16" s="51" customFormat="1" ht="30.75" customHeight="1" x14ac:dyDescent="0.25">
      <c r="A7" s="258"/>
      <c r="B7" s="261"/>
      <c r="C7" s="264"/>
      <c r="D7" s="264"/>
      <c r="E7" s="48" t="s">
        <v>78</v>
      </c>
      <c r="F7" s="48" t="s">
        <v>79</v>
      </c>
      <c r="G7" s="48" t="s">
        <v>43</v>
      </c>
      <c r="H7" s="52" t="s">
        <v>82</v>
      </c>
      <c r="I7" s="270"/>
      <c r="J7" s="270"/>
      <c r="K7" s="48" t="s">
        <v>78</v>
      </c>
      <c r="L7" s="48" t="s">
        <v>79</v>
      </c>
      <c r="M7" s="48" t="s">
        <v>43</v>
      </c>
      <c r="N7" s="52" t="s">
        <v>82</v>
      </c>
      <c r="O7" s="48" t="s">
        <v>405</v>
      </c>
    </row>
    <row r="8" spans="1:16" s="51" customFormat="1" x14ac:dyDescent="0.25">
      <c r="A8" s="53">
        <v>1</v>
      </c>
      <c r="B8" s="53">
        <v>2</v>
      </c>
      <c r="C8" s="53">
        <v>3</v>
      </c>
      <c r="D8" s="53">
        <v>4</v>
      </c>
      <c r="E8" s="53">
        <v>5</v>
      </c>
      <c r="F8" s="53">
        <v>6</v>
      </c>
      <c r="G8" s="53">
        <v>7</v>
      </c>
      <c r="H8" s="53">
        <v>8</v>
      </c>
      <c r="I8" s="53">
        <v>9</v>
      </c>
      <c r="J8" s="53">
        <v>10</v>
      </c>
      <c r="K8" s="53">
        <v>11</v>
      </c>
      <c r="L8" s="53">
        <v>12</v>
      </c>
      <c r="M8" s="53">
        <v>13</v>
      </c>
      <c r="N8" s="53">
        <v>14</v>
      </c>
      <c r="O8" s="53">
        <v>15</v>
      </c>
    </row>
    <row r="9" spans="1:16" s="51" customFormat="1" ht="102.75" customHeight="1" x14ac:dyDescent="0.25">
      <c r="A9" s="53">
        <v>1</v>
      </c>
      <c r="B9" s="256" t="s">
        <v>406</v>
      </c>
      <c r="C9" s="54" t="s">
        <v>407</v>
      </c>
      <c r="D9" s="55">
        <f t="shared" ref="D9:D15" si="0">SUM(E9:G9)</f>
        <v>583.41863000000001</v>
      </c>
      <c r="E9" s="55">
        <f>340656.93/1000</f>
        <v>340.65692999999999</v>
      </c>
      <c r="F9" s="55">
        <f>242761.7/1000</f>
        <v>242.76170000000002</v>
      </c>
      <c r="G9" s="55">
        <v>0</v>
      </c>
      <c r="H9" s="55">
        <f>(713.49*0.8)/1000</f>
        <v>0.57079200000000008</v>
      </c>
      <c r="I9" s="55">
        <v>11656.266250000001</v>
      </c>
      <c r="J9" s="55">
        <f t="shared" ref="J9:J15" si="1">K9+L9+M9</f>
        <v>3553.0194566999999</v>
      </c>
      <c r="K9" s="55">
        <f>E9*H22</f>
        <v>2074.6007036999999</v>
      </c>
      <c r="L9" s="55">
        <f>F9*H22</f>
        <v>1478.4187530000002</v>
      </c>
      <c r="M9" s="55">
        <f>G9*H24</f>
        <v>0</v>
      </c>
      <c r="N9" s="55">
        <f>H9*H25</f>
        <v>6.48990504</v>
      </c>
      <c r="O9" s="56">
        <f t="shared" ref="O9:O15" si="2">N9/(L9+M9)</f>
        <v>4.3897610381569609E-3</v>
      </c>
    </row>
    <row r="10" spans="1:16" s="51" customFormat="1" ht="54.75" customHeight="1" x14ac:dyDescent="0.25">
      <c r="A10" s="52">
        <v>2</v>
      </c>
      <c r="B10" s="258"/>
      <c r="C10" s="57" t="s">
        <v>408</v>
      </c>
      <c r="D10" s="55">
        <f t="shared" si="0"/>
        <v>2228.558</v>
      </c>
      <c r="E10" s="55">
        <f>430700/1000</f>
        <v>430.7</v>
      </c>
      <c r="F10" s="55">
        <f>1797858/1000</f>
        <v>1797.8579999999999</v>
      </c>
      <c r="G10" s="55">
        <v>0</v>
      </c>
      <c r="H10" s="55">
        <f>1685/1000</f>
        <v>1.6850000000000001</v>
      </c>
      <c r="I10" s="55">
        <f>15834377.63/1000</f>
        <v>15834.377630000001</v>
      </c>
      <c r="J10" s="55">
        <f t="shared" si="1"/>
        <v>14351.91352</v>
      </c>
      <c r="K10" s="55">
        <f>E10*I22</f>
        <v>2773.7080000000001</v>
      </c>
      <c r="L10" s="55">
        <f>F10*I22</f>
        <v>11578.20552</v>
      </c>
      <c r="M10" s="55">
        <f>G10*I24</f>
        <v>0</v>
      </c>
      <c r="N10" s="55">
        <f>H10*I25</f>
        <v>14.1877</v>
      </c>
      <c r="O10" s="56">
        <f t="shared" si="2"/>
        <v>1.225379872165199E-3</v>
      </c>
      <c r="P10" s="58"/>
    </row>
    <row r="11" spans="1:16" s="51" customFormat="1" ht="24.6" customHeight="1" x14ac:dyDescent="0.25">
      <c r="A11" s="53">
        <v>3</v>
      </c>
      <c r="B11" s="256" t="s">
        <v>409</v>
      </c>
      <c r="C11" s="57" t="s">
        <v>410</v>
      </c>
      <c r="D11" s="55">
        <f t="shared" si="0"/>
        <v>22378.080000000002</v>
      </c>
      <c r="E11" s="55">
        <v>15858.44</v>
      </c>
      <c r="F11" s="55">
        <v>6519.64</v>
      </c>
      <c r="G11" s="55">
        <v>0</v>
      </c>
      <c r="H11" s="55">
        <v>9.7100000000000009</v>
      </c>
      <c r="I11" s="55">
        <v>170961.79</v>
      </c>
      <c r="J11" s="55">
        <f t="shared" si="1"/>
        <v>129121.52160000001</v>
      </c>
      <c r="K11" s="55">
        <f>E11*J22</f>
        <v>91503.198799999998</v>
      </c>
      <c r="L11" s="55">
        <f>F11*J22</f>
        <v>37618.322800000002</v>
      </c>
      <c r="M11" s="55">
        <f>G11*J24</f>
        <v>0</v>
      </c>
      <c r="N11" s="55">
        <f>H11*J25</f>
        <v>154.48610000000002</v>
      </c>
      <c r="O11" s="56">
        <f t="shared" si="2"/>
        <v>4.1066716562919176E-3</v>
      </c>
    </row>
    <row r="12" spans="1:16" s="51" customFormat="1" ht="31.9" customHeight="1" x14ac:dyDescent="0.25">
      <c r="A12" s="52">
        <v>4</v>
      </c>
      <c r="B12" s="258"/>
      <c r="C12" s="57" t="s">
        <v>411</v>
      </c>
      <c r="D12" s="55">
        <f t="shared" si="0"/>
        <v>93405.18</v>
      </c>
      <c r="E12" s="55">
        <v>53163.12</v>
      </c>
      <c r="F12" s="55">
        <v>40153.81</v>
      </c>
      <c r="G12" s="55">
        <v>88.25</v>
      </c>
      <c r="H12" s="55">
        <v>33.76</v>
      </c>
      <c r="I12" s="55">
        <v>725870.83</v>
      </c>
      <c r="J12" s="55">
        <f t="shared" si="1"/>
        <v>538845.47</v>
      </c>
      <c r="K12" s="55">
        <v>306751.18</v>
      </c>
      <c r="L12" s="55">
        <v>231687.44</v>
      </c>
      <c r="M12" s="55">
        <v>406.85</v>
      </c>
      <c r="N12" s="55">
        <v>537.07000000000005</v>
      </c>
      <c r="O12" s="56">
        <f t="shared" si="2"/>
        <v>2.3140164284093331E-3</v>
      </c>
    </row>
    <row r="13" spans="1:16" s="51" customFormat="1" ht="60" customHeight="1" x14ac:dyDescent="0.25">
      <c r="A13" s="53">
        <v>5</v>
      </c>
      <c r="B13" s="256" t="s">
        <v>412</v>
      </c>
      <c r="C13" s="54" t="s">
        <v>413</v>
      </c>
      <c r="D13" s="55">
        <f t="shared" si="0"/>
        <v>52119.83</v>
      </c>
      <c r="E13" s="55">
        <v>15198.48</v>
      </c>
      <c r="F13" s="55">
        <v>31977.3</v>
      </c>
      <c r="G13" s="55">
        <v>4944.05</v>
      </c>
      <c r="H13" s="55">
        <v>16.13</v>
      </c>
      <c r="I13" s="55">
        <v>2024759.04</v>
      </c>
      <c r="J13" s="55">
        <f t="shared" si="1"/>
        <v>267889.86340000003</v>
      </c>
      <c r="K13" s="55">
        <f>E13*L22</f>
        <v>79488.050400000007</v>
      </c>
      <c r="L13" s="55">
        <f>F13*L22</f>
        <v>167241.27900000001</v>
      </c>
      <c r="M13" s="55">
        <f>G13*L24</f>
        <v>21160.534000000003</v>
      </c>
      <c r="N13" s="55">
        <f>H13*L25</f>
        <v>231.46549999999999</v>
      </c>
      <c r="O13" s="56">
        <f t="shared" si="2"/>
        <v>1.228573633736741E-3</v>
      </c>
    </row>
    <row r="14" spans="1:16" s="51" customFormat="1" ht="39.6" customHeight="1" x14ac:dyDescent="0.25">
      <c r="A14" s="52">
        <v>6</v>
      </c>
      <c r="B14" s="258"/>
      <c r="C14" s="57" t="s">
        <v>414</v>
      </c>
      <c r="D14" s="55">
        <f t="shared" si="0"/>
        <v>89613.6</v>
      </c>
      <c r="E14" s="55">
        <v>44598.73</v>
      </c>
      <c r="F14" s="55">
        <v>40017</v>
      </c>
      <c r="G14" s="55">
        <v>4997.87</v>
      </c>
      <c r="H14" s="55">
        <f>7.69+81.8</f>
        <v>89.49</v>
      </c>
      <c r="I14" s="55">
        <v>738823.57</v>
      </c>
      <c r="J14" s="55">
        <f t="shared" si="1"/>
        <v>511472.85759999999</v>
      </c>
      <c r="K14" s="55">
        <f>E14*M22</f>
        <v>257334.6721</v>
      </c>
      <c r="L14" s="55">
        <f>F14*M22</f>
        <v>230898.09</v>
      </c>
      <c r="M14" s="55">
        <f>G14*M24</f>
        <v>23240.095500000003</v>
      </c>
      <c r="N14" s="55">
        <f>H14*M25</f>
        <v>1423.7858999999999</v>
      </c>
      <c r="O14" s="56">
        <f t="shared" si="2"/>
        <v>5.6024083795152453E-3</v>
      </c>
    </row>
    <row r="15" spans="1:16" s="51" customFormat="1" ht="46.15" customHeight="1" x14ac:dyDescent="0.25">
      <c r="A15" s="53">
        <v>7</v>
      </c>
      <c r="B15" s="59" t="s">
        <v>415</v>
      </c>
      <c r="C15" s="57" t="s">
        <v>416</v>
      </c>
      <c r="D15" s="55">
        <f t="shared" si="0"/>
        <v>981651.63000000012</v>
      </c>
      <c r="E15" s="55">
        <v>448398.51</v>
      </c>
      <c r="F15" s="55">
        <v>486091.33</v>
      </c>
      <c r="G15" s="55">
        <v>47161.79</v>
      </c>
      <c r="H15" s="55">
        <v>143.03</v>
      </c>
      <c r="I15" s="55">
        <v>16001185.93</v>
      </c>
      <c r="J15" s="55">
        <f t="shared" si="1"/>
        <v>6269109.2307000002</v>
      </c>
      <c r="K15" s="55">
        <f>123094.59*N22+325303.92*N23</f>
        <v>2908258.6863000002</v>
      </c>
      <c r="L15" s="55">
        <f>110226.08*N22+375865.25*N23</f>
        <v>3158998.0832000002</v>
      </c>
      <c r="M15" s="55">
        <f>G15*N24</f>
        <v>201852.46120000002</v>
      </c>
      <c r="N15" s="55">
        <f>H15*N25</f>
        <v>1185.7186999999999</v>
      </c>
      <c r="O15" s="56">
        <f t="shared" si="2"/>
        <v>3.5280316227560241E-4</v>
      </c>
    </row>
    <row r="16" spans="1:16" s="51" customFormat="1" ht="24" customHeight="1" x14ac:dyDescent="0.25">
      <c r="A16" s="60"/>
      <c r="B16" s="60"/>
      <c r="C16" s="61" t="s">
        <v>417</v>
      </c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3">
        <f>(O9+O10+O11+O12+O13+O14+O15)/7</f>
        <v>2.7456591672215713E-3</v>
      </c>
    </row>
    <row r="17" spans="1:15" s="51" customFormat="1" ht="18.75" customHeight="1" x14ac:dyDescent="0.25">
      <c r="A17" s="64"/>
      <c r="B17" s="64"/>
      <c r="C17" s="65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7"/>
    </row>
    <row r="18" spans="1:15" ht="21" customHeight="1" x14ac:dyDescent="0.25">
      <c r="C18" s="68" t="s">
        <v>418</v>
      </c>
    </row>
    <row r="19" spans="1:15" ht="30.75" customHeight="1" x14ac:dyDescent="0.25">
      <c r="L19" s="69"/>
    </row>
    <row r="20" spans="1:15" ht="15" customHeight="1" outlineLevel="1" x14ac:dyDescent="0.25">
      <c r="G20" s="253" t="s">
        <v>419</v>
      </c>
      <c r="H20" s="253"/>
      <c r="I20" s="253"/>
      <c r="J20" s="253"/>
      <c r="K20" s="253"/>
      <c r="L20" s="253"/>
      <c r="M20" s="253"/>
      <c r="N20" s="253"/>
    </row>
    <row r="21" spans="1:15" ht="15.75" customHeight="1" outlineLevel="1" x14ac:dyDescent="0.25">
      <c r="G21" s="70"/>
      <c r="H21" s="70" t="s">
        <v>420</v>
      </c>
      <c r="I21" s="70" t="s">
        <v>421</v>
      </c>
      <c r="J21" s="70" t="s">
        <v>422</v>
      </c>
      <c r="K21" s="71" t="s">
        <v>423</v>
      </c>
      <c r="L21" s="70" t="s">
        <v>424</v>
      </c>
      <c r="M21" s="70" t="s">
        <v>425</v>
      </c>
      <c r="N21" s="70" t="s">
        <v>426</v>
      </c>
      <c r="O21" s="64"/>
    </row>
    <row r="22" spans="1:15" ht="15.75" customHeight="1" outlineLevel="1" x14ac:dyDescent="0.25">
      <c r="G22" s="273" t="s">
        <v>427</v>
      </c>
      <c r="H22" s="272">
        <v>6.09</v>
      </c>
      <c r="I22" s="274">
        <v>6.44</v>
      </c>
      <c r="J22" s="272">
        <v>5.77</v>
      </c>
      <c r="K22" s="274">
        <v>5.77</v>
      </c>
      <c r="L22" s="272">
        <v>5.23</v>
      </c>
      <c r="M22" s="272">
        <v>5.77</v>
      </c>
      <c r="N22" s="72">
        <v>6.29</v>
      </c>
      <c r="O22" t="s">
        <v>428</v>
      </c>
    </row>
    <row r="23" spans="1:15" ht="15.75" customHeight="1" outlineLevel="1" x14ac:dyDescent="0.25">
      <c r="G23" s="273"/>
      <c r="H23" s="272"/>
      <c r="I23" s="274"/>
      <c r="J23" s="272"/>
      <c r="K23" s="274"/>
      <c r="L23" s="272"/>
      <c r="M23" s="272"/>
      <c r="N23" s="72">
        <v>6.56</v>
      </c>
      <c r="O23" t="s">
        <v>429</v>
      </c>
    </row>
    <row r="24" spans="1:15" ht="15.75" customHeight="1" outlineLevel="1" x14ac:dyDescent="0.25">
      <c r="G24" s="73" t="s">
        <v>430</v>
      </c>
      <c r="H24" s="72">
        <v>4.46</v>
      </c>
      <c r="I24" s="71">
        <v>4.28</v>
      </c>
      <c r="J24" s="72">
        <v>4.6500000000000004</v>
      </c>
      <c r="K24" s="71">
        <v>4.6100000000000003</v>
      </c>
      <c r="L24" s="72">
        <v>4.28</v>
      </c>
      <c r="M24" s="72">
        <v>4.6500000000000004</v>
      </c>
      <c r="N24" s="72">
        <v>4.28</v>
      </c>
      <c r="O24" s="64"/>
    </row>
    <row r="25" spans="1:15" ht="15.75" customHeight="1" outlineLevel="1" x14ac:dyDescent="0.25">
      <c r="G25" s="73" t="s">
        <v>82</v>
      </c>
      <c r="H25" s="72">
        <v>11.37</v>
      </c>
      <c r="I25" s="72">
        <v>8.42</v>
      </c>
      <c r="J25" s="72">
        <v>15.91</v>
      </c>
      <c r="K25" s="71">
        <v>15.91</v>
      </c>
      <c r="L25" s="72">
        <v>14.35</v>
      </c>
      <c r="M25" s="72">
        <v>15.91</v>
      </c>
      <c r="N25" s="72">
        <v>8.2899999999999991</v>
      </c>
      <c r="O25" s="64"/>
    </row>
    <row r="26" spans="1:15" ht="31.5" customHeight="1" outlineLevel="1" x14ac:dyDescent="0.25">
      <c r="G26" s="73" t="s">
        <v>431</v>
      </c>
      <c r="H26" s="72">
        <v>3.83</v>
      </c>
      <c r="I26" s="71">
        <v>3.95</v>
      </c>
      <c r="J26" s="72">
        <v>4.1500000000000004</v>
      </c>
      <c r="K26" s="71">
        <v>3.83</v>
      </c>
      <c r="L26" s="71">
        <v>3.95</v>
      </c>
      <c r="M26" s="72">
        <v>4.09</v>
      </c>
      <c r="N26" s="72">
        <v>3.95</v>
      </c>
      <c r="O26" s="64"/>
    </row>
    <row r="27" spans="1:15" ht="31.5" customHeight="1" outlineLevel="1" x14ac:dyDescent="0.25">
      <c r="G27" s="73" t="s">
        <v>432</v>
      </c>
      <c r="H27" s="72">
        <v>3.91</v>
      </c>
      <c r="I27" s="71">
        <v>3.99</v>
      </c>
      <c r="J27" s="72">
        <v>4.2300000000000004</v>
      </c>
      <c r="K27" s="71">
        <v>3.91</v>
      </c>
      <c r="L27" s="71">
        <v>3.99</v>
      </c>
      <c r="M27" s="72">
        <v>4.17</v>
      </c>
      <c r="N27" s="72">
        <v>3.99</v>
      </c>
      <c r="O27" s="64"/>
    </row>
    <row r="28" spans="1:15" ht="15.75" customHeight="1" outlineLevel="1" x14ac:dyDescent="0.25">
      <c r="G28" s="73" t="s">
        <v>371</v>
      </c>
      <c r="H28" s="72">
        <v>8.7899999999999991</v>
      </c>
      <c r="I28" s="72">
        <v>8.7899999999999991</v>
      </c>
      <c r="J28" s="72">
        <v>9.19</v>
      </c>
      <c r="K28" s="71">
        <v>9.1</v>
      </c>
      <c r="L28" s="72">
        <v>8.42</v>
      </c>
      <c r="M28" s="72">
        <v>9.19</v>
      </c>
      <c r="N28" s="72">
        <v>8.42</v>
      </c>
      <c r="O28" s="64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 activeCell="C1" sqref="C1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4" customWidth="1"/>
  </cols>
  <sheetData>
    <row r="2" spans="1:18" ht="18.75" customHeight="1" x14ac:dyDescent="0.25">
      <c r="A2" s="290" t="s">
        <v>433</v>
      </c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</row>
    <row r="4" spans="1:18" ht="36.75" customHeight="1" x14ac:dyDescent="0.25">
      <c r="A4" s="256" t="s">
        <v>394</v>
      </c>
      <c r="B4" s="259" t="s">
        <v>395</v>
      </c>
      <c r="C4" s="262" t="s">
        <v>434</v>
      </c>
      <c r="D4" s="262" t="s">
        <v>435</v>
      </c>
      <c r="E4" s="265" t="s">
        <v>436</v>
      </c>
      <c r="F4" s="266"/>
      <c r="G4" s="266"/>
      <c r="H4" s="266"/>
      <c r="I4" s="266"/>
      <c r="J4" s="266"/>
      <c r="K4" s="266"/>
      <c r="L4" s="266"/>
      <c r="M4" s="266"/>
      <c r="N4" s="291" t="s">
        <v>437</v>
      </c>
      <c r="O4" s="292"/>
      <c r="P4" s="292"/>
      <c r="Q4" s="292"/>
      <c r="R4" s="293"/>
    </row>
    <row r="5" spans="1:18" ht="60" customHeight="1" x14ac:dyDescent="0.25">
      <c r="A5" s="257"/>
      <c r="B5" s="260"/>
      <c r="C5" s="263"/>
      <c r="D5" s="263"/>
      <c r="E5" s="270" t="s">
        <v>438</v>
      </c>
      <c r="F5" s="270" t="s">
        <v>439</v>
      </c>
      <c r="G5" s="267" t="s">
        <v>401</v>
      </c>
      <c r="H5" s="268"/>
      <c r="I5" s="268"/>
      <c r="J5" s="269"/>
      <c r="K5" s="270" t="s">
        <v>440</v>
      </c>
      <c r="L5" s="270"/>
      <c r="M5" s="270"/>
      <c r="N5" s="75" t="s">
        <v>441</v>
      </c>
      <c r="O5" s="75" t="s">
        <v>442</v>
      </c>
      <c r="P5" s="75" t="s">
        <v>443</v>
      </c>
      <c r="Q5" s="76" t="s">
        <v>444</v>
      </c>
      <c r="R5" s="75" t="s">
        <v>445</v>
      </c>
    </row>
    <row r="6" spans="1:18" ht="49.5" customHeight="1" x14ac:dyDescent="0.25">
      <c r="A6" s="258"/>
      <c r="B6" s="261"/>
      <c r="C6" s="264"/>
      <c r="D6" s="264"/>
      <c r="E6" s="270"/>
      <c r="F6" s="270"/>
      <c r="G6" s="48" t="s">
        <v>78</v>
      </c>
      <c r="H6" s="48" t="s">
        <v>79</v>
      </c>
      <c r="I6" s="48" t="s">
        <v>43</v>
      </c>
      <c r="J6" s="48" t="s">
        <v>371</v>
      </c>
      <c r="K6" s="48" t="s">
        <v>441</v>
      </c>
      <c r="L6" s="48" t="s">
        <v>442</v>
      </c>
      <c r="M6" s="48" t="s">
        <v>443</v>
      </c>
      <c r="N6" s="48" t="s">
        <v>446</v>
      </c>
      <c r="O6" s="48" t="s">
        <v>447</v>
      </c>
      <c r="P6" s="48" t="s">
        <v>448</v>
      </c>
      <c r="Q6" s="49" t="s">
        <v>449</v>
      </c>
      <c r="R6" s="48" t="s">
        <v>450</v>
      </c>
    </row>
    <row r="7" spans="1:18" ht="16.5" customHeight="1" x14ac:dyDescent="0.25">
      <c r="A7" s="53"/>
      <c r="B7" s="77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49"/>
      <c r="R7" s="52"/>
    </row>
    <row r="8" spans="1:18" x14ac:dyDescent="0.25">
      <c r="A8" s="53">
        <v>1</v>
      </c>
      <c r="B8" s="53"/>
      <c r="C8" s="53">
        <v>2</v>
      </c>
      <c r="D8" s="53">
        <v>3</v>
      </c>
      <c r="E8" s="53">
        <v>4</v>
      </c>
      <c r="F8" s="53">
        <v>5</v>
      </c>
      <c r="G8" s="53">
        <v>6</v>
      </c>
      <c r="H8" s="53">
        <v>7</v>
      </c>
      <c r="I8" s="53">
        <v>8</v>
      </c>
      <c r="J8" s="53">
        <v>9</v>
      </c>
      <c r="K8" s="53">
        <v>10</v>
      </c>
      <c r="L8" s="53">
        <v>11</v>
      </c>
      <c r="M8" s="53">
        <v>12</v>
      </c>
      <c r="N8" s="53">
        <v>13</v>
      </c>
      <c r="O8" s="53">
        <v>14</v>
      </c>
      <c r="P8" s="53">
        <v>15</v>
      </c>
      <c r="Q8" s="53">
        <v>16</v>
      </c>
      <c r="R8" s="53">
        <v>17</v>
      </c>
    </row>
    <row r="9" spans="1:18" ht="102.6" customHeight="1" x14ac:dyDescent="0.25">
      <c r="A9" s="256">
        <v>1</v>
      </c>
      <c r="B9" s="256" t="s">
        <v>451</v>
      </c>
      <c r="C9" s="283" t="s">
        <v>407</v>
      </c>
      <c r="D9" s="54" t="s">
        <v>452</v>
      </c>
      <c r="E9" s="55">
        <v>11656.266250000001</v>
      </c>
      <c r="F9" s="55">
        <f t="shared" ref="F9:F14" si="0">G9+H9+I9</f>
        <v>9442.6878704999999</v>
      </c>
      <c r="G9" s="55">
        <f>G10*E28</f>
        <v>2331.6699567000001</v>
      </c>
      <c r="H9" s="55">
        <f>H10*E28</f>
        <v>1695.3600215999998</v>
      </c>
      <c r="I9" s="55">
        <f>I10*E30</f>
        <v>5415.6578921999999</v>
      </c>
      <c r="J9" s="55"/>
      <c r="K9" s="55">
        <f>K10*1.19*E33</f>
        <v>136.37044035299999</v>
      </c>
      <c r="L9" s="55">
        <v>0</v>
      </c>
      <c r="M9" s="55">
        <f>M10*1.266*E34</f>
        <v>66.539350027799998</v>
      </c>
      <c r="N9" s="56">
        <f t="shared" ref="N9:N22" si="1">K9/(G9+H9)</f>
        <v>3.3863775806945544E-2</v>
      </c>
      <c r="O9" s="56">
        <f t="shared" ref="O9:O22" si="2">L9/(G9+H9)</f>
        <v>0</v>
      </c>
      <c r="P9" s="56">
        <f t="shared" ref="P9:P22" si="3">M9/(G9+H9)</f>
        <v>1.6523182192919608E-2</v>
      </c>
      <c r="Q9" s="78">
        <v>0</v>
      </c>
      <c r="R9" s="79">
        <f>N9+O9+P9+Q9</f>
        <v>5.0386957999865152E-2</v>
      </c>
    </row>
    <row r="10" spans="1:18" ht="72.599999999999994" hidden="1" customHeight="1" x14ac:dyDescent="0.25">
      <c r="A10" s="258"/>
      <c r="B10" s="257"/>
      <c r="C10" s="284"/>
      <c r="D10" s="54" t="s">
        <v>453</v>
      </c>
      <c r="E10" s="55">
        <v>2179.8248199999998</v>
      </c>
      <c r="F10" s="55">
        <f t="shared" si="0"/>
        <v>1875.52594</v>
      </c>
      <c r="G10" s="55">
        <f>382868.63/1000</f>
        <v>382.86863</v>
      </c>
      <c r="H10" s="55">
        <f>278384.24/1000</f>
        <v>278.38423999999998</v>
      </c>
      <c r="I10" s="55">
        <f>1214273.07/1000</f>
        <v>1214.27307</v>
      </c>
      <c r="J10" s="55"/>
      <c r="K10" s="55">
        <f>29920.89/1000</f>
        <v>29.92089</v>
      </c>
      <c r="L10" s="55">
        <v>0</v>
      </c>
      <c r="M10" s="55">
        <f>13442.13/1000</f>
        <v>13.442129999999999</v>
      </c>
      <c r="N10" s="56">
        <f t="shared" si="1"/>
        <v>4.5248786595058557E-2</v>
      </c>
      <c r="O10" s="56">
        <f t="shared" si="2"/>
        <v>0</v>
      </c>
      <c r="P10" s="56">
        <f t="shared" si="3"/>
        <v>2.0328274718868136E-2</v>
      </c>
      <c r="Q10" s="78">
        <v>0</v>
      </c>
      <c r="R10" s="79"/>
    </row>
    <row r="11" spans="1:18" ht="192.75" customHeight="1" x14ac:dyDescent="0.25">
      <c r="A11" s="256">
        <v>2</v>
      </c>
      <c r="B11" s="257"/>
      <c r="C11" s="283" t="s">
        <v>454</v>
      </c>
      <c r="D11" s="54" t="s">
        <v>452</v>
      </c>
      <c r="E11" s="55">
        <v>688044.21</v>
      </c>
      <c r="F11" s="55">
        <f t="shared" si="0"/>
        <v>521424.06839999999</v>
      </c>
      <c r="G11" s="55">
        <f>G12*F28</f>
        <v>99804.705000000002</v>
      </c>
      <c r="H11" s="55">
        <f>H12*F28</f>
        <v>246917.90759999998</v>
      </c>
      <c r="I11" s="55">
        <f>I12*F30</f>
        <v>174701.45580000003</v>
      </c>
      <c r="J11" s="55"/>
      <c r="K11" s="55">
        <f>K12*1.19*F33</f>
        <v>8486.4829769999997</v>
      </c>
      <c r="L11" s="55">
        <f>L12*1.19*F33</f>
        <v>11572.501647000001</v>
      </c>
      <c r="M11" s="55">
        <f>M12*1.266*F34</f>
        <v>3883.6190735999999</v>
      </c>
      <c r="N11" s="56">
        <f t="shared" si="1"/>
        <v>2.4476289311970878E-2</v>
      </c>
      <c r="O11" s="56">
        <f t="shared" si="2"/>
        <v>3.3376829853179302E-2</v>
      </c>
      <c r="P11" s="56">
        <f t="shared" si="3"/>
        <v>1.1200939692042456E-2</v>
      </c>
      <c r="Q11" s="78">
        <v>0</v>
      </c>
      <c r="R11" s="79">
        <f>N11+O11+P11+Q11</f>
        <v>6.9054058857192638E-2</v>
      </c>
    </row>
    <row r="12" spans="1:18" ht="100.9" hidden="1" customHeight="1" x14ac:dyDescent="0.25">
      <c r="A12" s="258"/>
      <c r="B12" s="258"/>
      <c r="C12" s="284"/>
      <c r="D12" s="54" t="s">
        <v>453</v>
      </c>
      <c r="E12" s="55">
        <v>116471.93</v>
      </c>
      <c r="F12" s="55">
        <f t="shared" si="0"/>
        <v>91466.75</v>
      </c>
      <c r="G12" s="55">
        <v>15053.5</v>
      </c>
      <c r="H12" s="55">
        <v>37242.519999999997</v>
      </c>
      <c r="I12" s="55">
        <v>39170.730000000003</v>
      </c>
      <c r="J12" s="55"/>
      <c r="K12" s="55">
        <v>1862.01</v>
      </c>
      <c r="L12" s="55">
        <v>2539.11</v>
      </c>
      <c r="M12" s="55">
        <v>784.56</v>
      </c>
      <c r="N12" s="56">
        <f t="shared" si="1"/>
        <v>3.5605195194586513E-2</v>
      </c>
      <c r="O12" s="56">
        <f t="shared" si="2"/>
        <v>4.8552643203058285E-2</v>
      </c>
      <c r="P12" s="56">
        <f t="shared" si="3"/>
        <v>1.5002288893112708E-2</v>
      </c>
      <c r="Q12" s="78">
        <v>0</v>
      </c>
      <c r="R12" s="79"/>
    </row>
    <row r="13" spans="1:18" ht="49.15" customHeight="1" x14ac:dyDescent="0.25">
      <c r="A13" s="256">
        <v>3</v>
      </c>
      <c r="B13" s="256" t="s">
        <v>409</v>
      </c>
      <c r="C13" s="286" t="s">
        <v>410</v>
      </c>
      <c r="D13" s="54" t="s">
        <v>455</v>
      </c>
      <c r="E13" s="55">
        <v>170961.79</v>
      </c>
      <c r="F13" s="55">
        <f t="shared" si="0"/>
        <v>129121.52160000001</v>
      </c>
      <c r="G13" s="55">
        <f>G14*G28</f>
        <v>91503.198799999998</v>
      </c>
      <c r="H13" s="55">
        <f>H14*G28</f>
        <v>37618.322800000002</v>
      </c>
      <c r="I13" s="55">
        <f>I14*G30</f>
        <v>0</v>
      </c>
      <c r="J13" s="55"/>
      <c r="K13" s="55">
        <f>K14*1.19*G33</f>
        <v>1996.481088</v>
      </c>
      <c r="L13" s="55">
        <f>L14*1.19*G33</f>
        <v>2500.7293079999995</v>
      </c>
      <c r="M13" s="55">
        <f>M14*1.266*G34</f>
        <v>200.53819800000002</v>
      </c>
      <c r="N13" s="56">
        <f t="shared" si="1"/>
        <v>1.5462031915832069E-2</v>
      </c>
      <c r="O13" s="56">
        <f t="shared" si="2"/>
        <v>1.936725401786157E-2</v>
      </c>
      <c r="P13" s="56">
        <f t="shared" si="3"/>
        <v>1.5530966140659234E-3</v>
      </c>
      <c r="Q13" s="78">
        <v>4.5614105389631997E-3</v>
      </c>
      <c r="R13" s="79">
        <f>N13+O13+P13+Q13</f>
        <v>4.0943793086722767E-2</v>
      </c>
    </row>
    <row r="14" spans="1:18" ht="57" hidden="1" customHeight="1" x14ac:dyDescent="0.25">
      <c r="A14" s="258"/>
      <c r="B14" s="257"/>
      <c r="C14" s="287"/>
      <c r="D14" s="54" t="s">
        <v>453</v>
      </c>
      <c r="E14" s="55">
        <v>29033.31</v>
      </c>
      <c r="F14" s="55">
        <f t="shared" si="0"/>
        <v>22378.080000000002</v>
      </c>
      <c r="G14" s="55">
        <v>15858.44</v>
      </c>
      <c r="H14" s="55">
        <v>6519.64</v>
      </c>
      <c r="I14" s="55">
        <v>0</v>
      </c>
      <c r="J14" s="55"/>
      <c r="K14" s="55">
        <v>420.48</v>
      </c>
      <c r="L14" s="55">
        <v>526.67999999999995</v>
      </c>
      <c r="M14" s="55">
        <v>39.700000000000003</v>
      </c>
      <c r="N14" s="56">
        <f t="shared" si="1"/>
        <v>1.8789815748267949E-2</v>
      </c>
      <c r="O14" s="56">
        <f t="shared" si="2"/>
        <v>2.3535531198386989E-2</v>
      </c>
      <c r="P14" s="56">
        <f t="shared" si="3"/>
        <v>1.7740574705247278E-3</v>
      </c>
      <c r="Q14" s="78">
        <v>4.9753003421204997E-3</v>
      </c>
      <c r="R14" s="79"/>
    </row>
    <row r="15" spans="1:18" ht="67.900000000000006" customHeight="1" x14ac:dyDescent="0.25">
      <c r="A15" s="256">
        <v>4</v>
      </c>
      <c r="B15" s="257"/>
      <c r="C15" s="288" t="s">
        <v>411</v>
      </c>
      <c r="D15" s="57" t="s">
        <v>455</v>
      </c>
      <c r="E15" s="55">
        <v>725870.83</v>
      </c>
      <c r="F15" s="55">
        <v>551588.679</v>
      </c>
      <c r="G15" s="55">
        <v>319494.33</v>
      </c>
      <c r="H15" s="55">
        <v>231687.44</v>
      </c>
      <c r="I15" s="55">
        <v>406.85</v>
      </c>
      <c r="J15" s="55"/>
      <c r="K15" s="55">
        <v>12415.71</v>
      </c>
      <c r="L15" s="55">
        <v>14808.286339</v>
      </c>
      <c r="M15" s="55">
        <v>3822.96</v>
      </c>
      <c r="N15" s="56">
        <f t="shared" si="1"/>
        <v>2.2525618000754994E-2</v>
      </c>
      <c r="O15" s="56">
        <f t="shared" si="2"/>
        <v>2.6866429814977371E-2</v>
      </c>
      <c r="P15" s="56">
        <f t="shared" si="3"/>
        <v>6.9359333128887765E-3</v>
      </c>
      <c r="Q15" s="78">
        <v>3.5515340532281999E-3</v>
      </c>
      <c r="R15" s="79">
        <f>N15+O15+P15+Q15</f>
        <v>5.9879515181849342E-2</v>
      </c>
    </row>
    <row r="16" spans="1:18" ht="67.900000000000006" hidden="1" customHeight="1" x14ac:dyDescent="0.25">
      <c r="A16" s="258"/>
      <c r="B16" s="258"/>
      <c r="C16" s="289"/>
      <c r="D16" s="57" t="s">
        <v>453</v>
      </c>
      <c r="E16" s="55">
        <v>125177.97</v>
      </c>
      <c r="F16" s="55">
        <v>95613.7</v>
      </c>
      <c r="G16" s="55">
        <v>55371.64</v>
      </c>
      <c r="H16" s="55">
        <v>40153.81</v>
      </c>
      <c r="I16" s="55">
        <v>88.25</v>
      </c>
      <c r="J16" s="55"/>
      <c r="K16" s="55">
        <v>2724.12</v>
      </c>
      <c r="L16" s="55">
        <v>3249.07</v>
      </c>
      <c r="M16" s="55">
        <v>772.31</v>
      </c>
      <c r="N16" s="56">
        <f t="shared" si="1"/>
        <v>2.8517217139516222E-2</v>
      </c>
      <c r="O16" s="56">
        <f t="shared" si="2"/>
        <v>3.4012611298873757E-2</v>
      </c>
      <c r="P16" s="56">
        <f t="shared" si="3"/>
        <v>8.084861154802201E-3</v>
      </c>
      <c r="Q16" s="78">
        <v>3.8737899135989E-3</v>
      </c>
      <c r="R16" s="79"/>
    </row>
    <row r="17" spans="1:18" ht="67.900000000000006" customHeight="1" x14ac:dyDescent="0.25">
      <c r="A17" s="256">
        <v>5</v>
      </c>
      <c r="B17" s="271" t="s">
        <v>412</v>
      </c>
      <c r="C17" s="283" t="s">
        <v>456</v>
      </c>
      <c r="D17" s="54" t="s">
        <v>457</v>
      </c>
      <c r="E17" s="55">
        <v>561932.85</v>
      </c>
      <c r="F17" s="55">
        <f>G17+H17+I17</f>
        <v>399667.21620000002</v>
      </c>
      <c r="G17" s="55">
        <f>G18*I28</f>
        <v>163785.29599999997</v>
      </c>
      <c r="H17" s="55">
        <f>H18*I28</f>
        <v>147763.611</v>
      </c>
      <c r="I17" s="55">
        <f>I18*I30</f>
        <v>88118.309200000003</v>
      </c>
      <c r="J17" s="55"/>
      <c r="K17" s="55">
        <f>K18*1.19*I33</f>
        <v>19215.596995</v>
      </c>
      <c r="L17" s="55">
        <f>L18*1.19*I33</f>
        <v>0</v>
      </c>
      <c r="M17" s="55">
        <f>M18*1.266*I34</f>
        <v>1734.8322096000002</v>
      </c>
      <c r="N17" s="56">
        <f t="shared" si="1"/>
        <v>6.1677626090981597E-2</v>
      </c>
      <c r="O17" s="56">
        <f t="shared" si="2"/>
        <v>0</v>
      </c>
      <c r="P17" s="56">
        <f t="shared" si="3"/>
        <v>5.5684105147574799E-3</v>
      </c>
      <c r="Q17" s="78">
        <v>5.5643872525604002E-3</v>
      </c>
      <c r="R17" s="79">
        <f>N17+O17+P17+Q17</f>
        <v>7.2810423858299472E-2</v>
      </c>
    </row>
    <row r="18" spans="1:18" ht="67.900000000000006" hidden="1" customHeight="1" x14ac:dyDescent="0.25">
      <c r="A18" s="258"/>
      <c r="B18" s="271"/>
      <c r="C18" s="284"/>
      <c r="D18" s="54" t="s">
        <v>453</v>
      </c>
      <c r="E18" s="55">
        <v>94393.09</v>
      </c>
      <c r="F18" s="55">
        <f>G18+H18+I18</f>
        <v>69651.209999999992</v>
      </c>
      <c r="G18" s="55">
        <v>25792.959999999999</v>
      </c>
      <c r="H18" s="55">
        <v>23269.86</v>
      </c>
      <c r="I18" s="55">
        <v>20588.39</v>
      </c>
      <c r="J18" s="55"/>
      <c r="K18" s="55">
        <v>4087.99</v>
      </c>
      <c r="L18" s="55">
        <v>0</v>
      </c>
      <c r="M18" s="55">
        <v>343.44</v>
      </c>
      <c r="N18" s="56">
        <f t="shared" si="1"/>
        <v>8.3321545724440615E-2</v>
      </c>
      <c r="O18" s="56">
        <f t="shared" si="2"/>
        <v>0</v>
      </c>
      <c r="P18" s="56">
        <f t="shared" si="3"/>
        <v>7.0000052993284935E-3</v>
      </c>
      <c r="Q18" s="78">
        <v>9.4728844648146997E-3</v>
      </c>
      <c r="R18" s="79"/>
    </row>
    <row r="19" spans="1:18" ht="67.900000000000006" customHeight="1" x14ac:dyDescent="0.25">
      <c r="A19" s="256">
        <v>6</v>
      </c>
      <c r="B19" s="271"/>
      <c r="C19" s="283" t="s">
        <v>414</v>
      </c>
      <c r="D19" s="57" t="s">
        <v>455</v>
      </c>
      <c r="E19" s="55">
        <v>738823.57</v>
      </c>
      <c r="F19" s="55">
        <v>511472.86</v>
      </c>
      <c r="G19" s="55">
        <v>257334.67</v>
      </c>
      <c r="H19" s="55">
        <v>230898.09</v>
      </c>
      <c r="I19" s="55">
        <v>23240.1</v>
      </c>
      <c r="J19" s="55"/>
      <c r="K19" s="55">
        <v>19584.188309000001</v>
      </c>
      <c r="L19" s="55">
        <v>0</v>
      </c>
      <c r="M19" s="55">
        <v>2539.5687809999999</v>
      </c>
      <c r="N19" s="56">
        <f t="shared" si="1"/>
        <v>4.0112401119908464E-2</v>
      </c>
      <c r="O19" s="56">
        <f t="shared" si="2"/>
        <v>0</v>
      </c>
      <c r="P19" s="56">
        <f t="shared" si="3"/>
        <v>5.2015534168579755E-3</v>
      </c>
      <c r="Q19" s="78">
        <v>5.1286902198045999E-3</v>
      </c>
      <c r="R19" s="79">
        <f>N19+O19+P19+Q19</f>
        <v>5.0442644756571037E-2</v>
      </c>
    </row>
    <row r="20" spans="1:18" ht="67.900000000000006" hidden="1" customHeight="1" x14ac:dyDescent="0.25">
      <c r="A20" s="258"/>
      <c r="B20" s="271"/>
      <c r="C20" s="284"/>
      <c r="D20" s="57" t="s">
        <v>453</v>
      </c>
      <c r="E20" s="55">
        <v>128717.35</v>
      </c>
      <c r="F20" s="55">
        <v>89613.6</v>
      </c>
      <c r="G20" s="55">
        <v>44598.73</v>
      </c>
      <c r="H20" s="55">
        <v>40017</v>
      </c>
      <c r="I20" s="55">
        <v>4997.87</v>
      </c>
      <c r="J20" s="55"/>
      <c r="K20" s="55">
        <v>4023.79</v>
      </c>
      <c r="L20" s="55">
        <v>0</v>
      </c>
      <c r="M20" s="55">
        <v>481.05</v>
      </c>
      <c r="N20" s="56">
        <f t="shared" si="1"/>
        <v>4.7553687712674694E-2</v>
      </c>
      <c r="O20" s="56">
        <f t="shared" si="2"/>
        <v>0</v>
      </c>
      <c r="P20" s="56">
        <f t="shared" si="3"/>
        <v>5.685113158038109E-3</v>
      </c>
      <c r="Q20" s="78">
        <v>5.5940533914911996E-3</v>
      </c>
      <c r="R20" s="79"/>
    </row>
    <row r="21" spans="1:18" ht="67.900000000000006" customHeight="1" x14ac:dyDescent="0.25">
      <c r="A21" s="256">
        <v>7</v>
      </c>
      <c r="B21" s="256" t="s">
        <v>415</v>
      </c>
      <c r="C21" s="283" t="s">
        <v>416</v>
      </c>
      <c r="D21" s="57" t="s">
        <v>458</v>
      </c>
      <c r="E21" s="55">
        <v>16001185.93</v>
      </c>
      <c r="F21" s="55">
        <f>G21+H21+I21+J21</f>
        <v>6269109.2307000002</v>
      </c>
      <c r="G21" s="55">
        <f>123094.59*K28+325303.92*K29</f>
        <v>2908258.6863000002</v>
      </c>
      <c r="H21" s="55">
        <f>110226.08*K28+375865.25*K29</f>
        <v>3158998.0832000002</v>
      </c>
      <c r="I21" s="55">
        <f>I22*K30</f>
        <v>201852.46120000002</v>
      </c>
      <c r="J21" s="55">
        <f>J22*K35</f>
        <v>0</v>
      </c>
      <c r="K21" s="55">
        <f>K22*K33*1.19</f>
        <v>48825.362634999998</v>
      </c>
      <c r="L21" s="55">
        <f>L22*1.19*K33</f>
        <v>73238.020449999996</v>
      </c>
      <c r="M21" s="55">
        <f>M22*K34*1.266</f>
        <v>11514.883123800002</v>
      </c>
      <c r="N21" s="56">
        <f t="shared" si="1"/>
        <v>8.0473539343916163E-3</v>
      </c>
      <c r="O21" s="56">
        <f t="shared" si="2"/>
        <v>1.2071027027925754E-2</v>
      </c>
      <c r="P21" s="56">
        <f t="shared" si="3"/>
        <v>1.8978730522309735E-3</v>
      </c>
      <c r="Q21" s="78">
        <v>5.9210415358545E-4</v>
      </c>
      <c r="R21" s="79">
        <f>N21+O21+P21+Q21</f>
        <v>2.2608358168133794E-2</v>
      </c>
    </row>
    <row r="22" spans="1:18" ht="67.900000000000006" hidden="1" customHeight="1" x14ac:dyDescent="0.25">
      <c r="A22" s="258"/>
      <c r="B22" s="258"/>
      <c r="C22" s="284"/>
      <c r="D22" s="80" t="s">
        <v>453</v>
      </c>
      <c r="E22" s="81">
        <v>2195184.4700000002</v>
      </c>
      <c r="F22" s="81">
        <f>G22+H22+I22+J22</f>
        <v>981651.63000000012</v>
      </c>
      <c r="G22" s="81">
        <f>123094.59+325303.92</f>
        <v>448398.51</v>
      </c>
      <c r="H22" s="81">
        <f>110226.08+375865.25</f>
        <v>486091.33</v>
      </c>
      <c r="I22" s="81">
        <v>47161.79</v>
      </c>
      <c r="J22" s="81">
        <v>0</v>
      </c>
      <c r="K22" s="81">
        <v>10387.27</v>
      </c>
      <c r="L22" s="81">
        <v>15580.9</v>
      </c>
      <c r="M22" s="81">
        <v>2279.5700000000002</v>
      </c>
      <c r="N22" s="82">
        <f t="shared" si="1"/>
        <v>1.1115444551007637E-2</v>
      </c>
      <c r="O22" s="82">
        <f t="shared" si="2"/>
        <v>1.6673161475998496E-2</v>
      </c>
      <c r="P22" s="82">
        <f t="shared" si="3"/>
        <v>2.4393737656901652E-3</v>
      </c>
      <c r="Q22" s="83">
        <v>7.7662380726578996E-4</v>
      </c>
      <c r="R22" s="84"/>
    </row>
    <row r="23" spans="1:18" ht="67.900000000000006" customHeight="1" x14ac:dyDescent="0.25">
      <c r="A23" s="60"/>
      <c r="B23" s="60"/>
      <c r="C23" s="85" t="s">
        <v>459</v>
      </c>
      <c r="D23" s="61"/>
      <c r="E23" s="86"/>
      <c r="F23" s="86"/>
      <c r="G23" s="86"/>
      <c r="H23" s="86"/>
      <c r="I23" s="86"/>
      <c r="J23" s="86"/>
      <c r="K23" s="86"/>
      <c r="L23" s="86"/>
      <c r="M23" s="86"/>
      <c r="N23" s="63">
        <f>(N9+N11+N13+N15+N17+N19+N21)/7</f>
        <v>2.9452156597255023E-2</v>
      </c>
      <c r="O23" s="63">
        <f>(O9+O11+O13+O15+O17+O19+O21)/7</f>
        <v>1.3097362959134858E-2</v>
      </c>
      <c r="P23" s="63">
        <f>(P9+P11+P13+P15+P17+P19+P21)/7</f>
        <v>6.9829983993947428E-3</v>
      </c>
      <c r="Q23" s="63">
        <f>(Q9+Q11+Q13+Q15+Q17+Q19+Q21)/7</f>
        <v>2.7711608883059786E-3</v>
      </c>
      <c r="R23" s="63">
        <f>N23+O23+P23+Q23</f>
        <v>5.2303678844090602E-2</v>
      </c>
    </row>
    <row r="24" spans="1:18" ht="67.900000000000006" customHeight="1" x14ac:dyDescent="0.25">
      <c r="A24" s="64"/>
      <c r="B24" s="64"/>
      <c r="C24" s="69"/>
      <c r="D24" s="65"/>
      <c r="E24" s="66"/>
      <c r="F24" s="66"/>
      <c r="G24" s="66"/>
      <c r="H24" s="66"/>
      <c r="I24" s="66"/>
      <c r="J24" s="66"/>
      <c r="K24" s="66"/>
      <c r="L24" s="66"/>
      <c r="M24" s="66"/>
      <c r="N24" s="67"/>
      <c r="O24" s="67"/>
      <c r="P24" s="67"/>
      <c r="Q24" s="66"/>
    </row>
    <row r="26" spans="1:18" ht="14.45" customHeight="1" outlineLevel="1" x14ac:dyDescent="0.25">
      <c r="D26" s="285" t="s">
        <v>460</v>
      </c>
      <c r="E26" s="285"/>
      <c r="F26" s="285"/>
      <c r="G26" s="285"/>
      <c r="H26" s="285"/>
      <c r="I26" s="285"/>
      <c r="J26" s="285"/>
      <c r="K26" s="285"/>
      <c r="L26" s="69"/>
      <c r="R26" s="87"/>
    </row>
    <row r="27" spans="1:18" outlineLevel="1" x14ac:dyDescent="0.25">
      <c r="D27" s="88"/>
      <c r="E27" s="88" t="s">
        <v>420</v>
      </c>
      <c r="F27" s="88" t="s">
        <v>421</v>
      </c>
      <c r="G27" s="88" t="s">
        <v>422</v>
      </c>
      <c r="H27" s="89" t="s">
        <v>423</v>
      </c>
      <c r="I27" s="89" t="s">
        <v>424</v>
      </c>
      <c r="J27" s="89" t="s">
        <v>425</v>
      </c>
      <c r="K27" s="60" t="s">
        <v>426</v>
      </c>
    </row>
    <row r="28" spans="1:18" outlineLevel="1" x14ac:dyDescent="0.25">
      <c r="D28" s="279" t="s">
        <v>427</v>
      </c>
      <c r="E28" s="277">
        <v>6.09</v>
      </c>
      <c r="F28" s="281">
        <v>6.63</v>
      </c>
      <c r="G28" s="277">
        <v>5.77</v>
      </c>
      <c r="H28" s="275">
        <v>5.77</v>
      </c>
      <c r="I28" s="275">
        <v>6.35</v>
      </c>
      <c r="J28" s="277">
        <v>5.77</v>
      </c>
      <c r="K28" s="90">
        <v>6.29</v>
      </c>
      <c r="L28" t="s">
        <v>428</v>
      </c>
    </row>
    <row r="29" spans="1:18" outlineLevel="1" x14ac:dyDescent="0.25">
      <c r="D29" s="280"/>
      <c r="E29" s="278"/>
      <c r="F29" s="282"/>
      <c r="G29" s="278"/>
      <c r="H29" s="276"/>
      <c r="I29" s="276"/>
      <c r="J29" s="278"/>
      <c r="K29" s="90">
        <v>6.56</v>
      </c>
      <c r="L29" t="s">
        <v>429</v>
      </c>
    </row>
    <row r="30" spans="1:18" outlineLevel="1" x14ac:dyDescent="0.25">
      <c r="D30" s="91" t="s">
        <v>430</v>
      </c>
      <c r="E30" s="90">
        <v>4.46</v>
      </c>
      <c r="F30" s="88">
        <v>4.46</v>
      </c>
      <c r="G30" s="90">
        <v>4.6500000000000004</v>
      </c>
      <c r="H30" s="89">
        <v>4.6100000000000003</v>
      </c>
      <c r="I30" s="89">
        <v>4.28</v>
      </c>
      <c r="J30" s="90">
        <v>4.6500000000000004</v>
      </c>
      <c r="K30" s="90">
        <v>4.28</v>
      </c>
    </row>
    <row r="31" spans="1:18" outlineLevel="1" x14ac:dyDescent="0.25">
      <c r="D31" s="279" t="s">
        <v>82</v>
      </c>
      <c r="E31" s="277">
        <v>11.37</v>
      </c>
      <c r="F31" s="281">
        <v>13.56</v>
      </c>
      <c r="G31" s="277">
        <v>15.91</v>
      </c>
      <c r="H31" s="275">
        <v>15.91</v>
      </c>
      <c r="I31" s="275">
        <v>14.03</v>
      </c>
      <c r="J31" s="277">
        <v>15.91</v>
      </c>
      <c r="K31" s="90">
        <v>8.2899999999999991</v>
      </c>
      <c r="L31" t="s">
        <v>428</v>
      </c>
    </row>
    <row r="32" spans="1:18" outlineLevel="1" x14ac:dyDescent="0.25">
      <c r="D32" s="280"/>
      <c r="E32" s="278"/>
      <c r="F32" s="282"/>
      <c r="G32" s="278"/>
      <c r="H32" s="276"/>
      <c r="I32" s="276"/>
      <c r="J32" s="278"/>
      <c r="K32" s="90">
        <v>11.84</v>
      </c>
      <c r="L32" t="s">
        <v>429</v>
      </c>
    </row>
    <row r="33" spans="4:12" ht="15" customHeight="1" outlineLevel="1" x14ac:dyDescent="0.25">
      <c r="D33" s="92" t="s">
        <v>431</v>
      </c>
      <c r="E33" s="93">
        <v>3.83</v>
      </c>
      <c r="F33" s="94">
        <v>3.83</v>
      </c>
      <c r="G33" s="93">
        <v>3.99</v>
      </c>
      <c r="H33" s="95">
        <v>3.83</v>
      </c>
      <c r="I33" s="95">
        <v>3.95</v>
      </c>
      <c r="J33" s="93">
        <v>4.09</v>
      </c>
      <c r="K33" s="90">
        <v>3.95</v>
      </c>
      <c r="L33" t="s">
        <v>461</v>
      </c>
    </row>
    <row r="34" spans="4:12" outlineLevel="1" x14ac:dyDescent="0.25">
      <c r="D34" s="92" t="s">
        <v>432</v>
      </c>
      <c r="E34" s="93">
        <v>3.91</v>
      </c>
      <c r="F34" s="94">
        <v>3.91</v>
      </c>
      <c r="G34" s="93">
        <v>3.99</v>
      </c>
      <c r="H34" s="95">
        <v>3.91</v>
      </c>
      <c r="I34" s="95">
        <v>3.99</v>
      </c>
      <c r="J34" s="93">
        <v>4.17</v>
      </c>
      <c r="K34" s="90">
        <v>3.99</v>
      </c>
      <c r="L34" t="s">
        <v>461</v>
      </c>
    </row>
    <row r="35" spans="4:12" outlineLevel="1" x14ac:dyDescent="0.25">
      <c r="D35" s="91" t="s">
        <v>371</v>
      </c>
      <c r="E35" s="90">
        <v>8.7899999999999991</v>
      </c>
      <c r="F35" s="88">
        <v>8.7899999999999991</v>
      </c>
      <c r="G35" s="90">
        <v>9.19</v>
      </c>
      <c r="H35" s="89">
        <v>9.1</v>
      </c>
      <c r="I35" s="89">
        <v>8.42</v>
      </c>
      <c r="J35" s="90">
        <v>9.19</v>
      </c>
      <c r="K35" s="90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196" t="s">
        <v>10</v>
      </c>
      <c r="B2" s="196"/>
      <c r="C2" s="196"/>
      <c r="D2" s="196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199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199"/>
    </row>
    <row r="5" spans="1:4" x14ac:dyDescent="0.25">
      <c r="A5" s="5"/>
      <c r="B5" s="1"/>
      <c r="C5" s="1"/>
    </row>
    <row r="6" spans="1:4" x14ac:dyDescent="0.25">
      <c r="A6" s="196" t="s">
        <v>12</v>
      </c>
      <c r="B6" s="196"/>
      <c r="C6" s="196"/>
      <c r="D6" s="196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00" t="s">
        <v>5</v>
      </c>
      <c r="B15" s="201" t="s">
        <v>15</v>
      </c>
      <c r="C15" s="201"/>
      <c r="D15" s="201"/>
    </row>
    <row r="16" spans="1:4" x14ac:dyDescent="0.25">
      <c r="A16" s="200"/>
      <c r="B16" s="200" t="s">
        <v>17</v>
      </c>
      <c r="C16" s="201" t="s">
        <v>28</v>
      </c>
      <c r="D16" s="201"/>
    </row>
    <row r="17" spans="1:4" ht="39" customHeight="1" x14ac:dyDescent="0.25">
      <c r="A17" s="200"/>
      <c r="B17" s="200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02" t="s">
        <v>29</v>
      </c>
      <c r="B2" s="202"/>
      <c r="C2" s="202"/>
      <c r="D2" s="202"/>
    </row>
    <row r="3" spans="1:10" x14ac:dyDescent="0.25">
      <c r="H3" s="104" t="s">
        <v>30</v>
      </c>
      <c r="I3" s="104" t="s">
        <v>31</v>
      </c>
      <c r="J3" s="104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6">
        <v>3985.09</v>
      </c>
      <c r="I4" s="96">
        <v>3153.63</v>
      </c>
      <c r="J4" s="96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2.1285154861481449E-2</v>
      </c>
      <c r="F5" s="14">
        <v>2164.08</v>
      </c>
      <c r="G5" s="17">
        <f>F5/$G$4</f>
        <v>2.1285154861481449E-2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1.7910835021952211E-2</v>
      </c>
      <c r="F6" s="14">
        <v>1821.01</v>
      </c>
      <c r="G6" s="17">
        <f>F6/$G$4</f>
        <v>1.7910835021952211E-2</v>
      </c>
      <c r="H6" s="15"/>
      <c r="I6" s="15"/>
    </row>
    <row r="7" spans="1:10" ht="25.5" customHeight="1" x14ac:dyDescent="0.25">
      <c r="A7" s="102">
        <v>3</v>
      </c>
      <c r="B7" s="109" t="s">
        <v>41</v>
      </c>
      <c r="C7" s="109" t="s">
        <v>42</v>
      </c>
      <c r="D7" s="16">
        <f>G7</f>
        <v>3.1018032108708436E-2</v>
      </c>
      <c r="F7" s="18">
        <v>3153.63</v>
      </c>
      <c r="G7" s="17">
        <f>F7/$G$4</f>
        <v>3.1018032108708436E-2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0.92978597800785789</v>
      </c>
      <c r="F8" s="18">
        <v>94532.14</v>
      </c>
      <c r="G8" s="17">
        <f>F8/$G$4</f>
        <v>0.92978597800785789</v>
      </c>
      <c r="H8" s="15"/>
      <c r="I8" s="19"/>
    </row>
    <row r="9" spans="1:10" ht="14.45" customHeight="1" x14ac:dyDescent="0.25">
      <c r="F9" s="103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F32"/>
  <sheetViews>
    <sheetView tabSelected="1" topLeftCell="A7" zoomScale="70" zoomScaleNormal="70" workbookViewId="0">
      <selection activeCell="D17" sqref="D17:D24"/>
    </sheetView>
  </sheetViews>
  <sheetFormatPr defaultColWidth="9.140625" defaultRowHeight="15.75" x14ac:dyDescent="0.25"/>
  <cols>
    <col min="1" max="2" width="9.140625" style="113"/>
    <col min="3" max="3" width="51.7109375" style="113" customWidth="1"/>
    <col min="4" max="4" width="51.42578125" style="113" customWidth="1"/>
    <col min="5" max="5" width="37.42578125" style="113" customWidth="1"/>
    <col min="6" max="6" width="9.140625" style="113"/>
  </cols>
  <sheetData>
    <row r="3" spans="2:6" x14ac:dyDescent="0.25">
      <c r="B3" s="203" t="s">
        <v>45</v>
      </c>
      <c r="C3" s="203"/>
      <c r="D3" s="203"/>
    </row>
    <row r="4" spans="2:6" x14ac:dyDescent="0.25">
      <c r="B4" s="204" t="s">
        <v>46</v>
      </c>
      <c r="C4" s="204"/>
      <c r="D4" s="204"/>
    </row>
    <row r="5" spans="2:6" ht="84" customHeight="1" x14ac:dyDescent="0.25">
      <c r="B5" s="206" t="s">
        <v>47</v>
      </c>
      <c r="C5" s="206"/>
      <c r="D5" s="206"/>
    </row>
    <row r="6" spans="2:6" ht="18.75" customHeight="1" x14ac:dyDescent="0.25">
      <c r="B6" s="158"/>
      <c r="C6" s="158"/>
      <c r="D6" s="158"/>
    </row>
    <row r="7" spans="2:6" ht="64.5" customHeight="1" x14ac:dyDescent="0.25">
      <c r="B7" s="205" t="s">
        <v>467</v>
      </c>
      <c r="C7" s="205"/>
      <c r="D7" s="205"/>
    </row>
    <row r="8" spans="2:6" ht="31.5" customHeight="1" x14ac:dyDescent="0.25">
      <c r="B8" s="205" t="s">
        <v>475</v>
      </c>
      <c r="C8" s="205"/>
      <c r="D8" s="205"/>
      <c r="E8" s="205"/>
      <c r="F8" s="205"/>
    </row>
    <row r="9" spans="2:6" ht="15.75" customHeight="1" x14ac:dyDescent="0.25">
      <c r="B9" s="205" t="s">
        <v>462</v>
      </c>
      <c r="C9" s="205"/>
      <c r="D9" s="205"/>
    </row>
    <row r="10" spans="2:6" x14ac:dyDescent="0.25">
      <c r="B10" s="131"/>
    </row>
    <row r="11" spans="2:6" x14ac:dyDescent="0.25">
      <c r="B11" s="117" t="s">
        <v>33</v>
      </c>
      <c r="C11" s="117" t="s">
        <v>48</v>
      </c>
      <c r="D11" s="117" t="s">
        <v>49</v>
      </c>
      <c r="E11" s="139"/>
    </row>
    <row r="12" spans="2:6" ht="96.75" customHeight="1" x14ac:dyDescent="0.25">
      <c r="B12" s="117">
        <v>1</v>
      </c>
      <c r="C12" s="122" t="s">
        <v>50</v>
      </c>
      <c r="D12" s="192" t="s">
        <v>464</v>
      </c>
    </row>
    <row r="13" spans="2:6" x14ac:dyDescent="0.25">
      <c r="B13" s="117">
        <v>2</v>
      </c>
      <c r="C13" s="122" t="s">
        <v>51</v>
      </c>
      <c r="D13" s="192" t="s">
        <v>465</v>
      </c>
    </row>
    <row r="14" spans="2:6" x14ac:dyDescent="0.25">
      <c r="B14" s="117">
        <v>3</v>
      </c>
      <c r="C14" s="122" t="s">
        <v>52</v>
      </c>
      <c r="D14" s="192" t="s">
        <v>466</v>
      </c>
    </row>
    <row r="15" spans="2:6" x14ac:dyDescent="0.25">
      <c r="B15" s="117">
        <v>4</v>
      </c>
      <c r="C15" s="122" t="s">
        <v>53</v>
      </c>
      <c r="D15" s="192">
        <v>1</v>
      </c>
    </row>
    <row r="16" spans="2:6" ht="116.25" customHeight="1" x14ac:dyDescent="0.25">
      <c r="B16" s="117">
        <v>5</v>
      </c>
      <c r="C16" s="111" t="s">
        <v>54</v>
      </c>
      <c r="D16" s="192" t="s">
        <v>55</v>
      </c>
    </row>
    <row r="17" spans="2:5" ht="79.5" customHeight="1" x14ac:dyDescent="0.25">
      <c r="B17" s="117">
        <v>6</v>
      </c>
      <c r="C17" s="111" t="s">
        <v>56</v>
      </c>
      <c r="D17" s="148">
        <v>44588.493236200004</v>
      </c>
      <c r="E17" s="157"/>
    </row>
    <row r="18" spans="2:5" x14ac:dyDescent="0.25">
      <c r="B18" s="138" t="s">
        <v>57</v>
      </c>
      <c r="C18" s="122" t="s">
        <v>58</v>
      </c>
      <c r="D18" s="148">
        <v>1331.7631600000002</v>
      </c>
    </row>
    <row r="19" spans="2:5" ht="15.75" customHeight="1" x14ac:dyDescent="0.25">
      <c r="B19" s="138" t="s">
        <v>59</v>
      </c>
      <c r="C19" s="122" t="s">
        <v>60</v>
      </c>
      <c r="D19" s="148">
        <v>43256.730076200001</v>
      </c>
    </row>
    <row r="20" spans="2:5" ht="16.5" customHeight="1" x14ac:dyDescent="0.25">
      <c r="B20" s="138" t="s">
        <v>61</v>
      </c>
      <c r="C20" s="122" t="s">
        <v>62</v>
      </c>
      <c r="D20" s="148"/>
    </row>
    <row r="21" spans="2:5" ht="35.25" customHeight="1" x14ac:dyDescent="0.25">
      <c r="B21" s="138" t="s">
        <v>63</v>
      </c>
      <c r="C21" s="137" t="s">
        <v>64</v>
      </c>
      <c r="D21" s="148"/>
    </row>
    <row r="22" spans="2:5" x14ac:dyDescent="0.25">
      <c r="B22" s="117">
        <v>7</v>
      </c>
      <c r="C22" s="137" t="s">
        <v>65</v>
      </c>
      <c r="D22" s="117" t="s">
        <v>476</v>
      </c>
      <c r="E22" s="135"/>
    </row>
    <row r="23" spans="2:5" ht="123" customHeight="1" x14ac:dyDescent="0.25">
      <c r="B23" s="117">
        <v>8</v>
      </c>
      <c r="C23" s="136" t="s">
        <v>66</v>
      </c>
      <c r="D23" s="148">
        <v>44588.493236200004</v>
      </c>
      <c r="E23" s="157"/>
    </row>
    <row r="24" spans="2:5" ht="60.75" customHeight="1" x14ac:dyDescent="0.25">
      <c r="B24" s="117">
        <v>9</v>
      </c>
      <c r="C24" s="111" t="s">
        <v>67</v>
      </c>
      <c r="D24" s="148">
        <v>44588.493236200004</v>
      </c>
      <c r="E24" s="135"/>
    </row>
    <row r="25" spans="2:5" ht="48" customHeight="1" x14ac:dyDescent="0.25">
      <c r="B25" s="117">
        <v>10</v>
      </c>
      <c r="C25" s="122" t="s">
        <v>68</v>
      </c>
      <c r="D25" s="122"/>
    </row>
    <row r="26" spans="2:5" x14ac:dyDescent="0.25">
      <c r="B26" s="134"/>
      <c r="C26" s="133"/>
      <c r="D26" s="133"/>
    </row>
    <row r="27" spans="2:5" ht="37.5" customHeight="1" x14ac:dyDescent="0.25">
      <c r="B27" s="132"/>
    </row>
    <row r="28" spans="2:5" x14ac:dyDescent="0.25">
      <c r="B28" s="113" t="s">
        <v>69</v>
      </c>
    </row>
    <row r="29" spans="2:5" x14ac:dyDescent="0.25">
      <c r="B29" s="132" t="s">
        <v>70</v>
      </c>
    </row>
    <row r="31" spans="2:5" x14ac:dyDescent="0.25">
      <c r="B31" s="113" t="s">
        <v>71</v>
      </c>
    </row>
    <row r="32" spans="2:5" x14ac:dyDescent="0.25">
      <c r="B32" s="132" t="s">
        <v>72</v>
      </c>
    </row>
  </sheetData>
  <mergeCells count="6">
    <mergeCell ref="B3:D3"/>
    <mergeCell ref="B4:D4"/>
    <mergeCell ref="B7:D7"/>
    <mergeCell ref="B9:D9"/>
    <mergeCell ref="B5:D5"/>
    <mergeCell ref="B8:F8"/>
  </mergeCells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L28"/>
  <sheetViews>
    <sheetView view="pageBreakPreview" zoomScale="70" zoomScaleNormal="70" workbookViewId="0">
      <selection activeCell="F14" sqref="F14:G14"/>
    </sheetView>
  </sheetViews>
  <sheetFormatPr defaultColWidth="9.140625" defaultRowHeight="15.75" x14ac:dyDescent="0.25"/>
  <cols>
    <col min="1" max="1" width="5.5703125" style="113" customWidth="1"/>
    <col min="2" max="2" width="9.140625" style="113"/>
    <col min="3" max="3" width="35.28515625" style="113" customWidth="1"/>
    <col min="4" max="4" width="13.85546875" style="113" customWidth="1"/>
    <col min="5" max="5" width="24.85546875" style="113" customWidth="1"/>
    <col min="6" max="6" width="15.5703125" style="113" customWidth="1"/>
    <col min="7" max="7" width="14.85546875" style="113" customWidth="1"/>
    <col min="8" max="8" width="16.7109375" style="113" customWidth="1"/>
    <col min="9" max="10" width="13" style="113" customWidth="1"/>
    <col min="11" max="11" width="18" style="113" customWidth="1"/>
    <col min="12" max="12" width="9.140625" style="113"/>
  </cols>
  <sheetData>
    <row r="3" spans="2:11" x14ac:dyDescent="0.25">
      <c r="B3" s="203" t="s">
        <v>73</v>
      </c>
      <c r="C3" s="203"/>
      <c r="D3" s="203"/>
      <c r="E3" s="203"/>
      <c r="F3" s="203"/>
      <c r="G3" s="203"/>
      <c r="H3" s="203"/>
      <c r="I3" s="203"/>
      <c r="J3" s="203"/>
      <c r="K3" s="132"/>
    </row>
    <row r="4" spans="2:11" x14ac:dyDescent="0.25">
      <c r="B4" s="204" t="s">
        <v>74</v>
      </c>
      <c r="C4" s="204"/>
      <c r="D4" s="204"/>
      <c r="E4" s="204"/>
      <c r="F4" s="204"/>
      <c r="G4" s="204"/>
      <c r="H4" s="204"/>
      <c r="I4" s="204"/>
      <c r="J4" s="204"/>
      <c r="K4" s="204"/>
    </row>
    <row r="5" spans="2:11" x14ac:dyDescent="0.25">
      <c r="B5" s="140"/>
      <c r="C5" s="140"/>
      <c r="D5" s="140"/>
      <c r="E5" s="140"/>
      <c r="F5" s="140"/>
      <c r="G5" s="140"/>
      <c r="H5" s="140"/>
      <c r="I5" s="140"/>
      <c r="J5" s="140"/>
      <c r="K5" s="140"/>
    </row>
    <row r="6" spans="2:11" ht="42" customHeight="1" x14ac:dyDescent="0.25">
      <c r="B6" s="209" t="s">
        <v>467</v>
      </c>
      <c r="C6" s="209"/>
      <c r="D6" s="209"/>
      <c r="E6" s="209"/>
      <c r="F6" s="209"/>
      <c r="G6" s="209"/>
      <c r="H6" s="209"/>
      <c r="I6" s="209"/>
      <c r="J6" s="209"/>
      <c r="K6" s="132"/>
    </row>
    <row r="7" spans="2:11" ht="15.75" customHeight="1" x14ac:dyDescent="0.25">
      <c r="B7" s="210" t="s">
        <v>462</v>
      </c>
      <c r="C7" s="210"/>
      <c r="D7" s="210"/>
      <c r="E7" s="210"/>
      <c r="F7" s="210"/>
      <c r="G7" s="210"/>
      <c r="H7" s="210"/>
      <c r="I7" s="210"/>
      <c r="J7" s="210"/>
      <c r="K7" s="132"/>
    </row>
    <row r="8" spans="2:11" ht="18.75" customHeight="1" x14ac:dyDescent="0.25">
      <c r="B8" s="128"/>
    </row>
    <row r="9" spans="2:11" ht="15.75" customHeight="1" x14ac:dyDescent="0.25">
      <c r="B9" s="208" t="s">
        <v>33</v>
      </c>
      <c r="C9" s="208" t="s">
        <v>75</v>
      </c>
      <c r="D9" s="208" t="s">
        <v>471</v>
      </c>
      <c r="E9" s="208"/>
      <c r="F9" s="208"/>
      <c r="G9" s="208"/>
      <c r="H9" s="208"/>
      <c r="I9" s="208"/>
      <c r="J9" s="208"/>
    </row>
    <row r="10" spans="2:11" ht="15.75" customHeight="1" x14ac:dyDescent="0.25">
      <c r="B10" s="208"/>
      <c r="C10" s="208"/>
      <c r="D10" s="208" t="s">
        <v>76</v>
      </c>
      <c r="E10" s="208" t="s">
        <v>77</v>
      </c>
      <c r="F10" s="208" t="s">
        <v>472</v>
      </c>
      <c r="G10" s="208"/>
      <c r="H10" s="208"/>
      <c r="I10" s="208"/>
      <c r="J10" s="208"/>
    </row>
    <row r="11" spans="2:11" ht="83.25" customHeight="1" x14ac:dyDescent="0.25">
      <c r="B11" s="208"/>
      <c r="C11" s="208"/>
      <c r="D11" s="208"/>
      <c r="E11" s="208"/>
      <c r="F11" s="117" t="s">
        <v>78</v>
      </c>
      <c r="G11" s="117" t="s">
        <v>79</v>
      </c>
      <c r="H11" s="117" t="s">
        <v>43</v>
      </c>
      <c r="I11" s="117" t="s">
        <v>80</v>
      </c>
      <c r="J11" s="117" t="s">
        <v>81</v>
      </c>
    </row>
    <row r="12" spans="2:11" ht="49.5" customHeight="1" x14ac:dyDescent="0.25">
      <c r="B12" s="191">
        <v>1</v>
      </c>
      <c r="C12" s="147" t="s">
        <v>474</v>
      </c>
      <c r="D12" s="294"/>
      <c r="E12" s="122"/>
      <c r="F12" s="295">
        <v>1331.7631600000002</v>
      </c>
      <c r="G12" s="296"/>
      <c r="H12" s="297">
        <v>43256.730076200001</v>
      </c>
      <c r="I12" s="297"/>
      <c r="J12" s="298">
        <v>44588.493236200004</v>
      </c>
    </row>
    <row r="13" spans="2:11" ht="15.75" customHeight="1" x14ac:dyDescent="0.25">
      <c r="B13" s="207" t="s">
        <v>83</v>
      </c>
      <c r="C13" s="207"/>
      <c r="D13" s="207"/>
      <c r="E13" s="207"/>
      <c r="F13" s="299">
        <v>1331.7631600000002</v>
      </c>
      <c r="G13" s="300"/>
      <c r="H13" s="301">
        <v>43256.730076200001</v>
      </c>
      <c r="I13" s="301"/>
      <c r="J13" s="301">
        <v>44588.493236200004</v>
      </c>
    </row>
    <row r="14" spans="2:11" ht="28.5" customHeight="1" x14ac:dyDescent="0.25">
      <c r="B14" s="207" t="s">
        <v>473</v>
      </c>
      <c r="C14" s="207"/>
      <c r="D14" s="207"/>
      <c r="E14" s="207"/>
      <c r="F14" s="299">
        <v>1331.7631600000002</v>
      </c>
      <c r="G14" s="300"/>
      <c r="H14" s="301">
        <v>43256.730076200001</v>
      </c>
      <c r="I14" s="301"/>
      <c r="J14" s="301">
        <v>44588.493236200004</v>
      </c>
    </row>
    <row r="15" spans="2:11" ht="15" customHeight="1" x14ac:dyDescent="0.25"/>
    <row r="16" spans="2:11" ht="15" customHeight="1" x14ac:dyDescent="0.25"/>
    <row r="17" spans="3:5" ht="15" customHeight="1" x14ac:dyDescent="0.25"/>
    <row r="18" spans="3:5" ht="15" customHeight="1" x14ac:dyDescent="0.25">
      <c r="C18" s="4" t="s">
        <v>84</v>
      </c>
      <c r="D18" s="12"/>
      <c r="E18" s="12"/>
    </row>
    <row r="19" spans="3:5" ht="15" customHeight="1" x14ac:dyDescent="0.25">
      <c r="C19" s="27" t="s">
        <v>70</v>
      </c>
      <c r="D19" s="12"/>
      <c r="E19" s="12"/>
    </row>
    <row r="20" spans="3:5" ht="15" customHeight="1" x14ac:dyDescent="0.25">
      <c r="C20" s="4"/>
      <c r="D20" s="12"/>
      <c r="E20" s="12"/>
    </row>
    <row r="21" spans="3:5" ht="15" customHeight="1" x14ac:dyDescent="0.25">
      <c r="C21" s="4" t="s">
        <v>71</v>
      </c>
      <c r="D21" s="12"/>
      <c r="E21" s="12"/>
    </row>
    <row r="22" spans="3:5" ht="15" customHeight="1" x14ac:dyDescent="0.25">
      <c r="C22" s="27" t="s">
        <v>72</v>
      </c>
      <c r="D22" s="12"/>
      <c r="E22" s="12"/>
    </row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</sheetData>
  <mergeCells count="15">
    <mergeCell ref="B13:E13"/>
    <mergeCell ref="B14:E14"/>
    <mergeCell ref="B3:J3"/>
    <mergeCell ref="B4:K4"/>
    <mergeCell ref="B9:B11"/>
    <mergeCell ref="C9:C11"/>
    <mergeCell ref="D9:J9"/>
    <mergeCell ref="D10:D11"/>
    <mergeCell ref="E10:E11"/>
    <mergeCell ref="F10:J10"/>
    <mergeCell ref="B6:J6"/>
    <mergeCell ref="B7:J7"/>
    <mergeCell ref="F12:G12"/>
    <mergeCell ref="F13:G13"/>
    <mergeCell ref="F14:G14"/>
  </mergeCells>
  <pageMargins left="0.7" right="0.7" top="0.75" bottom="0.75" header="0.3" footer="0.3"/>
  <pageSetup paperSize="9" scale="5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78"/>
  <sheetViews>
    <sheetView view="pageBreakPreview" topLeftCell="A30" zoomScale="55" workbookViewId="0">
      <selection activeCell="S33" sqref="S33:T33"/>
    </sheetView>
  </sheetViews>
  <sheetFormatPr defaultColWidth="9.140625" defaultRowHeight="15.75" x14ac:dyDescent="0.25"/>
  <cols>
    <col min="1" max="1" width="9.140625" style="113"/>
    <col min="2" max="2" width="12.5703125" style="113" customWidth="1"/>
    <col min="3" max="3" width="22.42578125" style="113" customWidth="1"/>
    <col min="4" max="4" width="71.7109375" style="113" customWidth="1"/>
    <col min="5" max="5" width="10.140625" style="113" customWidth="1"/>
    <col min="6" max="6" width="20.7109375" style="113" customWidth="1"/>
    <col min="7" max="7" width="20" style="113" customWidth="1"/>
    <col min="8" max="8" width="16.7109375" style="113" customWidth="1"/>
    <col min="9" max="9" width="9.140625" style="113"/>
  </cols>
  <sheetData>
    <row r="2" spans="1:8" x14ac:dyDescent="0.25">
      <c r="A2" s="203" t="s">
        <v>85</v>
      </c>
      <c r="B2" s="203"/>
      <c r="C2" s="203"/>
      <c r="D2" s="203"/>
      <c r="E2" s="203"/>
      <c r="F2" s="203"/>
      <c r="G2" s="203"/>
      <c r="H2" s="203"/>
    </row>
    <row r="3" spans="1:8" x14ac:dyDescent="0.25">
      <c r="A3" s="204" t="s">
        <v>86</v>
      </c>
      <c r="B3" s="204"/>
      <c r="C3" s="204"/>
      <c r="D3" s="204"/>
      <c r="E3" s="204"/>
      <c r="F3" s="204"/>
      <c r="G3" s="204"/>
      <c r="H3" s="204"/>
    </row>
    <row r="4" spans="1:8" ht="18.75" customHeight="1" x14ac:dyDescent="0.25">
      <c r="A4" s="167"/>
      <c r="B4" s="167"/>
      <c r="C4" s="215" t="s">
        <v>87</v>
      </c>
      <c r="D4" s="215"/>
      <c r="E4" s="215"/>
      <c r="F4" s="215"/>
      <c r="G4" s="215"/>
      <c r="H4" s="215"/>
    </row>
    <row r="5" spans="1:8" x14ac:dyDescent="0.25">
      <c r="A5" s="131"/>
    </row>
    <row r="6" spans="1:8" x14ac:dyDescent="0.25">
      <c r="A6" s="209" t="s">
        <v>467</v>
      </c>
      <c r="B6" s="209"/>
      <c r="C6" s="209"/>
      <c r="D6" s="209"/>
      <c r="E6" s="209"/>
      <c r="F6" s="209"/>
      <c r="G6" s="209"/>
      <c r="H6" s="209"/>
    </row>
    <row r="7" spans="1:8" x14ac:dyDescent="0.25">
      <c r="A7" s="141"/>
      <c r="B7" s="141"/>
      <c r="C7" s="141"/>
      <c r="D7" s="141"/>
      <c r="E7" s="141"/>
      <c r="F7" s="141"/>
      <c r="G7" s="141"/>
      <c r="H7" s="141"/>
    </row>
    <row r="8" spans="1:8" x14ac:dyDescent="0.25">
      <c r="A8" s="208" t="s">
        <v>88</v>
      </c>
      <c r="B8" s="208" t="s">
        <v>89</v>
      </c>
      <c r="C8" s="208" t="s">
        <v>90</v>
      </c>
      <c r="D8" s="208" t="s">
        <v>91</v>
      </c>
      <c r="E8" s="208" t="s">
        <v>92</v>
      </c>
      <c r="F8" s="208" t="s">
        <v>93</v>
      </c>
      <c r="G8" s="208" t="s">
        <v>94</v>
      </c>
      <c r="H8" s="208"/>
    </row>
    <row r="9" spans="1:8" x14ac:dyDescent="0.25">
      <c r="A9" s="208"/>
      <c r="B9" s="208"/>
      <c r="C9" s="208"/>
      <c r="D9" s="208"/>
      <c r="E9" s="208"/>
      <c r="F9" s="208"/>
      <c r="G9" s="117" t="s">
        <v>95</v>
      </c>
      <c r="H9" s="117" t="s">
        <v>96</v>
      </c>
    </row>
    <row r="10" spans="1:8" x14ac:dyDescent="0.25">
      <c r="A10" s="147">
        <v>1</v>
      </c>
      <c r="B10" s="147"/>
      <c r="C10" s="147">
        <v>2</v>
      </c>
      <c r="D10" s="147" t="s">
        <v>97</v>
      </c>
      <c r="E10" s="147">
        <v>4</v>
      </c>
      <c r="F10" s="147">
        <v>5</v>
      </c>
      <c r="G10" s="147">
        <v>6</v>
      </c>
      <c r="H10" s="147">
        <v>7</v>
      </c>
    </row>
    <row r="11" spans="1:8" s="143" customFormat="1" x14ac:dyDescent="0.25">
      <c r="A11" s="212" t="s">
        <v>98</v>
      </c>
      <c r="B11" s="213"/>
      <c r="C11" s="214"/>
      <c r="D11" s="214"/>
      <c r="E11" s="213"/>
      <c r="F11" s="164">
        <f>SUM(F12:F19)</f>
        <v>517.36</v>
      </c>
      <c r="G11" s="10"/>
      <c r="H11" s="164">
        <f>SUM(H12:H19)</f>
        <v>5146.3200000000006</v>
      </c>
    </row>
    <row r="12" spans="1:8" x14ac:dyDescent="0.25">
      <c r="A12" s="159">
        <v>1</v>
      </c>
      <c r="B12" s="146"/>
      <c r="C12" s="159" t="s">
        <v>99</v>
      </c>
      <c r="D12" s="160" t="s">
        <v>100</v>
      </c>
      <c r="E12" s="161" t="s">
        <v>101</v>
      </c>
      <c r="F12" s="162">
        <v>334.56</v>
      </c>
      <c r="G12" s="163">
        <v>9.6199999999999992</v>
      </c>
      <c r="H12" s="163">
        <f t="shared" ref="H12:H19" si="0">ROUND(F12*G12,2)</f>
        <v>3218.47</v>
      </c>
    </row>
    <row r="13" spans="1:8" x14ac:dyDescent="0.25">
      <c r="A13" s="161">
        <v>2</v>
      </c>
      <c r="B13" s="146"/>
      <c r="C13" s="159" t="s">
        <v>102</v>
      </c>
      <c r="D13" s="160" t="s">
        <v>103</v>
      </c>
      <c r="E13" s="161" t="s">
        <v>101</v>
      </c>
      <c r="F13" s="162">
        <v>122</v>
      </c>
      <c r="G13" s="163">
        <v>11.09</v>
      </c>
      <c r="H13" s="163">
        <f t="shared" si="0"/>
        <v>1352.98</v>
      </c>
    </row>
    <row r="14" spans="1:8" x14ac:dyDescent="0.25">
      <c r="A14" s="159">
        <v>3</v>
      </c>
      <c r="B14" s="146"/>
      <c r="C14" s="159" t="s">
        <v>104</v>
      </c>
      <c r="D14" s="160" t="s">
        <v>105</v>
      </c>
      <c r="E14" s="161" t="s">
        <v>101</v>
      </c>
      <c r="F14" s="162">
        <v>45.32</v>
      </c>
      <c r="G14" s="163">
        <v>9.4</v>
      </c>
      <c r="H14" s="163">
        <f t="shared" si="0"/>
        <v>426.01</v>
      </c>
    </row>
    <row r="15" spans="1:8" x14ac:dyDescent="0.25">
      <c r="A15" s="161">
        <v>4</v>
      </c>
      <c r="B15" s="146"/>
      <c r="C15" s="159" t="s">
        <v>106</v>
      </c>
      <c r="D15" s="160" t="s">
        <v>107</v>
      </c>
      <c r="E15" s="161" t="s">
        <v>101</v>
      </c>
      <c r="F15" s="162">
        <v>7.6</v>
      </c>
      <c r="G15" s="163">
        <v>9.18</v>
      </c>
      <c r="H15" s="163">
        <f t="shared" si="0"/>
        <v>69.77</v>
      </c>
    </row>
    <row r="16" spans="1:8" x14ac:dyDescent="0.25">
      <c r="A16" s="159">
        <v>5</v>
      </c>
      <c r="B16" s="146"/>
      <c r="C16" s="159" t="s">
        <v>108</v>
      </c>
      <c r="D16" s="160" t="s">
        <v>109</v>
      </c>
      <c r="E16" s="161" t="s">
        <v>101</v>
      </c>
      <c r="F16" s="162">
        <v>3.78</v>
      </c>
      <c r="G16" s="163">
        <v>9.92</v>
      </c>
      <c r="H16" s="163">
        <f t="shared" si="0"/>
        <v>37.5</v>
      </c>
    </row>
    <row r="17" spans="1:8" x14ac:dyDescent="0.25">
      <c r="A17" s="161">
        <v>6</v>
      </c>
      <c r="B17" s="146"/>
      <c r="C17" s="159" t="s">
        <v>110</v>
      </c>
      <c r="D17" s="160" t="s">
        <v>111</v>
      </c>
      <c r="E17" s="161" t="s">
        <v>101</v>
      </c>
      <c r="F17" s="162">
        <v>3.6</v>
      </c>
      <c r="G17" s="163">
        <v>10.210000000000001</v>
      </c>
      <c r="H17" s="163">
        <f t="shared" si="0"/>
        <v>36.76</v>
      </c>
    </row>
    <row r="18" spans="1:8" x14ac:dyDescent="0.25">
      <c r="A18" s="159">
        <v>7</v>
      </c>
      <c r="B18" s="146"/>
      <c r="C18" s="159" t="s">
        <v>112</v>
      </c>
      <c r="D18" s="160" t="s">
        <v>113</v>
      </c>
      <c r="E18" s="161" t="s">
        <v>101</v>
      </c>
      <c r="F18" s="162">
        <v>0.44</v>
      </c>
      <c r="G18" s="163">
        <v>9.76</v>
      </c>
      <c r="H18" s="163">
        <f t="shared" si="0"/>
        <v>4.29</v>
      </c>
    </row>
    <row r="19" spans="1:8" x14ac:dyDescent="0.25">
      <c r="A19" s="161">
        <v>8</v>
      </c>
      <c r="B19" s="146"/>
      <c r="C19" s="159" t="s">
        <v>114</v>
      </c>
      <c r="D19" s="160" t="s">
        <v>115</v>
      </c>
      <c r="E19" s="161" t="s">
        <v>101</v>
      </c>
      <c r="F19" s="162">
        <v>0.06</v>
      </c>
      <c r="G19" s="163">
        <v>9.07</v>
      </c>
      <c r="H19" s="163">
        <f t="shared" si="0"/>
        <v>0.54</v>
      </c>
    </row>
    <row r="20" spans="1:8" x14ac:dyDescent="0.25">
      <c r="A20" s="211" t="s">
        <v>116</v>
      </c>
      <c r="B20" s="211"/>
      <c r="C20" s="211"/>
      <c r="D20" s="211"/>
      <c r="E20" s="211"/>
      <c r="F20" s="145"/>
      <c r="G20" s="144"/>
      <c r="H20" s="164">
        <f>H21</f>
        <v>140.21</v>
      </c>
    </row>
    <row r="21" spans="1:8" x14ac:dyDescent="0.25">
      <c r="A21" s="161">
        <v>9</v>
      </c>
      <c r="B21" s="142"/>
      <c r="C21" s="159">
        <v>2</v>
      </c>
      <c r="D21" s="160" t="s">
        <v>116</v>
      </c>
      <c r="E21" s="161" t="s">
        <v>101</v>
      </c>
      <c r="F21" s="170">
        <v>13.7</v>
      </c>
      <c r="G21" s="163">
        <v>0</v>
      </c>
      <c r="H21" s="165">
        <v>140.21</v>
      </c>
    </row>
    <row r="22" spans="1:8" s="143" customFormat="1" x14ac:dyDescent="0.25">
      <c r="A22" s="212" t="s">
        <v>117</v>
      </c>
      <c r="B22" s="213"/>
      <c r="C22" s="214"/>
      <c r="D22" s="214"/>
      <c r="E22" s="213"/>
      <c r="F22" s="145"/>
      <c r="G22" s="144"/>
      <c r="H22" s="164">
        <f>SUM(H23:H31)</f>
        <v>1251.4000000000003</v>
      </c>
    </row>
    <row r="23" spans="1:8" x14ac:dyDescent="0.25">
      <c r="A23" s="161">
        <v>10</v>
      </c>
      <c r="B23" s="142"/>
      <c r="C23" s="159" t="s">
        <v>118</v>
      </c>
      <c r="D23" s="160" t="s">
        <v>119</v>
      </c>
      <c r="E23" s="161" t="s">
        <v>120</v>
      </c>
      <c r="F23" s="159">
        <v>12.2</v>
      </c>
      <c r="G23" s="169">
        <v>89.99</v>
      </c>
      <c r="H23" s="163">
        <f t="shared" ref="H23:H31" si="1">ROUND(F23*G23,2)</f>
        <v>1097.8800000000001</v>
      </c>
    </row>
    <row r="24" spans="1:8" x14ac:dyDescent="0.25">
      <c r="A24" s="161">
        <v>11</v>
      </c>
      <c r="B24" s="142"/>
      <c r="C24" s="159" t="s">
        <v>121</v>
      </c>
      <c r="D24" s="160" t="s">
        <v>122</v>
      </c>
      <c r="E24" s="161" t="s">
        <v>120</v>
      </c>
      <c r="F24" s="159">
        <v>0.5</v>
      </c>
      <c r="G24" s="169">
        <v>115.4</v>
      </c>
      <c r="H24" s="163">
        <f t="shared" si="1"/>
        <v>57.7</v>
      </c>
    </row>
    <row r="25" spans="1:8" ht="25.5" customHeight="1" x14ac:dyDescent="0.25">
      <c r="A25" s="161">
        <v>12</v>
      </c>
      <c r="B25" s="142"/>
      <c r="C25" s="159" t="s">
        <v>123</v>
      </c>
      <c r="D25" s="160" t="s">
        <v>124</v>
      </c>
      <c r="E25" s="161" t="s">
        <v>120</v>
      </c>
      <c r="F25" s="159">
        <v>0.46</v>
      </c>
      <c r="G25" s="169">
        <v>90</v>
      </c>
      <c r="H25" s="163">
        <f t="shared" si="1"/>
        <v>41.4</v>
      </c>
    </row>
    <row r="26" spans="1:8" x14ac:dyDescent="0.25">
      <c r="A26" s="161">
        <v>13</v>
      </c>
      <c r="B26" s="142"/>
      <c r="C26" s="159" t="s">
        <v>125</v>
      </c>
      <c r="D26" s="160" t="s">
        <v>126</v>
      </c>
      <c r="E26" s="161" t="s">
        <v>120</v>
      </c>
      <c r="F26" s="159">
        <v>0.5</v>
      </c>
      <c r="G26" s="169">
        <v>65.709999999999994</v>
      </c>
      <c r="H26" s="163">
        <f t="shared" si="1"/>
        <v>32.86</v>
      </c>
    </row>
    <row r="27" spans="1:8" x14ac:dyDescent="0.25">
      <c r="A27" s="161">
        <v>14</v>
      </c>
      <c r="B27" s="142"/>
      <c r="C27" s="159" t="s">
        <v>127</v>
      </c>
      <c r="D27" s="160" t="s">
        <v>128</v>
      </c>
      <c r="E27" s="161" t="s">
        <v>120</v>
      </c>
      <c r="F27" s="159">
        <v>1.52</v>
      </c>
      <c r="G27" s="169">
        <v>8.1</v>
      </c>
      <c r="H27" s="163">
        <f t="shared" si="1"/>
        <v>12.31</v>
      </c>
    </row>
    <row r="28" spans="1:8" x14ac:dyDescent="0.25">
      <c r="A28" s="161">
        <v>15</v>
      </c>
      <c r="B28" s="142"/>
      <c r="C28" s="159" t="s">
        <v>129</v>
      </c>
      <c r="D28" s="160" t="s">
        <v>130</v>
      </c>
      <c r="E28" s="161" t="s">
        <v>120</v>
      </c>
      <c r="F28" s="159">
        <v>1.67</v>
      </c>
      <c r="G28" s="169">
        <v>3.28</v>
      </c>
      <c r="H28" s="163">
        <f t="shared" si="1"/>
        <v>5.48</v>
      </c>
    </row>
    <row r="29" spans="1:8" x14ac:dyDescent="0.25">
      <c r="A29" s="161">
        <v>16</v>
      </c>
      <c r="B29" s="142"/>
      <c r="C29" s="159" t="s">
        <v>131</v>
      </c>
      <c r="D29" s="160" t="s">
        <v>132</v>
      </c>
      <c r="E29" s="161" t="s">
        <v>120</v>
      </c>
      <c r="F29" s="159">
        <v>1.67</v>
      </c>
      <c r="G29" s="169">
        <v>0.9</v>
      </c>
      <c r="H29" s="163">
        <f t="shared" si="1"/>
        <v>1.5</v>
      </c>
    </row>
    <row r="30" spans="1:8" ht="25.5" customHeight="1" x14ac:dyDescent="0.25">
      <c r="A30" s="161">
        <v>17</v>
      </c>
      <c r="B30" s="142"/>
      <c r="C30" s="159" t="s">
        <v>133</v>
      </c>
      <c r="D30" s="160" t="s">
        <v>134</v>
      </c>
      <c r="E30" s="161" t="s">
        <v>120</v>
      </c>
      <c r="F30" s="159">
        <v>0.46</v>
      </c>
      <c r="G30" s="169">
        <v>2.99</v>
      </c>
      <c r="H30" s="163">
        <f t="shared" si="1"/>
        <v>1.38</v>
      </c>
    </row>
    <row r="31" spans="1:8" x14ac:dyDescent="0.25">
      <c r="A31" s="161">
        <v>18</v>
      </c>
      <c r="B31" s="142"/>
      <c r="C31" s="159" t="s">
        <v>135</v>
      </c>
      <c r="D31" s="160" t="s">
        <v>136</v>
      </c>
      <c r="E31" s="161" t="s">
        <v>120</v>
      </c>
      <c r="F31" s="159">
        <v>0.03</v>
      </c>
      <c r="G31" s="169">
        <v>29.6</v>
      </c>
      <c r="H31" s="163">
        <f t="shared" si="1"/>
        <v>0.89</v>
      </c>
    </row>
    <row r="32" spans="1:8" x14ac:dyDescent="0.25">
      <c r="A32" s="212" t="s">
        <v>43</v>
      </c>
      <c r="B32" s="213"/>
      <c r="C32" s="214"/>
      <c r="D32" s="214"/>
      <c r="E32" s="213"/>
      <c r="F32" s="145"/>
      <c r="G32" s="144"/>
      <c r="H32" s="164">
        <f>SUM(H33:H33)</f>
        <v>9444700.8900000006</v>
      </c>
    </row>
    <row r="33" spans="1:8" ht="409.5" customHeight="1" x14ac:dyDescent="0.25">
      <c r="A33" s="161">
        <v>19</v>
      </c>
      <c r="B33" s="142"/>
      <c r="C33" s="159" t="s">
        <v>137</v>
      </c>
      <c r="D33" s="160" t="s">
        <v>138</v>
      </c>
      <c r="E33" s="161" t="s">
        <v>139</v>
      </c>
      <c r="F33" s="161">
        <v>1</v>
      </c>
      <c r="G33" s="163">
        <f>'Прил.5 Расчет СМР и ОБ'!F34</f>
        <v>9444700.8900000006</v>
      </c>
      <c r="H33" s="163">
        <f>ROUND(F33*G33,2)</f>
        <v>9444700.8900000006</v>
      </c>
    </row>
    <row r="34" spans="1:8" ht="393" customHeight="1" x14ac:dyDescent="0.25">
      <c r="A34" s="161"/>
      <c r="B34" s="142"/>
      <c r="C34" s="159"/>
      <c r="D34" s="160" t="s">
        <v>140</v>
      </c>
      <c r="E34" s="161"/>
      <c r="F34" s="161"/>
      <c r="G34" s="163"/>
      <c r="H34" s="163"/>
    </row>
    <row r="35" spans="1:8" x14ac:dyDescent="0.25">
      <c r="A35" s="212" t="s">
        <v>141</v>
      </c>
      <c r="B35" s="213"/>
      <c r="C35" s="214"/>
      <c r="D35" s="214"/>
      <c r="E35" s="213"/>
      <c r="F35" s="145"/>
      <c r="G35" s="144"/>
      <c r="H35" s="164">
        <f>SUM(H36:H71)</f>
        <v>163470.03000000003</v>
      </c>
    </row>
    <row r="36" spans="1:8" ht="25.5" customHeight="1" x14ac:dyDescent="0.25">
      <c r="A36" s="166">
        <v>20</v>
      </c>
      <c r="B36" s="142"/>
      <c r="C36" s="159" t="s">
        <v>137</v>
      </c>
      <c r="D36" s="160" t="s">
        <v>142</v>
      </c>
      <c r="E36" s="161" t="s">
        <v>143</v>
      </c>
      <c r="F36" s="159">
        <v>32</v>
      </c>
      <c r="G36" s="163">
        <v>4820.25</v>
      </c>
      <c r="H36" s="163">
        <f t="shared" ref="H36:H71" si="2">ROUND(F36*G36,2)</f>
        <v>154248</v>
      </c>
    </row>
    <row r="37" spans="1:8" ht="25.5" customHeight="1" x14ac:dyDescent="0.25">
      <c r="A37" s="166">
        <v>21</v>
      </c>
      <c r="B37" s="142"/>
      <c r="C37" s="159" t="s">
        <v>144</v>
      </c>
      <c r="D37" s="160" t="s">
        <v>145</v>
      </c>
      <c r="E37" s="161" t="s">
        <v>143</v>
      </c>
      <c r="F37" s="161">
        <v>0.78</v>
      </c>
      <c r="G37" s="163">
        <v>6836</v>
      </c>
      <c r="H37" s="163">
        <f t="shared" si="2"/>
        <v>5332.08</v>
      </c>
    </row>
    <row r="38" spans="1:8" x14ac:dyDescent="0.25">
      <c r="A38" s="166">
        <v>22</v>
      </c>
      <c r="B38" s="142"/>
      <c r="C38" s="159" t="s">
        <v>146</v>
      </c>
      <c r="D38" s="160" t="s">
        <v>147</v>
      </c>
      <c r="E38" s="161" t="s">
        <v>148</v>
      </c>
      <c r="F38" s="161">
        <v>5.0999999999999997E-2</v>
      </c>
      <c r="G38" s="163">
        <v>50117.45</v>
      </c>
      <c r="H38" s="163">
        <f t="shared" si="2"/>
        <v>2555.9899999999998</v>
      </c>
    </row>
    <row r="39" spans="1:8" x14ac:dyDescent="0.25">
      <c r="A39" s="166">
        <v>23</v>
      </c>
      <c r="B39" s="142"/>
      <c r="C39" s="159" t="s">
        <v>149</v>
      </c>
      <c r="D39" s="160" t="s">
        <v>150</v>
      </c>
      <c r="E39" s="161" t="s">
        <v>148</v>
      </c>
      <c r="F39" s="159">
        <v>8.1600000000000006E-2</v>
      </c>
      <c r="G39" s="163">
        <v>3368.45</v>
      </c>
      <c r="H39" s="163">
        <f t="shared" si="2"/>
        <v>274.87</v>
      </c>
    </row>
    <row r="40" spans="1:8" ht="25.5" customHeight="1" x14ac:dyDescent="0.25">
      <c r="A40" s="166">
        <v>24</v>
      </c>
      <c r="B40" s="142"/>
      <c r="C40" s="159" t="s">
        <v>151</v>
      </c>
      <c r="D40" s="160" t="s">
        <v>152</v>
      </c>
      <c r="E40" s="161" t="s">
        <v>153</v>
      </c>
      <c r="F40" s="159">
        <v>5</v>
      </c>
      <c r="G40" s="163">
        <v>53.03</v>
      </c>
      <c r="H40" s="163">
        <f t="shared" si="2"/>
        <v>265.14999999999998</v>
      </c>
    </row>
    <row r="41" spans="1:8" x14ac:dyDescent="0.25">
      <c r="A41" s="166">
        <v>25</v>
      </c>
      <c r="B41" s="142"/>
      <c r="C41" s="159" t="s">
        <v>154</v>
      </c>
      <c r="D41" s="160" t="s">
        <v>155</v>
      </c>
      <c r="E41" s="161" t="s">
        <v>156</v>
      </c>
      <c r="F41" s="159">
        <v>1.6924999999999999</v>
      </c>
      <c r="G41" s="163">
        <v>86</v>
      </c>
      <c r="H41" s="163">
        <f t="shared" si="2"/>
        <v>145.56</v>
      </c>
    </row>
    <row r="42" spans="1:8" x14ac:dyDescent="0.25">
      <c r="A42" s="166">
        <v>26</v>
      </c>
      <c r="B42" s="142"/>
      <c r="C42" s="159" t="s">
        <v>157</v>
      </c>
      <c r="D42" s="160" t="s">
        <v>158</v>
      </c>
      <c r="E42" s="161" t="s">
        <v>159</v>
      </c>
      <c r="F42" s="159">
        <v>1.2E-2</v>
      </c>
      <c r="G42" s="163">
        <v>11500</v>
      </c>
      <c r="H42" s="163">
        <f t="shared" si="2"/>
        <v>138</v>
      </c>
    </row>
    <row r="43" spans="1:8" ht="25.5" customHeight="1" x14ac:dyDescent="0.25">
      <c r="A43" s="166">
        <v>27</v>
      </c>
      <c r="B43" s="142"/>
      <c r="C43" s="159" t="s">
        <v>160</v>
      </c>
      <c r="D43" s="160" t="s">
        <v>161</v>
      </c>
      <c r="E43" s="161" t="s">
        <v>159</v>
      </c>
      <c r="F43" s="159">
        <v>4.2700000000000004E-3</v>
      </c>
      <c r="G43" s="163">
        <v>26932.42</v>
      </c>
      <c r="H43" s="163">
        <f t="shared" si="2"/>
        <v>115</v>
      </c>
    </row>
    <row r="44" spans="1:8" x14ac:dyDescent="0.25">
      <c r="A44" s="166">
        <v>28</v>
      </c>
      <c r="B44" s="142"/>
      <c r="C44" s="159" t="s">
        <v>162</v>
      </c>
      <c r="D44" s="160" t="s">
        <v>163</v>
      </c>
      <c r="E44" s="161" t="s">
        <v>164</v>
      </c>
      <c r="F44" s="159">
        <v>102.70135000000001</v>
      </c>
      <c r="G44" s="163">
        <v>1</v>
      </c>
      <c r="H44" s="163">
        <f t="shared" si="2"/>
        <v>102.7</v>
      </c>
    </row>
    <row r="45" spans="1:8" x14ac:dyDescent="0.25">
      <c r="A45" s="166">
        <v>29</v>
      </c>
      <c r="B45" s="142"/>
      <c r="C45" s="159" t="s">
        <v>165</v>
      </c>
      <c r="D45" s="160" t="s">
        <v>166</v>
      </c>
      <c r="E45" s="161" t="s">
        <v>159</v>
      </c>
      <c r="F45" s="159">
        <v>6.1000000000000004E-3</v>
      </c>
      <c r="G45" s="163">
        <v>12430</v>
      </c>
      <c r="H45" s="163">
        <f t="shared" si="2"/>
        <v>75.819999999999993</v>
      </c>
    </row>
    <row r="46" spans="1:8" x14ac:dyDescent="0.25">
      <c r="A46" s="166">
        <v>30</v>
      </c>
      <c r="B46" s="142"/>
      <c r="C46" s="159" t="s">
        <v>167</v>
      </c>
      <c r="D46" s="160" t="s">
        <v>168</v>
      </c>
      <c r="E46" s="161" t="s">
        <v>156</v>
      </c>
      <c r="F46" s="159">
        <v>1</v>
      </c>
      <c r="G46" s="163">
        <v>61.6</v>
      </c>
      <c r="H46" s="163">
        <f t="shared" si="2"/>
        <v>61.6</v>
      </c>
    </row>
    <row r="47" spans="1:8" x14ac:dyDescent="0.25">
      <c r="A47" s="166">
        <v>31</v>
      </c>
      <c r="B47" s="142"/>
      <c r="C47" s="159" t="s">
        <v>169</v>
      </c>
      <c r="D47" s="160" t="s">
        <v>170</v>
      </c>
      <c r="E47" s="161" t="s">
        <v>159</v>
      </c>
      <c r="F47" s="159">
        <v>3.0646E-2</v>
      </c>
      <c r="G47" s="163">
        <v>729.98</v>
      </c>
      <c r="H47" s="163">
        <f t="shared" si="2"/>
        <v>22.37</v>
      </c>
    </row>
    <row r="48" spans="1:8" ht="25.5" customHeight="1" x14ac:dyDescent="0.25">
      <c r="A48" s="166">
        <v>32</v>
      </c>
      <c r="B48" s="142"/>
      <c r="C48" s="159" t="s">
        <v>171</v>
      </c>
      <c r="D48" s="160" t="s">
        <v>172</v>
      </c>
      <c r="E48" s="161" t="s">
        <v>173</v>
      </c>
      <c r="F48" s="159">
        <v>0.64880000000000004</v>
      </c>
      <c r="G48" s="163">
        <v>30.4</v>
      </c>
      <c r="H48" s="163">
        <f t="shared" si="2"/>
        <v>19.72</v>
      </c>
    </row>
    <row r="49" spans="1:8" x14ac:dyDescent="0.25">
      <c r="A49" s="166">
        <v>33</v>
      </c>
      <c r="B49" s="142"/>
      <c r="C49" s="159" t="s">
        <v>174</v>
      </c>
      <c r="D49" s="160" t="s">
        <v>175</v>
      </c>
      <c r="E49" s="161" t="s">
        <v>173</v>
      </c>
      <c r="F49" s="159">
        <v>1.99875</v>
      </c>
      <c r="G49" s="163">
        <v>9.0399999999999991</v>
      </c>
      <c r="H49" s="163">
        <f t="shared" si="2"/>
        <v>18.07</v>
      </c>
    </row>
    <row r="50" spans="1:8" x14ac:dyDescent="0.25">
      <c r="A50" s="166">
        <v>34</v>
      </c>
      <c r="B50" s="142"/>
      <c r="C50" s="159" t="s">
        <v>176</v>
      </c>
      <c r="D50" s="160" t="s">
        <v>177</v>
      </c>
      <c r="E50" s="161" t="s">
        <v>178</v>
      </c>
      <c r="F50" s="159">
        <v>0.4</v>
      </c>
      <c r="G50" s="163">
        <v>39</v>
      </c>
      <c r="H50" s="163">
        <f t="shared" si="2"/>
        <v>15.6</v>
      </c>
    </row>
    <row r="51" spans="1:8" x14ac:dyDescent="0.25">
      <c r="A51" s="166">
        <v>35</v>
      </c>
      <c r="B51" s="142"/>
      <c r="C51" s="159" t="s">
        <v>179</v>
      </c>
      <c r="D51" s="160" t="s">
        <v>180</v>
      </c>
      <c r="E51" s="161" t="s">
        <v>173</v>
      </c>
      <c r="F51" s="159">
        <v>0.40649999999999997</v>
      </c>
      <c r="G51" s="163">
        <v>28.6</v>
      </c>
      <c r="H51" s="163">
        <f t="shared" si="2"/>
        <v>11.63</v>
      </c>
    </row>
    <row r="52" spans="1:8" x14ac:dyDescent="0.25">
      <c r="A52" s="166">
        <v>36</v>
      </c>
      <c r="B52" s="142"/>
      <c r="C52" s="159" t="s">
        <v>181</v>
      </c>
      <c r="D52" s="160" t="s">
        <v>182</v>
      </c>
      <c r="E52" s="161" t="s">
        <v>153</v>
      </c>
      <c r="F52" s="159">
        <v>1.6475</v>
      </c>
      <c r="G52" s="163">
        <v>6.9</v>
      </c>
      <c r="H52" s="163">
        <f t="shared" si="2"/>
        <v>11.37</v>
      </c>
    </row>
    <row r="53" spans="1:8" x14ac:dyDescent="0.25">
      <c r="A53" s="166">
        <v>37</v>
      </c>
      <c r="B53" s="142"/>
      <c r="C53" s="159" t="s">
        <v>183</v>
      </c>
      <c r="D53" s="160" t="s">
        <v>184</v>
      </c>
      <c r="E53" s="161" t="s">
        <v>178</v>
      </c>
      <c r="F53" s="159">
        <v>2</v>
      </c>
      <c r="G53" s="163">
        <v>4.3</v>
      </c>
      <c r="H53" s="163">
        <f t="shared" si="2"/>
        <v>8.6</v>
      </c>
    </row>
    <row r="54" spans="1:8" x14ac:dyDescent="0.25">
      <c r="A54" s="166">
        <v>38</v>
      </c>
      <c r="B54" s="142"/>
      <c r="C54" s="159" t="s">
        <v>185</v>
      </c>
      <c r="D54" s="160" t="s">
        <v>186</v>
      </c>
      <c r="E54" s="161" t="s">
        <v>159</v>
      </c>
      <c r="F54" s="159">
        <v>1.25E-4</v>
      </c>
      <c r="G54" s="163">
        <v>68050</v>
      </c>
      <c r="H54" s="163">
        <f t="shared" si="2"/>
        <v>8.51</v>
      </c>
    </row>
    <row r="55" spans="1:8" x14ac:dyDescent="0.25">
      <c r="A55" s="166">
        <v>39</v>
      </c>
      <c r="B55" s="142"/>
      <c r="C55" s="159" t="s">
        <v>187</v>
      </c>
      <c r="D55" s="160" t="s">
        <v>188</v>
      </c>
      <c r="E55" s="161" t="s">
        <v>156</v>
      </c>
      <c r="F55" s="159">
        <v>0.875</v>
      </c>
      <c r="G55" s="163">
        <v>8</v>
      </c>
      <c r="H55" s="163">
        <f t="shared" si="2"/>
        <v>7</v>
      </c>
    </row>
    <row r="56" spans="1:8" x14ac:dyDescent="0.25">
      <c r="A56" s="166">
        <v>40</v>
      </c>
      <c r="B56" s="142"/>
      <c r="C56" s="159" t="s">
        <v>189</v>
      </c>
      <c r="D56" s="160" t="s">
        <v>190</v>
      </c>
      <c r="E56" s="161" t="s">
        <v>173</v>
      </c>
      <c r="F56" s="159">
        <v>0.56210000000000004</v>
      </c>
      <c r="G56" s="163">
        <v>10.57</v>
      </c>
      <c r="H56" s="163">
        <f t="shared" si="2"/>
        <v>5.94</v>
      </c>
    </row>
    <row r="57" spans="1:8" x14ac:dyDescent="0.25">
      <c r="A57" s="166">
        <v>41</v>
      </c>
      <c r="B57" s="142"/>
      <c r="C57" s="159" t="s">
        <v>191</v>
      </c>
      <c r="D57" s="160" t="s">
        <v>192</v>
      </c>
      <c r="E57" s="161" t="s">
        <v>143</v>
      </c>
      <c r="F57" s="159">
        <v>0.45</v>
      </c>
      <c r="G57" s="163">
        <v>10.54</v>
      </c>
      <c r="H57" s="163">
        <f t="shared" si="2"/>
        <v>4.74</v>
      </c>
    </row>
    <row r="58" spans="1:8" x14ac:dyDescent="0.25">
      <c r="A58" s="166">
        <v>42</v>
      </c>
      <c r="B58" s="142"/>
      <c r="C58" s="159" t="s">
        <v>193</v>
      </c>
      <c r="D58" s="160" t="s">
        <v>194</v>
      </c>
      <c r="E58" s="161" t="s">
        <v>159</v>
      </c>
      <c r="F58" s="159">
        <v>3.1E-4</v>
      </c>
      <c r="G58" s="163">
        <v>12430</v>
      </c>
      <c r="H58" s="163">
        <f t="shared" si="2"/>
        <v>3.85</v>
      </c>
    </row>
    <row r="59" spans="1:8" ht="25.5" customHeight="1" x14ac:dyDescent="0.25">
      <c r="A59" s="166">
        <v>43</v>
      </c>
      <c r="B59" s="142"/>
      <c r="C59" s="159" t="s">
        <v>195</v>
      </c>
      <c r="D59" s="160" t="s">
        <v>196</v>
      </c>
      <c r="E59" s="161" t="s">
        <v>156</v>
      </c>
      <c r="F59" s="159">
        <v>1.6319999999999999</v>
      </c>
      <c r="G59" s="163">
        <v>2</v>
      </c>
      <c r="H59" s="163">
        <f t="shared" si="2"/>
        <v>3.26</v>
      </c>
    </row>
    <row r="60" spans="1:8" x14ac:dyDescent="0.25">
      <c r="A60" s="166">
        <v>44</v>
      </c>
      <c r="B60" s="142"/>
      <c r="C60" s="159" t="s">
        <v>197</v>
      </c>
      <c r="D60" s="160" t="s">
        <v>198</v>
      </c>
      <c r="E60" s="161" t="s">
        <v>159</v>
      </c>
      <c r="F60" s="159">
        <v>3.6000000000000002E-4</v>
      </c>
      <c r="G60" s="163">
        <v>7826.9</v>
      </c>
      <c r="H60" s="163">
        <f t="shared" si="2"/>
        <v>2.82</v>
      </c>
    </row>
    <row r="61" spans="1:8" x14ac:dyDescent="0.25">
      <c r="A61" s="166">
        <v>45</v>
      </c>
      <c r="B61" s="142"/>
      <c r="C61" s="159" t="s">
        <v>199</v>
      </c>
      <c r="D61" s="160" t="s">
        <v>200</v>
      </c>
      <c r="E61" s="161" t="s">
        <v>156</v>
      </c>
      <c r="F61" s="159">
        <v>0.03</v>
      </c>
      <c r="G61" s="163">
        <v>83</v>
      </c>
      <c r="H61" s="163">
        <f t="shared" si="2"/>
        <v>2.4900000000000002</v>
      </c>
    </row>
    <row r="62" spans="1:8" x14ac:dyDescent="0.25">
      <c r="A62" s="166">
        <v>46</v>
      </c>
      <c r="B62" s="142"/>
      <c r="C62" s="159" t="s">
        <v>201</v>
      </c>
      <c r="D62" s="160" t="s">
        <v>202</v>
      </c>
      <c r="E62" s="161" t="s">
        <v>173</v>
      </c>
      <c r="F62" s="159">
        <v>5.6000000000000001E-2</v>
      </c>
      <c r="G62" s="163">
        <v>35.630000000000003</v>
      </c>
      <c r="H62" s="163">
        <f t="shared" si="2"/>
        <v>2</v>
      </c>
    </row>
    <row r="63" spans="1:8" x14ac:dyDescent="0.25">
      <c r="A63" s="166">
        <v>47</v>
      </c>
      <c r="B63" s="142"/>
      <c r="C63" s="159" t="s">
        <v>203</v>
      </c>
      <c r="D63" s="160" t="s">
        <v>204</v>
      </c>
      <c r="E63" s="161" t="s">
        <v>173</v>
      </c>
      <c r="F63" s="159">
        <v>3.5999999999999997E-2</v>
      </c>
      <c r="G63" s="163">
        <v>44.97</v>
      </c>
      <c r="H63" s="163">
        <f t="shared" si="2"/>
        <v>1.62</v>
      </c>
    </row>
    <row r="64" spans="1:8" ht="25.5" customHeight="1" x14ac:dyDescent="0.25">
      <c r="A64" s="166">
        <v>48</v>
      </c>
      <c r="B64" s="142"/>
      <c r="C64" s="159" t="s">
        <v>205</v>
      </c>
      <c r="D64" s="160" t="s">
        <v>206</v>
      </c>
      <c r="E64" s="161" t="s">
        <v>159</v>
      </c>
      <c r="F64" s="159">
        <v>2.9999999999999997E-4</v>
      </c>
      <c r="G64" s="163">
        <v>5000</v>
      </c>
      <c r="H64" s="163">
        <f t="shared" si="2"/>
        <v>1.5</v>
      </c>
    </row>
    <row r="65" spans="1:8" x14ac:dyDescent="0.25">
      <c r="A65" s="166">
        <v>49</v>
      </c>
      <c r="B65" s="142"/>
      <c r="C65" s="159" t="s">
        <v>207</v>
      </c>
      <c r="D65" s="160" t="s">
        <v>208</v>
      </c>
      <c r="E65" s="161" t="s">
        <v>159</v>
      </c>
      <c r="F65" s="159">
        <v>2.0000000000000002E-5</v>
      </c>
      <c r="G65" s="163">
        <v>65750</v>
      </c>
      <c r="H65" s="163">
        <f t="shared" si="2"/>
        <v>1.32</v>
      </c>
    </row>
    <row r="66" spans="1:8" x14ac:dyDescent="0.25">
      <c r="A66" s="166">
        <v>50</v>
      </c>
      <c r="B66" s="142"/>
      <c r="C66" s="159" t="s">
        <v>209</v>
      </c>
      <c r="D66" s="160" t="s">
        <v>210</v>
      </c>
      <c r="E66" s="161" t="s">
        <v>211</v>
      </c>
      <c r="F66" s="159">
        <v>4.0800000000000003E-3</v>
      </c>
      <c r="G66" s="163">
        <v>270</v>
      </c>
      <c r="H66" s="163">
        <f t="shared" si="2"/>
        <v>1.1000000000000001</v>
      </c>
    </row>
    <row r="67" spans="1:8" x14ac:dyDescent="0.25">
      <c r="A67" s="166">
        <v>51</v>
      </c>
      <c r="B67" s="142"/>
      <c r="C67" s="159" t="s">
        <v>212</v>
      </c>
      <c r="D67" s="160" t="s">
        <v>213</v>
      </c>
      <c r="E67" s="161" t="s">
        <v>173</v>
      </c>
      <c r="F67" s="159">
        <v>8.0000000000000002E-3</v>
      </c>
      <c r="G67" s="163">
        <v>133.05000000000001</v>
      </c>
      <c r="H67" s="163">
        <f t="shared" si="2"/>
        <v>1.06</v>
      </c>
    </row>
    <row r="68" spans="1:8" x14ac:dyDescent="0.25">
      <c r="A68" s="166">
        <v>52</v>
      </c>
      <c r="B68" s="142"/>
      <c r="C68" s="159" t="s">
        <v>214</v>
      </c>
      <c r="D68" s="160" t="s">
        <v>215</v>
      </c>
      <c r="E68" s="161" t="s">
        <v>143</v>
      </c>
      <c r="F68" s="159">
        <v>0.09</v>
      </c>
      <c r="G68" s="163">
        <v>5</v>
      </c>
      <c r="H68" s="163">
        <f t="shared" si="2"/>
        <v>0.45</v>
      </c>
    </row>
    <row r="69" spans="1:8" x14ac:dyDescent="0.25">
      <c r="A69" s="166">
        <v>53</v>
      </c>
      <c r="B69" s="142"/>
      <c r="C69" s="159" t="s">
        <v>216</v>
      </c>
      <c r="D69" s="160" t="s">
        <v>217</v>
      </c>
      <c r="E69" s="161" t="s">
        <v>173</v>
      </c>
      <c r="F69" s="159">
        <v>1.6E-2</v>
      </c>
      <c r="G69" s="163">
        <v>11.5</v>
      </c>
      <c r="H69" s="163">
        <f t="shared" si="2"/>
        <v>0.18</v>
      </c>
    </row>
    <row r="70" spans="1:8" x14ac:dyDescent="0.25">
      <c r="A70" s="166">
        <v>54</v>
      </c>
      <c r="B70" s="142"/>
      <c r="C70" s="159" t="s">
        <v>218</v>
      </c>
      <c r="D70" s="160" t="s">
        <v>219</v>
      </c>
      <c r="E70" s="161" t="s">
        <v>173</v>
      </c>
      <c r="F70" s="159">
        <v>1.6000000000000001E-3</v>
      </c>
      <c r="G70" s="163">
        <v>27.74</v>
      </c>
      <c r="H70" s="163">
        <f t="shared" si="2"/>
        <v>0.04</v>
      </c>
    </row>
    <row r="71" spans="1:8" x14ac:dyDescent="0.25">
      <c r="A71" s="166">
        <v>55</v>
      </c>
      <c r="B71" s="142"/>
      <c r="C71" s="159" t="s">
        <v>220</v>
      </c>
      <c r="D71" s="160" t="s">
        <v>221</v>
      </c>
      <c r="E71" s="161" t="s">
        <v>159</v>
      </c>
      <c r="F71" s="159">
        <v>1.9999999999999999E-6</v>
      </c>
      <c r="G71" s="163">
        <v>12430</v>
      </c>
      <c r="H71" s="163">
        <f t="shared" si="2"/>
        <v>0.02</v>
      </c>
    </row>
    <row r="74" spans="1:8" x14ac:dyDescent="0.25">
      <c r="B74" s="113" t="s">
        <v>84</v>
      </c>
    </row>
    <row r="75" spans="1:8" x14ac:dyDescent="0.25">
      <c r="B75" s="132" t="s">
        <v>70</v>
      </c>
    </row>
    <row r="77" spans="1:8" x14ac:dyDescent="0.25">
      <c r="B77" s="113" t="s">
        <v>71</v>
      </c>
    </row>
    <row r="78" spans="1:8" x14ac:dyDescent="0.25">
      <c r="B78" s="132" t="s">
        <v>72</v>
      </c>
    </row>
  </sheetData>
  <mergeCells count="16">
    <mergeCell ref="A20:E20"/>
    <mergeCell ref="A35:E35"/>
    <mergeCell ref="A11:E11"/>
    <mergeCell ref="A22:E22"/>
    <mergeCell ref="A2:H2"/>
    <mergeCell ref="A3:H3"/>
    <mergeCell ref="A6:H6"/>
    <mergeCell ref="A8:A9"/>
    <mergeCell ref="B8:B9"/>
    <mergeCell ref="C8:C9"/>
    <mergeCell ref="D8:D9"/>
    <mergeCell ref="E8:E9"/>
    <mergeCell ref="F8:F9"/>
    <mergeCell ref="G8:H8"/>
    <mergeCell ref="C4:H4"/>
    <mergeCell ref="A32:E32"/>
  </mergeCells>
  <pageMargins left="0.7" right="0.7" top="0.75" bottom="0.75" header="0.3" footer="0.3"/>
  <pageSetup paperSize="9" scale="4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L50"/>
  <sheetViews>
    <sheetView view="pageBreakPreview" topLeftCell="A28" workbookViewId="0">
      <selection activeCell="E35" sqref="E35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9.140625" customWidth="1"/>
    <col min="7" max="7" width="13.42578125" customWidth="1"/>
    <col min="8" max="11" width="9.140625" customWidth="1"/>
    <col min="12" max="12" width="13.5703125" customWidth="1"/>
    <col min="13" max="13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6" t="s">
        <v>222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196" t="s">
        <v>223</v>
      </c>
      <c r="C5" s="196"/>
      <c r="D5" s="196"/>
      <c r="E5" s="196"/>
    </row>
    <row r="6" spans="2:5" x14ac:dyDescent="0.25">
      <c r="B6" s="156"/>
      <c r="C6" s="4"/>
      <c r="D6" s="4"/>
      <c r="E6" s="4"/>
    </row>
    <row r="7" spans="2:5" ht="25.5" customHeight="1" x14ac:dyDescent="0.25">
      <c r="B7" s="216" t="s">
        <v>467</v>
      </c>
      <c r="C7" s="216"/>
      <c r="D7" s="216"/>
      <c r="E7" s="216"/>
    </row>
    <row r="8" spans="2:5" x14ac:dyDescent="0.25">
      <c r="B8" s="217" t="s">
        <v>462</v>
      </c>
      <c r="C8" s="217"/>
      <c r="D8" s="217"/>
      <c r="E8" s="217"/>
    </row>
    <row r="9" spans="2:5" x14ac:dyDescent="0.25">
      <c r="B9" s="156"/>
      <c r="C9" s="4"/>
      <c r="D9" s="4"/>
      <c r="E9" s="4"/>
    </row>
    <row r="10" spans="2:5" ht="51" customHeight="1" x14ac:dyDescent="0.25">
      <c r="B10" s="2" t="s">
        <v>224</v>
      </c>
      <c r="C10" s="2" t="s">
        <v>225</v>
      </c>
      <c r="D10" s="2" t="s">
        <v>226</v>
      </c>
      <c r="E10" s="2" t="s">
        <v>227</v>
      </c>
    </row>
    <row r="11" spans="2:5" x14ac:dyDescent="0.25">
      <c r="B11" s="99" t="s">
        <v>228</v>
      </c>
      <c r="C11" s="150">
        <f>'Прил.5 Расчет СМР и ОБ'!J15</f>
        <v>237428.14</v>
      </c>
      <c r="D11" s="151">
        <f t="shared" ref="D11:D18" si="0">C11/$C$24</f>
        <v>0.12464701618335504</v>
      </c>
      <c r="E11" s="151">
        <f t="shared" ref="E11:E18" si="1">C11/$C$40</f>
        <v>3.5755245751546015E-3</v>
      </c>
    </row>
    <row r="12" spans="2:5" x14ac:dyDescent="0.25">
      <c r="B12" s="99" t="s">
        <v>229</v>
      </c>
      <c r="C12" s="150">
        <f>'Прил.5 Расчет СМР и ОБ'!J21</f>
        <v>14788.47</v>
      </c>
      <c r="D12" s="151">
        <f t="shared" si="0"/>
        <v>7.7637750075330598E-3</v>
      </c>
      <c r="E12" s="151">
        <f t="shared" si="1"/>
        <v>2.2270543800720742E-4</v>
      </c>
    </row>
    <row r="13" spans="2:5" x14ac:dyDescent="0.25">
      <c r="B13" s="99" t="s">
        <v>230</v>
      </c>
      <c r="C13" s="150">
        <f>'Прил.5 Расчет СМР и ОБ'!J30</f>
        <v>2067.8000000000002</v>
      </c>
      <c r="D13" s="151">
        <f t="shared" si="0"/>
        <v>1.0855709860842172E-3</v>
      </c>
      <c r="E13" s="151">
        <f t="shared" si="1"/>
        <v>3.1139820732726479E-5</v>
      </c>
    </row>
    <row r="14" spans="2:5" x14ac:dyDescent="0.25">
      <c r="B14" s="99" t="s">
        <v>231</v>
      </c>
      <c r="C14" s="150">
        <f>C13+C12</f>
        <v>16856.27</v>
      </c>
      <c r="D14" s="151">
        <f t="shared" si="0"/>
        <v>8.8493459936172768E-3</v>
      </c>
      <c r="E14" s="151">
        <f t="shared" si="1"/>
        <v>2.5384525873993393E-4</v>
      </c>
    </row>
    <row r="15" spans="2:5" x14ac:dyDescent="0.25">
      <c r="B15" s="99" t="s">
        <v>232</v>
      </c>
      <c r="C15" s="150">
        <f>'Прил.5 Расчет СМР и ОБ'!J17</f>
        <v>6209.94</v>
      </c>
      <c r="D15" s="151">
        <f t="shared" si="0"/>
        <v>3.2601463823018774E-3</v>
      </c>
      <c r="E15" s="151">
        <f t="shared" si="1"/>
        <v>9.3517950653345316E-5</v>
      </c>
    </row>
    <row r="16" spans="2:5" x14ac:dyDescent="0.25">
      <c r="B16" s="99" t="s">
        <v>233</v>
      </c>
      <c r="C16" s="150">
        <f>'Прил.5 Расчет СМР и ОБ'!J43</f>
        <v>1240153.92</v>
      </c>
      <c r="D16" s="151">
        <f t="shared" si="0"/>
        <v>0.65106640576003827</v>
      </c>
      <c r="E16" s="151">
        <f t="shared" si="1"/>
        <v>1.8675969992159789E-2</v>
      </c>
    </row>
    <row r="17" spans="2:7" x14ac:dyDescent="0.25">
      <c r="B17" s="99" t="s">
        <v>234</v>
      </c>
      <c r="C17" s="150">
        <f>'Прил.5 Расчет СМР и ОБ'!J79</f>
        <v>74145.159999999989</v>
      </c>
      <c r="D17" s="151">
        <f t="shared" si="0"/>
        <v>3.8925347932378389E-2</v>
      </c>
      <c r="E17" s="151">
        <f t="shared" si="1"/>
        <v>1.1165813863039567E-3</v>
      </c>
      <c r="G17" s="155"/>
    </row>
    <row r="18" spans="2:7" x14ac:dyDescent="0.25">
      <c r="B18" s="99" t="s">
        <v>235</v>
      </c>
      <c r="C18" s="150">
        <f>C17+C16</f>
        <v>1314299.0799999998</v>
      </c>
      <c r="D18" s="151">
        <f t="shared" si="0"/>
        <v>0.68999175369241661</v>
      </c>
      <c r="E18" s="151">
        <f t="shared" si="1"/>
        <v>1.9792551378463745E-2</v>
      </c>
    </row>
    <row r="19" spans="2:7" x14ac:dyDescent="0.25">
      <c r="B19" s="99" t="s">
        <v>236</v>
      </c>
      <c r="C19" s="150">
        <f>C18+C14+C11</f>
        <v>1568583.4899999998</v>
      </c>
      <c r="D19" s="151"/>
      <c r="E19" s="99"/>
    </row>
    <row r="20" spans="2:7" x14ac:dyDescent="0.25">
      <c r="B20" s="99" t="s">
        <v>237</v>
      </c>
      <c r="C20" s="150">
        <f>ROUND(C21*(C11+C15),2)</f>
        <v>114509.9</v>
      </c>
      <c r="D20" s="151">
        <f>C20/$C$24</f>
        <v>6.0116367665830873E-2</v>
      </c>
      <c r="E20" s="151">
        <f>C20/$C$40</f>
        <v>1.7244500232722873E-3</v>
      </c>
    </row>
    <row r="21" spans="2:7" x14ac:dyDescent="0.25">
      <c r="B21" s="99" t="s">
        <v>238</v>
      </c>
      <c r="C21" s="154">
        <f>'Прил.5 Расчет СМР и ОБ'!D83</f>
        <v>0.47</v>
      </c>
      <c r="D21" s="151"/>
      <c r="E21" s="99"/>
    </row>
    <row r="22" spans="2:7" x14ac:dyDescent="0.25">
      <c r="B22" s="99" t="s">
        <v>239</v>
      </c>
      <c r="C22" s="150">
        <f>ROUND(C23*(C11+C15),2)</f>
        <v>221710.65</v>
      </c>
      <c r="D22" s="151">
        <f>C22/$C$24</f>
        <v>0.1163955164647803</v>
      </c>
      <c r="E22" s="151">
        <f>C22/$C$40</f>
        <v>3.3388286563189205E-3</v>
      </c>
    </row>
    <row r="23" spans="2:7" x14ac:dyDescent="0.25">
      <c r="B23" s="99" t="s">
        <v>240</v>
      </c>
      <c r="C23" s="154">
        <f>'Прил.5 Расчет СМР и ОБ'!D82</f>
        <v>0.91</v>
      </c>
      <c r="D23" s="151"/>
      <c r="E23" s="99"/>
    </row>
    <row r="24" spans="2:7" x14ac:dyDescent="0.25">
      <c r="B24" s="99" t="s">
        <v>241</v>
      </c>
      <c r="C24" s="150">
        <f>C19+C20+C22</f>
        <v>1904804.0399999996</v>
      </c>
      <c r="D24" s="151">
        <f>C24/$C$24</f>
        <v>1</v>
      </c>
      <c r="E24" s="151">
        <f>C24/$C$40</f>
        <v>2.8685199891949485E-2</v>
      </c>
    </row>
    <row r="25" spans="2:7" ht="25.5" customHeight="1" x14ac:dyDescent="0.25">
      <c r="B25" s="99" t="s">
        <v>242</v>
      </c>
      <c r="C25" s="150">
        <f>'Прил.5 Расчет СМР и ОБ'!J38</f>
        <v>59123827.57</v>
      </c>
      <c r="D25" s="151"/>
      <c r="E25" s="151">
        <f>C25/$C$40</f>
        <v>0.89036918056022407</v>
      </c>
    </row>
    <row r="26" spans="2:7" ht="25.5" customHeight="1" x14ac:dyDescent="0.25">
      <c r="B26" s="99" t="s">
        <v>243</v>
      </c>
      <c r="C26" s="150">
        <f>'Прил.5 Расчет СМР и ОБ'!J39</f>
        <v>59123827.57</v>
      </c>
      <c r="D26" s="151"/>
      <c r="E26" s="151">
        <f>C26/$C$40</f>
        <v>0.89036918056022407</v>
      </c>
    </row>
    <row r="27" spans="2:7" x14ac:dyDescent="0.25">
      <c r="B27" s="99" t="s">
        <v>244</v>
      </c>
      <c r="C27" s="153">
        <f>C24+C25</f>
        <v>61028631.609999999</v>
      </c>
      <c r="D27" s="151"/>
      <c r="E27" s="151">
        <f>C27/$C$40</f>
        <v>0.91905438045217358</v>
      </c>
      <c r="G27" s="152"/>
    </row>
    <row r="28" spans="2:7" ht="33" customHeight="1" x14ac:dyDescent="0.25">
      <c r="B28" s="99" t="s">
        <v>245</v>
      </c>
      <c r="C28" s="99"/>
      <c r="D28" s="99"/>
      <c r="E28" s="99"/>
    </row>
    <row r="29" spans="2:7" ht="25.5" customHeight="1" x14ac:dyDescent="0.25">
      <c r="B29" s="99" t="s">
        <v>246</v>
      </c>
      <c r="C29" s="153">
        <f>ROUND(C24*3.9%,2)</f>
        <v>74287.360000000001</v>
      </c>
      <c r="D29" s="99"/>
      <c r="E29" s="151">
        <v>3.9E-2</v>
      </c>
    </row>
    <row r="30" spans="2:7" ht="38.25" customHeight="1" x14ac:dyDescent="0.25">
      <c r="B30" s="99" t="s">
        <v>247</v>
      </c>
      <c r="C30" s="153">
        <f>ROUND((C24+C29)*2.1%,2)</f>
        <v>41560.92</v>
      </c>
      <c r="D30" s="99"/>
      <c r="E30" s="151">
        <v>2.1000000000000001E-2</v>
      </c>
    </row>
    <row r="31" spans="2:7" x14ac:dyDescent="0.25">
      <c r="B31" s="99" t="s">
        <v>248</v>
      </c>
      <c r="C31" s="153">
        <v>1851057.58</v>
      </c>
      <c r="D31" s="99"/>
      <c r="E31" s="151">
        <f t="shared" ref="E31:E38" si="2">C31/$C$40</f>
        <v>2.7875810623442548E-2</v>
      </c>
    </row>
    <row r="32" spans="2:7" ht="25.5" customHeight="1" x14ac:dyDescent="0.25">
      <c r="B32" s="99" t="s">
        <v>249</v>
      </c>
      <c r="C32" s="153">
        <v>0</v>
      </c>
      <c r="D32" s="99"/>
      <c r="E32" s="151">
        <f t="shared" si="2"/>
        <v>0</v>
      </c>
    </row>
    <row r="33" spans="2:12" ht="25.5" customHeight="1" x14ac:dyDescent="0.25">
      <c r="B33" s="99" t="s">
        <v>250</v>
      </c>
      <c r="C33" s="153">
        <f>ROUND(C27*0%,2)</f>
        <v>0</v>
      </c>
      <c r="D33" s="99"/>
      <c r="E33" s="151">
        <f t="shared" si="2"/>
        <v>0</v>
      </c>
    </row>
    <row r="34" spans="2:12" ht="51" customHeight="1" x14ac:dyDescent="0.25">
      <c r="B34" s="99" t="s">
        <v>251</v>
      </c>
      <c r="C34" s="153">
        <v>0</v>
      </c>
      <c r="D34" s="99"/>
      <c r="E34" s="151">
        <f t="shared" si="2"/>
        <v>0</v>
      </c>
    </row>
    <row r="35" spans="2:12" ht="76.5" customHeight="1" x14ac:dyDescent="0.25">
      <c r="B35" s="99" t="s">
        <v>252</v>
      </c>
      <c r="C35" s="153">
        <f>ROUND(C27*0%,2)</f>
        <v>0</v>
      </c>
      <c r="D35" s="99"/>
      <c r="E35" s="151">
        <f t="shared" si="2"/>
        <v>0</v>
      </c>
    </row>
    <row r="36" spans="2:12" ht="25.5" customHeight="1" x14ac:dyDescent="0.25">
      <c r="B36" s="99" t="s">
        <v>253</v>
      </c>
      <c r="C36" s="153">
        <f>ROUND((C27+C32+C33+C34+C35+C29+C31+C30)*2.14%,2)</f>
        <v>1348104.5</v>
      </c>
      <c r="D36" s="99"/>
      <c r="E36" s="151">
        <f t="shared" si="2"/>
        <v>2.0301640612719732E-2</v>
      </c>
      <c r="L36" s="152"/>
    </row>
    <row r="37" spans="2:12" x14ac:dyDescent="0.25">
      <c r="B37" s="99" t="s">
        <v>254</v>
      </c>
      <c r="C37" s="153">
        <f>ROUND((C27+C32+C33+C34+C35+C29+C31+C30)*0.2%,2)</f>
        <v>125991.07</v>
      </c>
      <c r="D37" s="99"/>
      <c r="E37" s="151">
        <f t="shared" si="2"/>
        <v>1.8973495181953733E-3</v>
      </c>
      <c r="L37" s="152"/>
    </row>
    <row r="38" spans="2:12" ht="38.25" customHeight="1" x14ac:dyDescent="0.25">
      <c r="B38" s="99" t="s">
        <v>255</v>
      </c>
      <c r="C38" s="150">
        <f>C27+C32+C33+C34+C35+C29+C31+C30+C36+C37</f>
        <v>64469633.039999999</v>
      </c>
      <c r="D38" s="99"/>
      <c r="E38" s="151">
        <f t="shared" si="2"/>
        <v>0.97087378642531186</v>
      </c>
    </row>
    <row r="39" spans="2:12" ht="13.5" customHeight="1" x14ac:dyDescent="0.25">
      <c r="B39" s="99" t="s">
        <v>256</v>
      </c>
      <c r="C39" s="150">
        <f>ROUND(C38*3%,2)</f>
        <v>1934088.99</v>
      </c>
      <c r="D39" s="99"/>
      <c r="E39" s="151">
        <f>C39/$C$38</f>
        <v>2.9999999981386586E-2</v>
      </c>
    </row>
    <row r="40" spans="2:12" x14ac:dyDescent="0.25">
      <c r="B40" s="99" t="s">
        <v>257</v>
      </c>
      <c r="C40" s="150">
        <f>C39+C38</f>
        <v>66403722.030000001</v>
      </c>
      <c r="D40" s="99"/>
      <c r="E40" s="151">
        <f>C40/$C$40</f>
        <v>1</v>
      </c>
    </row>
    <row r="41" spans="2:12" x14ac:dyDescent="0.25">
      <c r="B41" s="99" t="s">
        <v>258</v>
      </c>
      <c r="C41" s="150">
        <f>C40/'Прил.5 Расчет СМР и ОБ'!E86</f>
        <v>66403722.030000001</v>
      </c>
      <c r="D41" s="99"/>
      <c r="E41" s="99"/>
    </row>
    <row r="42" spans="2:12" x14ac:dyDescent="0.25">
      <c r="B42" s="149"/>
      <c r="C42" s="4"/>
      <c r="D42" s="4"/>
      <c r="E42" s="4"/>
    </row>
    <row r="43" spans="2:12" x14ac:dyDescent="0.25">
      <c r="B43" s="149" t="s">
        <v>259</v>
      </c>
      <c r="C43" s="4"/>
      <c r="D43" s="4"/>
      <c r="E43" s="4"/>
    </row>
    <row r="44" spans="2:12" x14ac:dyDescent="0.25">
      <c r="B44" s="149" t="s">
        <v>260</v>
      </c>
      <c r="C44" s="4"/>
      <c r="D44" s="4"/>
      <c r="E44" s="4"/>
    </row>
    <row r="45" spans="2:12" x14ac:dyDescent="0.25">
      <c r="B45" s="149"/>
      <c r="C45" s="4"/>
      <c r="D45" s="4"/>
      <c r="E45" s="4"/>
    </row>
    <row r="46" spans="2:12" x14ac:dyDescent="0.25">
      <c r="B46" s="149" t="s">
        <v>261</v>
      </c>
      <c r="C46" s="4"/>
      <c r="D46" s="4"/>
      <c r="E46" s="4"/>
    </row>
    <row r="47" spans="2:12" x14ac:dyDescent="0.25">
      <c r="B47" s="217" t="s">
        <v>262</v>
      </c>
      <c r="C47" s="217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8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92"/>
  <sheetViews>
    <sheetView view="pageBreakPreview" zoomScaleSheetLayoutView="100" workbookViewId="0">
      <selection activeCell="D6" sqref="D6:J6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80.28515625" style="12" customWidth="1"/>
    <col min="4" max="4" width="10.7109375" style="12" customWidth="1"/>
    <col min="5" max="6" width="14.5703125" style="12" customWidth="1"/>
    <col min="7" max="7" width="15.8554687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13.85546875" style="12" customWidth="1"/>
  </cols>
  <sheetData>
    <row r="1" spans="1:14" x14ac:dyDescent="0.25">
      <c r="M1" s="12"/>
      <c r="N1" s="12"/>
    </row>
    <row r="2" spans="1:14" ht="15.75" customHeight="1" x14ac:dyDescent="0.25">
      <c r="H2" s="238" t="s">
        <v>263</v>
      </c>
      <c r="I2" s="238"/>
      <c r="J2" s="238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196" t="s">
        <v>264</v>
      </c>
      <c r="B4" s="196"/>
      <c r="C4" s="196"/>
      <c r="D4" s="196"/>
      <c r="E4" s="196"/>
      <c r="F4" s="196"/>
      <c r="G4" s="196"/>
      <c r="H4" s="196"/>
      <c r="I4" s="196"/>
      <c r="J4" s="196"/>
    </row>
    <row r="5" spans="1:14" s="4" customFormat="1" ht="12.75" customHeight="1" x14ac:dyDescent="0.2">
      <c r="A5" s="171"/>
      <c r="B5" s="171"/>
      <c r="C5" s="29"/>
      <c r="D5" s="171"/>
      <c r="E5" s="171"/>
      <c r="F5" s="171"/>
      <c r="G5" s="171"/>
      <c r="H5" s="171"/>
      <c r="I5" s="171"/>
      <c r="J5" s="171"/>
    </row>
    <row r="6" spans="1:14" s="4" customFormat="1" ht="33.75" customHeight="1" x14ac:dyDescent="0.2">
      <c r="A6" s="172" t="s">
        <v>265</v>
      </c>
      <c r="B6" s="173"/>
      <c r="C6" s="173"/>
      <c r="D6" s="199" t="s">
        <v>468</v>
      </c>
      <c r="E6" s="199"/>
      <c r="F6" s="199"/>
      <c r="G6" s="199"/>
      <c r="H6" s="199"/>
      <c r="I6" s="199"/>
      <c r="J6" s="199"/>
    </row>
    <row r="7" spans="1:14" s="4" customFormat="1" ht="12.75" customHeight="1" x14ac:dyDescent="0.2">
      <c r="A7" s="199" t="s">
        <v>462</v>
      </c>
      <c r="B7" s="216"/>
      <c r="C7" s="216"/>
      <c r="D7" s="216"/>
      <c r="E7" s="216"/>
      <c r="F7" s="216"/>
      <c r="G7" s="216"/>
      <c r="H7" s="216"/>
      <c r="I7" s="43"/>
      <c r="J7" s="43"/>
    </row>
    <row r="8" spans="1:14" s="4" customFormat="1" ht="13.5" customHeight="1" x14ac:dyDescent="0.2">
      <c r="A8" s="199"/>
      <c r="B8" s="216"/>
      <c r="C8" s="216"/>
      <c r="D8" s="216"/>
      <c r="E8" s="216"/>
      <c r="F8" s="216"/>
      <c r="G8" s="216"/>
      <c r="H8" s="216"/>
    </row>
    <row r="9" spans="1:14" s="4" customFormat="1" ht="13.15" customHeight="1" x14ac:dyDescent="0.2"/>
    <row r="10" spans="1:14" ht="27" customHeight="1" x14ac:dyDescent="0.25">
      <c r="A10" s="224" t="s">
        <v>13</v>
      </c>
      <c r="B10" s="224" t="s">
        <v>90</v>
      </c>
      <c r="C10" s="224" t="s">
        <v>224</v>
      </c>
      <c r="D10" s="224" t="s">
        <v>92</v>
      </c>
      <c r="E10" s="219" t="s">
        <v>266</v>
      </c>
      <c r="F10" s="239" t="s">
        <v>94</v>
      </c>
      <c r="G10" s="240"/>
      <c r="H10" s="219" t="s">
        <v>267</v>
      </c>
      <c r="I10" s="239" t="s">
        <v>268</v>
      </c>
      <c r="J10" s="240"/>
      <c r="M10" s="12"/>
      <c r="N10" s="12"/>
    </row>
    <row r="11" spans="1:14" ht="28.5" customHeight="1" x14ac:dyDescent="0.25">
      <c r="A11" s="224"/>
      <c r="B11" s="224"/>
      <c r="C11" s="224"/>
      <c r="D11" s="224"/>
      <c r="E11" s="241"/>
      <c r="F11" s="2" t="s">
        <v>269</v>
      </c>
      <c r="G11" s="2" t="s">
        <v>96</v>
      </c>
      <c r="H11" s="241"/>
      <c r="I11" s="2" t="s">
        <v>269</v>
      </c>
      <c r="J11" s="2" t="s">
        <v>96</v>
      </c>
      <c r="M11" s="12"/>
      <c r="N11" s="12"/>
    </row>
    <row r="12" spans="1:14" x14ac:dyDescent="0.25">
      <c r="A12" s="2">
        <v>1</v>
      </c>
      <c r="B12" s="2">
        <v>2</v>
      </c>
      <c r="C12" s="2">
        <v>3</v>
      </c>
      <c r="D12" s="2">
        <v>4</v>
      </c>
      <c r="E12" s="2">
        <v>5</v>
      </c>
      <c r="F12" s="2">
        <v>6</v>
      </c>
      <c r="G12" s="2">
        <v>7</v>
      </c>
      <c r="H12" s="2">
        <v>8</v>
      </c>
      <c r="I12" s="174">
        <v>9</v>
      </c>
      <c r="J12" s="174">
        <v>10</v>
      </c>
      <c r="M12" s="12"/>
      <c r="N12" s="12"/>
    </row>
    <row r="13" spans="1:14" x14ac:dyDescent="0.25">
      <c r="A13" s="2"/>
      <c r="B13" s="211" t="s">
        <v>270</v>
      </c>
      <c r="C13" s="223"/>
      <c r="D13" s="224"/>
      <c r="E13" s="225"/>
      <c r="F13" s="226"/>
      <c r="G13" s="226"/>
      <c r="H13" s="227"/>
      <c r="I13" s="177"/>
      <c r="J13" s="177"/>
    </row>
    <row r="14" spans="1:14" x14ac:dyDescent="0.25">
      <c r="A14" s="2">
        <v>1</v>
      </c>
      <c r="B14" s="168" t="s">
        <v>108</v>
      </c>
      <c r="C14" s="8" t="s">
        <v>271</v>
      </c>
      <c r="D14" s="2" t="s">
        <v>272</v>
      </c>
      <c r="E14" s="178">
        <f>G14/F14</f>
        <v>518.78225806451621</v>
      </c>
      <c r="F14" s="26">
        <v>9.92</v>
      </c>
      <c r="G14" s="26">
        <f>'Прил. 3'!H11</f>
        <v>5146.3200000000006</v>
      </c>
      <c r="H14" s="179">
        <f>G14/$G$15</f>
        <v>1</v>
      </c>
      <c r="I14" s="26">
        <f>ФОТр.тек.!E13</f>
        <v>457.66433583862141</v>
      </c>
      <c r="J14" s="26">
        <f>ROUND(I14*E14,2)</f>
        <v>237428.14</v>
      </c>
    </row>
    <row r="15" spans="1:14" s="12" customFormat="1" ht="14.25" customHeight="1" x14ac:dyDescent="0.2">
      <c r="A15" s="2"/>
      <c r="B15" s="2"/>
      <c r="C15" s="98" t="s">
        <v>273</v>
      </c>
      <c r="D15" s="2" t="s">
        <v>272</v>
      </c>
      <c r="E15" s="178">
        <f>SUM(E14:E14)</f>
        <v>518.78225806451621</v>
      </c>
      <c r="F15" s="26"/>
      <c r="G15" s="26">
        <f>SUM(G14:G14)</f>
        <v>5146.3200000000006</v>
      </c>
      <c r="H15" s="176">
        <v>1</v>
      </c>
      <c r="I15" s="177"/>
      <c r="J15" s="26">
        <f>SUM(J14:J14)</f>
        <v>237428.14</v>
      </c>
    </row>
    <row r="16" spans="1:14" s="12" customFormat="1" ht="14.25" customHeight="1" x14ac:dyDescent="0.2">
      <c r="A16" s="2"/>
      <c r="B16" s="223" t="s">
        <v>116</v>
      </c>
      <c r="C16" s="223"/>
      <c r="D16" s="224"/>
      <c r="E16" s="225"/>
      <c r="F16" s="226"/>
      <c r="G16" s="226"/>
      <c r="H16" s="227"/>
      <c r="I16" s="177"/>
      <c r="J16" s="177"/>
    </row>
    <row r="17" spans="1:10" s="12" customFormat="1" ht="14.25" customHeight="1" x14ac:dyDescent="0.2">
      <c r="A17" s="2">
        <v>2</v>
      </c>
      <c r="B17" s="2">
        <v>2</v>
      </c>
      <c r="C17" s="8" t="s">
        <v>116</v>
      </c>
      <c r="D17" s="2" t="s">
        <v>272</v>
      </c>
      <c r="E17" s="178">
        <f>'Прил. 3'!F21</f>
        <v>13.7</v>
      </c>
      <c r="F17" s="26">
        <f>G17/E17</f>
        <v>10.234306569343067</v>
      </c>
      <c r="G17" s="26">
        <f>'Прил. 3'!H20</f>
        <v>140.21</v>
      </c>
      <c r="H17" s="176">
        <v>1</v>
      </c>
      <c r="I17" s="26">
        <f>ROUND(F17*'Прил. 10'!D11,2)</f>
        <v>453.28</v>
      </c>
      <c r="J17" s="26">
        <f>ROUND(I17*E17,2)</f>
        <v>6209.94</v>
      </c>
    </row>
    <row r="18" spans="1:10" s="12" customFormat="1" ht="14.25" customHeight="1" x14ac:dyDescent="0.2">
      <c r="A18" s="2"/>
      <c r="B18" s="211" t="s">
        <v>117</v>
      </c>
      <c r="C18" s="223"/>
      <c r="D18" s="224"/>
      <c r="E18" s="225"/>
      <c r="F18" s="226"/>
      <c r="G18" s="226"/>
      <c r="H18" s="227"/>
      <c r="I18" s="177"/>
      <c r="J18" s="177"/>
    </row>
    <row r="19" spans="1:10" s="12" customFormat="1" ht="14.25" customHeight="1" x14ac:dyDescent="0.2">
      <c r="A19" s="2"/>
      <c r="B19" s="223" t="s">
        <v>274</v>
      </c>
      <c r="C19" s="223"/>
      <c r="D19" s="224"/>
      <c r="E19" s="225"/>
      <c r="F19" s="226"/>
      <c r="G19" s="226"/>
      <c r="H19" s="227"/>
      <c r="I19" s="177"/>
      <c r="J19" s="177"/>
    </row>
    <row r="20" spans="1:10" s="12" customFormat="1" ht="22.5" customHeight="1" x14ac:dyDescent="0.2">
      <c r="A20" s="2">
        <v>3</v>
      </c>
      <c r="B20" s="168" t="s">
        <v>118</v>
      </c>
      <c r="C20" s="8" t="s">
        <v>119</v>
      </c>
      <c r="D20" s="2" t="s">
        <v>120</v>
      </c>
      <c r="E20" s="178">
        <v>12.2</v>
      </c>
      <c r="F20" s="97">
        <v>89.99</v>
      </c>
      <c r="G20" s="26">
        <f>ROUND(E20*F20,2)</f>
        <v>1097.8800000000001</v>
      </c>
      <c r="H20" s="179">
        <f>G20/$G$31</f>
        <v>0.87732140003196424</v>
      </c>
      <c r="I20" s="26">
        <f>ROUND(F20*'Прил. 10'!$D$12,2)</f>
        <v>1212.17</v>
      </c>
      <c r="J20" s="26">
        <f>ROUND(I20*E20,2)</f>
        <v>14788.47</v>
      </c>
    </row>
    <row r="21" spans="1:10" s="12" customFormat="1" ht="14.25" customHeight="1" x14ac:dyDescent="0.2">
      <c r="A21" s="2">
        <v>4</v>
      </c>
      <c r="B21" s="2"/>
      <c r="C21" s="8" t="s">
        <v>275</v>
      </c>
      <c r="D21" s="2"/>
      <c r="E21" s="178"/>
      <c r="F21" s="26"/>
      <c r="G21" s="26">
        <f>SUM(G20:G20)</f>
        <v>1097.8800000000001</v>
      </c>
      <c r="H21" s="176">
        <f>G21/G31</f>
        <v>0.87732140003196424</v>
      </c>
      <c r="I21" s="180"/>
      <c r="J21" s="26">
        <f>SUM(J20:J20)</f>
        <v>14788.47</v>
      </c>
    </row>
    <row r="22" spans="1:10" s="12" customFormat="1" ht="14.25" customHeight="1" outlineLevel="1" x14ac:dyDescent="0.2">
      <c r="A22" s="2">
        <v>5</v>
      </c>
      <c r="B22" s="168" t="s">
        <v>121</v>
      </c>
      <c r="C22" s="8" t="s">
        <v>122</v>
      </c>
      <c r="D22" s="2" t="s">
        <v>120</v>
      </c>
      <c r="E22" s="178">
        <v>0.5</v>
      </c>
      <c r="F22" s="97">
        <v>115.4</v>
      </c>
      <c r="G22" s="26">
        <f t="shared" ref="G22:G29" si="0">ROUND(E22*F22,2)</f>
        <v>57.7</v>
      </c>
      <c r="H22" s="179">
        <f t="shared" ref="H22:H29" si="1">G22/$G$31</f>
        <v>4.6108358638325075E-2</v>
      </c>
      <c r="I22" s="26">
        <f>ROUND(F22*'Прил. 10'!$D$12,2)</f>
        <v>1554.44</v>
      </c>
      <c r="J22" s="26">
        <f t="shared" ref="J22:J29" si="2">ROUND(I22*E22,2)</f>
        <v>777.22</v>
      </c>
    </row>
    <row r="23" spans="1:10" s="12" customFormat="1" ht="25.5" customHeight="1" outlineLevel="1" x14ac:dyDescent="0.2">
      <c r="A23" s="2">
        <v>6</v>
      </c>
      <c r="B23" s="168" t="s">
        <v>123</v>
      </c>
      <c r="C23" s="8" t="s">
        <v>124</v>
      </c>
      <c r="D23" s="2" t="s">
        <v>120</v>
      </c>
      <c r="E23" s="178">
        <v>0.46</v>
      </c>
      <c r="F23" s="97">
        <v>90</v>
      </c>
      <c r="G23" s="26">
        <f t="shared" si="0"/>
        <v>41.4</v>
      </c>
      <c r="H23" s="179">
        <f t="shared" si="1"/>
        <v>3.308294709924884E-2</v>
      </c>
      <c r="I23" s="26">
        <f>ROUND(F23*'Прил. 10'!$D$12,2)</f>
        <v>1212.3</v>
      </c>
      <c r="J23" s="26">
        <f t="shared" si="2"/>
        <v>557.66</v>
      </c>
    </row>
    <row r="24" spans="1:10" s="12" customFormat="1" ht="14.25" customHeight="1" outlineLevel="1" x14ac:dyDescent="0.2">
      <c r="A24" s="2">
        <v>7</v>
      </c>
      <c r="B24" s="168" t="s">
        <v>125</v>
      </c>
      <c r="C24" s="8" t="s">
        <v>126</v>
      </c>
      <c r="D24" s="2" t="s">
        <v>120</v>
      </c>
      <c r="E24" s="178">
        <v>0.5</v>
      </c>
      <c r="F24" s="97">
        <v>65.709999999999994</v>
      </c>
      <c r="G24" s="26">
        <f t="shared" si="0"/>
        <v>32.86</v>
      </c>
      <c r="H24" s="179">
        <f t="shared" si="1"/>
        <v>2.6258590378775769E-2</v>
      </c>
      <c r="I24" s="26">
        <f>ROUND(F24*'Прил. 10'!$D$12,2)</f>
        <v>885.11</v>
      </c>
      <c r="J24" s="26">
        <f t="shared" si="2"/>
        <v>442.56</v>
      </c>
    </row>
    <row r="25" spans="1:10" s="12" customFormat="1" ht="14.25" customHeight="1" outlineLevel="1" x14ac:dyDescent="0.2">
      <c r="A25" s="2">
        <v>8</v>
      </c>
      <c r="B25" s="168" t="s">
        <v>127</v>
      </c>
      <c r="C25" s="8" t="s">
        <v>128</v>
      </c>
      <c r="D25" s="2" t="s">
        <v>120</v>
      </c>
      <c r="E25" s="178">
        <v>1.52</v>
      </c>
      <c r="F25" s="97">
        <v>8.1</v>
      </c>
      <c r="G25" s="26">
        <f t="shared" si="0"/>
        <v>12.31</v>
      </c>
      <c r="H25" s="179">
        <f t="shared" si="1"/>
        <v>9.8369825795109472E-3</v>
      </c>
      <c r="I25" s="26">
        <f>ROUND(F25*'Прил. 10'!$D$12,2)</f>
        <v>109.11</v>
      </c>
      <c r="J25" s="26">
        <f t="shared" si="2"/>
        <v>165.85</v>
      </c>
    </row>
    <row r="26" spans="1:10" s="12" customFormat="1" ht="14.25" customHeight="1" outlineLevel="1" x14ac:dyDescent="0.2">
      <c r="A26" s="2">
        <v>9</v>
      </c>
      <c r="B26" s="168" t="s">
        <v>129</v>
      </c>
      <c r="C26" s="8" t="s">
        <v>130</v>
      </c>
      <c r="D26" s="2" t="s">
        <v>120</v>
      </c>
      <c r="E26" s="178">
        <v>1.67</v>
      </c>
      <c r="F26" s="97">
        <v>3.28</v>
      </c>
      <c r="G26" s="26">
        <f t="shared" si="0"/>
        <v>5.48</v>
      </c>
      <c r="H26" s="179">
        <f t="shared" si="1"/>
        <v>4.379095413137286E-3</v>
      </c>
      <c r="I26" s="26">
        <f>ROUND(F26*'Прил. 10'!$D$12,2)</f>
        <v>44.18</v>
      </c>
      <c r="J26" s="26">
        <f t="shared" si="2"/>
        <v>73.78</v>
      </c>
    </row>
    <row r="27" spans="1:10" s="12" customFormat="1" ht="14.25" customHeight="1" outlineLevel="1" x14ac:dyDescent="0.2">
      <c r="A27" s="2">
        <v>10</v>
      </c>
      <c r="B27" s="168" t="s">
        <v>131</v>
      </c>
      <c r="C27" s="8" t="s">
        <v>132</v>
      </c>
      <c r="D27" s="2" t="s">
        <v>120</v>
      </c>
      <c r="E27" s="178">
        <v>1.67</v>
      </c>
      <c r="F27" s="97">
        <v>0.9</v>
      </c>
      <c r="G27" s="26">
        <f t="shared" si="0"/>
        <v>1.5</v>
      </c>
      <c r="H27" s="179">
        <f t="shared" si="1"/>
        <v>1.1986575035959723E-3</v>
      </c>
      <c r="I27" s="26">
        <f>ROUND(F27*'Прил. 10'!$D$12,2)</f>
        <v>12.12</v>
      </c>
      <c r="J27" s="26">
        <f t="shared" si="2"/>
        <v>20.239999999999998</v>
      </c>
    </row>
    <row r="28" spans="1:10" s="12" customFormat="1" ht="14.25" customHeight="1" outlineLevel="1" x14ac:dyDescent="0.2">
      <c r="A28" s="2">
        <v>11</v>
      </c>
      <c r="B28" s="168" t="s">
        <v>133</v>
      </c>
      <c r="C28" s="8" t="s">
        <v>134</v>
      </c>
      <c r="D28" s="2" t="s">
        <v>120</v>
      </c>
      <c r="E28" s="178">
        <v>0.46</v>
      </c>
      <c r="F28" s="97">
        <v>2.99</v>
      </c>
      <c r="G28" s="26">
        <f t="shared" si="0"/>
        <v>1.38</v>
      </c>
      <c r="H28" s="179">
        <f t="shared" si="1"/>
        <v>1.1027649033082945E-3</v>
      </c>
      <c r="I28" s="26">
        <f>ROUND(F28*'Прил. 10'!$D$12,2)</f>
        <v>40.28</v>
      </c>
      <c r="J28" s="26">
        <f t="shared" si="2"/>
        <v>18.53</v>
      </c>
    </row>
    <row r="29" spans="1:10" s="12" customFormat="1" ht="14.25" customHeight="1" outlineLevel="1" x14ac:dyDescent="0.2">
      <c r="A29" s="2">
        <v>12</v>
      </c>
      <c r="B29" s="168" t="s">
        <v>135</v>
      </c>
      <c r="C29" s="8" t="s">
        <v>136</v>
      </c>
      <c r="D29" s="2" t="s">
        <v>120</v>
      </c>
      <c r="E29" s="178">
        <v>0.03</v>
      </c>
      <c r="F29" s="97">
        <v>29.6</v>
      </c>
      <c r="G29" s="26">
        <f t="shared" si="0"/>
        <v>0.89</v>
      </c>
      <c r="H29" s="179">
        <f t="shared" si="1"/>
        <v>7.1120345213361027E-4</v>
      </c>
      <c r="I29" s="26">
        <f>ROUND(F29*'Прил. 10'!$D$12,2)</f>
        <v>398.71</v>
      </c>
      <c r="J29" s="26">
        <f t="shared" si="2"/>
        <v>11.96</v>
      </c>
    </row>
    <row r="30" spans="1:10" s="12" customFormat="1" ht="14.25" customHeight="1" x14ac:dyDescent="0.2">
      <c r="A30" s="2"/>
      <c r="B30" s="2"/>
      <c r="C30" s="8" t="s">
        <v>276</v>
      </c>
      <c r="D30" s="2"/>
      <c r="E30" s="175"/>
      <c r="F30" s="26"/>
      <c r="G30" s="180">
        <f>SUM(G22:G29)</f>
        <v>153.51999999999995</v>
      </c>
      <c r="H30" s="179">
        <f>G30/G31</f>
        <v>0.12267859996803575</v>
      </c>
      <c r="I30" s="26"/>
      <c r="J30" s="180">
        <f>SUM(J22:J29)</f>
        <v>2067.8000000000002</v>
      </c>
    </row>
    <row r="31" spans="1:10" s="12" customFormat="1" ht="14.25" customHeight="1" x14ac:dyDescent="0.2">
      <c r="A31" s="2"/>
      <c r="B31" s="2"/>
      <c r="C31" s="98" t="s">
        <v>277</v>
      </c>
      <c r="D31" s="2"/>
      <c r="E31" s="175"/>
      <c r="F31" s="26"/>
      <c r="G31" s="26">
        <f>G30+G21</f>
        <v>1251.4000000000001</v>
      </c>
      <c r="H31" s="181">
        <v>1</v>
      </c>
      <c r="I31" s="182"/>
      <c r="J31" s="183">
        <f>J30+J21</f>
        <v>16856.27</v>
      </c>
    </row>
    <row r="32" spans="1:10" s="12" customFormat="1" ht="14.25" customHeight="1" x14ac:dyDescent="0.2">
      <c r="A32" s="2"/>
      <c r="B32" s="231" t="s">
        <v>43</v>
      </c>
      <c r="C32" s="232"/>
      <c r="D32" s="232"/>
      <c r="E32" s="232"/>
      <c r="F32" s="232"/>
      <c r="G32" s="232"/>
      <c r="H32" s="233"/>
      <c r="I32" s="177"/>
      <c r="J32" s="177"/>
    </row>
    <row r="33" spans="1:10" x14ac:dyDescent="0.25">
      <c r="A33" s="2"/>
      <c r="B33" s="228" t="s">
        <v>278</v>
      </c>
      <c r="C33" s="229"/>
      <c r="D33" s="229"/>
      <c r="E33" s="229"/>
      <c r="F33" s="229"/>
      <c r="G33" s="229"/>
      <c r="H33" s="230"/>
      <c r="I33" s="177"/>
      <c r="J33" s="177"/>
    </row>
    <row r="34" spans="1:10" ht="395.25" customHeight="1" x14ac:dyDescent="0.25">
      <c r="A34" s="2">
        <v>13</v>
      </c>
      <c r="B34" s="168" t="s">
        <v>279</v>
      </c>
      <c r="C34" s="8" t="s">
        <v>138</v>
      </c>
      <c r="D34" s="2" t="s">
        <v>139</v>
      </c>
      <c r="E34" s="178">
        <v>1</v>
      </c>
      <c r="F34" s="26">
        <f>ROUND(I34/'Прил. 10'!D14,2)</f>
        <v>9444700.8900000006</v>
      </c>
      <c r="G34" s="26">
        <f>ROUND(E34*F34,2)</f>
        <v>9444700.8900000006</v>
      </c>
      <c r="H34" s="179">
        <f>G34/$G$38</f>
        <v>1</v>
      </c>
      <c r="I34" s="26">
        <v>59123827.57</v>
      </c>
      <c r="J34" s="26">
        <f>ROUND(I34*E34,2)</f>
        <v>59123827.57</v>
      </c>
    </row>
    <row r="35" spans="1:10" ht="380.25" customHeight="1" x14ac:dyDescent="0.25">
      <c r="A35" s="2"/>
      <c r="B35" s="168"/>
      <c r="C35" s="8" t="s">
        <v>140</v>
      </c>
      <c r="D35" s="2"/>
      <c r="E35" s="178"/>
      <c r="F35" s="26"/>
      <c r="G35" s="26"/>
      <c r="H35" s="179"/>
      <c r="I35" s="26"/>
      <c r="J35" s="26"/>
    </row>
    <row r="36" spans="1:10" x14ac:dyDescent="0.25">
      <c r="A36" s="2"/>
      <c r="B36" s="2"/>
      <c r="C36" s="8" t="s">
        <v>280</v>
      </c>
      <c r="D36" s="2"/>
      <c r="E36" s="178"/>
      <c r="F36" s="97"/>
      <c r="G36" s="26">
        <f>SUM(G34:G34)</f>
        <v>9444700.8900000006</v>
      </c>
      <c r="H36" s="179">
        <f>G36/$G$38</f>
        <v>1</v>
      </c>
      <c r="I36" s="180"/>
      <c r="J36" s="26">
        <f>SUM(J34:J34)</f>
        <v>59123827.57</v>
      </c>
    </row>
    <row r="37" spans="1:10" x14ac:dyDescent="0.25">
      <c r="A37" s="2"/>
      <c r="B37" s="2"/>
      <c r="C37" s="8" t="s">
        <v>281</v>
      </c>
      <c r="D37" s="2"/>
      <c r="E37" s="178"/>
      <c r="F37" s="97"/>
      <c r="G37" s="26">
        <v>0</v>
      </c>
      <c r="H37" s="179">
        <f>G37/$G$38</f>
        <v>0</v>
      </c>
      <c r="I37" s="180"/>
      <c r="J37" s="26">
        <v>0</v>
      </c>
    </row>
    <row r="38" spans="1:10" x14ac:dyDescent="0.25">
      <c r="A38" s="2"/>
      <c r="B38" s="2"/>
      <c r="C38" s="98" t="s">
        <v>282</v>
      </c>
      <c r="D38" s="2"/>
      <c r="E38" s="175"/>
      <c r="F38" s="97"/>
      <c r="G38" s="26">
        <f>G37+G36</f>
        <v>9444700.8900000006</v>
      </c>
      <c r="H38" s="176">
        <f>H37+H36</f>
        <v>1</v>
      </c>
      <c r="I38" s="180"/>
      <c r="J38" s="26">
        <f>J37+J36</f>
        <v>59123827.57</v>
      </c>
    </row>
    <row r="39" spans="1:10" x14ac:dyDescent="0.25">
      <c r="A39" s="2"/>
      <c r="B39" s="2"/>
      <c r="C39" s="8" t="s">
        <v>283</v>
      </c>
      <c r="D39" s="2"/>
      <c r="E39" s="184"/>
      <c r="F39" s="97"/>
      <c r="G39" s="26">
        <f>G38</f>
        <v>9444700.8900000006</v>
      </c>
      <c r="H39" s="176"/>
      <c r="I39" s="180"/>
      <c r="J39" s="26">
        <f>J38</f>
        <v>59123827.57</v>
      </c>
    </row>
    <row r="40" spans="1:10" s="12" customFormat="1" ht="14.25" customHeight="1" x14ac:dyDescent="0.2">
      <c r="A40" s="2"/>
      <c r="B40" s="211" t="s">
        <v>141</v>
      </c>
      <c r="C40" s="211"/>
      <c r="D40" s="234"/>
      <c r="E40" s="235"/>
      <c r="F40" s="236"/>
      <c r="G40" s="236"/>
      <c r="H40" s="237"/>
      <c r="I40" s="177"/>
      <c r="J40" s="177"/>
    </row>
    <row r="41" spans="1:10" s="12" customFormat="1" ht="14.25" customHeight="1" x14ac:dyDescent="0.2">
      <c r="A41" s="2"/>
      <c r="B41" s="218" t="s">
        <v>284</v>
      </c>
      <c r="C41" s="218"/>
      <c r="D41" s="219"/>
      <c r="E41" s="220"/>
      <c r="F41" s="221"/>
      <c r="G41" s="221"/>
      <c r="H41" s="222"/>
      <c r="I41" s="185"/>
      <c r="J41" s="185"/>
    </row>
    <row r="42" spans="1:10" s="12" customFormat="1" ht="62.25" customHeight="1" x14ac:dyDescent="0.2">
      <c r="A42" s="2">
        <v>14</v>
      </c>
      <c r="B42" s="168" t="s">
        <v>137</v>
      </c>
      <c r="C42" s="8" t="s">
        <v>142</v>
      </c>
      <c r="D42" s="2" t="s">
        <v>143</v>
      </c>
      <c r="E42" s="178">
        <v>32</v>
      </c>
      <c r="F42" s="97">
        <v>4820.25</v>
      </c>
      <c r="G42" s="26">
        <f>ROUND(E42*F42,2)</f>
        <v>154248</v>
      </c>
      <c r="H42" s="179">
        <f t="shared" ref="H42:H80" si="3">G42/$G$80</f>
        <v>0.94358580591194607</v>
      </c>
      <c r="I42" s="26">
        <f>ROUND(F42*'Прил. 10'!$D$13,2)</f>
        <v>38754.81</v>
      </c>
      <c r="J42" s="26">
        <f>ROUND(I42*E42,2)</f>
        <v>1240153.92</v>
      </c>
    </row>
    <row r="43" spans="1:10" s="12" customFormat="1" ht="14.25" customHeight="1" x14ac:dyDescent="0.2">
      <c r="A43" s="2"/>
      <c r="B43" s="186"/>
      <c r="C43" s="187" t="s">
        <v>285</v>
      </c>
      <c r="D43" s="188"/>
      <c r="E43" s="178"/>
      <c r="F43" s="183"/>
      <c r="G43" s="183">
        <f>SUM(G42:G42)</f>
        <v>154248</v>
      </c>
      <c r="H43" s="179">
        <f t="shared" si="3"/>
        <v>0.94358580591194607</v>
      </c>
      <c r="I43" s="26"/>
      <c r="J43" s="183">
        <f>SUM(J42:J42)</f>
        <v>1240153.92</v>
      </c>
    </row>
    <row r="44" spans="1:10" s="12" customFormat="1" ht="14.25" customHeight="1" outlineLevel="1" x14ac:dyDescent="0.2">
      <c r="A44" s="2">
        <v>15</v>
      </c>
      <c r="B44" s="168" t="s">
        <v>144</v>
      </c>
      <c r="C44" s="8" t="s">
        <v>145</v>
      </c>
      <c r="D44" s="2" t="s">
        <v>143</v>
      </c>
      <c r="E44" s="178">
        <v>0.78</v>
      </c>
      <c r="F44" s="97">
        <v>6836</v>
      </c>
      <c r="G44" s="26">
        <f t="shared" ref="G44:G78" si="4">ROUND(E44*F44,2)</f>
        <v>5332.08</v>
      </c>
      <c r="H44" s="179">
        <f t="shared" si="3"/>
        <v>3.2618089077245532E-2</v>
      </c>
      <c r="I44" s="26">
        <f>ROUND(F44*'Прил. 10'!$D$13,2)</f>
        <v>54961.440000000002</v>
      </c>
      <c r="J44" s="26">
        <f t="shared" ref="J44:J78" si="5">ROUND(I44*E44,2)</f>
        <v>42869.919999999998</v>
      </c>
    </row>
    <row r="45" spans="1:10" s="12" customFormat="1" ht="14.25" customHeight="1" outlineLevel="1" x14ac:dyDescent="0.2">
      <c r="A45" s="2">
        <v>16</v>
      </c>
      <c r="B45" s="168" t="s">
        <v>146</v>
      </c>
      <c r="C45" s="8" t="s">
        <v>147</v>
      </c>
      <c r="D45" s="2" t="s">
        <v>148</v>
      </c>
      <c r="E45" s="178">
        <v>5.0999999999999997E-2</v>
      </c>
      <c r="F45" s="97">
        <v>50117.45</v>
      </c>
      <c r="G45" s="26">
        <f t="shared" si="4"/>
        <v>2555.9899999999998</v>
      </c>
      <c r="H45" s="179">
        <f t="shared" si="3"/>
        <v>1.5635832451979116E-2</v>
      </c>
      <c r="I45" s="26">
        <f>ROUND(F45*'Прил. 10'!$D$13,2)</f>
        <v>402944.3</v>
      </c>
      <c r="J45" s="26">
        <f t="shared" si="5"/>
        <v>20550.16</v>
      </c>
    </row>
    <row r="46" spans="1:10" s="12" customFormat="1" ht="14.25" customHeight="1" outlineLevel="1" x14ac:dyDescent="0.2">
      <c r="A46" s="2">
        <v>17</v>
      </c>
      <c r="B46" s="168" t="s">
        <v>149</v>
      </c>
      <c r="C46" s="8" t="s">
        <v>150</v>
      </c>
      <c r="D46" s="2" t="s">
        <v>148</v>
      </c>
      <c r="E46" s="178">
        <v>8.1600000000000006E-2</v>
      </c>
      <c r="F46" s="97">
        <v>3368.45</v>
      </c>
      <c r="G46" s="26">
        <f t="shared" si="4"/>
        <v>274.87</v>
      </c>
      <c r="H46" s="179">
        <f t="shared" si="3"/>
        <v>1.6814702976441615E-3</v>
      </c>
      <c r="I46" s="26">
        <f>ROUND(F46*'Прил. 10'!$D$13,2)</f>
        <v>27082.34</v>
      </c>
      <c r="J46" s="26">
        <f t="shared" si="5"/>
        <v>2209.92</v>
      </c>
    </row>
    <row r="47" spans="1:10" s="12" customFormat="1" ht="25.5" customHeight="1" outlineLevel="1" x14ac:dyDescent="0.2">
      <c r="A47" s="2">
        <v>18</v>
      </c>
      <c r="B47" s="168" t="s">
        <v>151</v>
      </c>
      <c r="C47" s="8" t="s">
        <v>152</v>
      </c>
      <c r="D47" s="2" t="s">
        <v>153</v>
      </c>
      <c r="E47" s="178">
        <v>5</v>
      </c>
      <c r="F47" s="97">
        <v>53.03</v>
      </c>
      <c r="G47" s="26">
        <f t="shared" si="4"/>
        <v>265.14999999999998</v>
      </c>
      <c r="H47" s="179">
        <f t="shared" si="3"/>
        <v>1.6220098570973527E-3</v>
      </c>
      <c r="I47" s="26">
        <f>ROUND(F47*'Прил. 10'!$D$13,2)</f>
        <v>426.36</v>
      </c>
      <c r="J47" s="26">
        <f t="shared" si="5"/>
        <v>2131.8000000000002</v>
      </c>
    </row>
    <row r="48" spans="1:10" s="12" customFormat="1" ht="14.25" customHeight="1" outlineLevel="1" x14ac:dyDescent="0.2">
      <c r="A48" s="2">
        <v>19</v>
      </c>
      <c r="B48" s="168" t="s">
        <v>154</v>
      </c>
      <c r="C48" s="8" t="s">
        <v>155</v>
      </c>
      <c r="D48" s="2" t="s">
        <v>156</v>
      </c>
      <c r="E48" s="178">
        <v>1.6924999999999999</v>
      </c>
      <c r="F48" s="97">
        <v>86</v>
      </c>
      <c r="G48" s="26">
        <f t="shared" si="4"/>
        <v>145.56</v>
      </c>
      <c r="H48" s="179">
        <f t="shared" si="3"/>
        <v>8.9043844917628017E-4</v>
      </c>
      <c r="I48" s="26">
        <f>ROUND(F48*'Прил. 10'!$D$13,2)</f>
        <v>691.44</v>
      </c>
      <c r="J48" s="26">
        <f t="shared" si="5"/>
        <v>1170.26</v>
      </c>
    </row>
    <row r="49" spans="1:10" s="12" customFormat="1" ht="14.25" customHeight="1" outlineLevel="1" x14ac:dyDescent="0.2">
      <c r="A49" s="2">
        <v>20</v>
      </c>
      <c r="B49" s="168" t="s">
        <v>157</v>
      </c>
      <c r="C49" s="8" t="s">
        <v>158</v>
      </c>
      <c r="D49" s="2" t="s">
        <v>159</v>
      </c>
      <c r="E49" s="178">
        <v>1.2E-2</v>
      </c>
      <c r="F49" s="97">
        <v>11500</v>
      </c>
      <c r="G49" s="26">
        <f t="shared" si="4"/>
        <v>138</v>
      </c>
      <c r="H49" s="179">
        <f t="shared" si="3"/>
        <v>8.4419143986209585E-4</v>
      </c>
      <c r="I49" s="26">
        <f>ROUND(F49*'Прил. 10'!$D$13,2)</f>
        <v>92460</v>
      </c>
      <c r="J49" s="26">
        <f t="shared" si="5"/>
        <v>1109.52</v>
      </c>
    </row>
    <row r="50" spans="1:10" s="12" customFormat="1" ht="25.5" customHeight="1" outlineLevel="1" x14ac:dyDescent="0.2">
      <c r="A50" s="2">
        <v>21</v>
      </c>
      <c r="B50" s="168" t="s">
        <v>160</v>
      </c>
      <c r="C50" s="8" t="s">
        <v>161</v>
      </c>
      <c r="D50" s="2" t="s">
        <v>159</v>
      </c>
      <c r="E50" s="178">
        <v>4.2700000000000004E-3</v>
      </c>
      <c r="F50" s="97">
        <v>26932.42</v>
      </c>
      <c r="G50" s="26">
        <f t="shared" si="4"/>
        <v>115</v>
      </c>
      <c r="H50" s="179">
        <f t="shared" si="3"/>
        <v>7.0349286655174649E-4</v>
      </c>
      <c r="I50" s="26">
        <f>ROUND(F50*'Прил. 10'!$D$13,2)</f>
        <v>216536.66</v>
      </c>
      <c r="J50" s="26">
        <f t="shared" si="5"/>
        <v>924.61</v>
      </c>
    </row>
    <row r="51" spans="1:10" s="12" customFormat="1" ht="14.25" customHeight="1" outlineLevel="1" x14ac:dyDescent="0.2">
      <c r="A51" s="2">
        <v>22</v>
      </c>
      <c r="B51" s="168" t="s">
        <v>162</v>
      </c>
      <c r="C51" s="8" t="s">
        <v>163</v>
      </c>
      <c r="D51" s="2" t="s">
        <v>164</v>
      </c>
      <c r="E51" s="178">
        <v>102.70135000000001</v>
      </c>
      <c r="F51" s="97">
        <v>1</v>
      </c>
      <c r="G51" s="26">
        <f t="shared" si="4"/>
        <v>102.7</v>
      </c>
      <c r="H51" s="179">
        <f t="shared" si="3"/>
        <v>6.2824971647708143E-4</v>
      </c>
      <c r="I51" s="26">
        <f>ROUND(F51*'Прил. 10'!$D$13,2)</f>
        <v>8.0399999999999991</v>
      </c>
      <c r="J51" s="26">
        <f t="shared" si="5"/>
        <v>825.72</v>
      </c>
    </row>
    <row r="52" spans="1:10" s="12" customFormat="1" ht="14.25" customHeight="1" outlineLevel="1" x14ac:dyDescent="0.2">
      <c r="A52" s="2">
        <v>23</v>
      </c>
      <c r="B52" s="168" t="s">
        <v>165</v>
      </c>
      <c r="C52" s="8" t="s">
        <v>166</v>
      </c>
      <c r="D52" s="2" t="s">
        <v>159</v>
      </c>
      <c r="E52" s="178">
        <v>6.1000000000000004E-3</v>
      </c>
      <c r="F52" s="97">
        <v>12430</v>
      </c>
      <c r="G52" s="26">
        <f t="shared" si="4"/>
        <v>75.819999999999993</v>
      </c>
      <c r="H52" s="179">
        <f t="shared" si="3"/>
        <v>4.6381590558220364E-4</v>
      </c>
      <c r="I52" s="26">
        <f>ROUND(F52*'Прил. 10'!$D$13,2)</f>
        <v>99937.2</v>
      </c>
      <c r="J52" s="26">
        <f t="shared" si="5"/>
        <v>609.62</v>
      </c>
    </row>
    <row r="53" spans="1:10" s="12" customFormat="1" ht="14.25" customHeight="1" outlineLevel="1" x14ac:dyDescent="0.2">
      <c r="A53" s="2">
        <v>24</v>
      </c>
      <c r="B53" s="168" t="s">
        <v>167</v>
      </c>
      <c r="C53" s="8" t="s">
        <v>168</v>
      </c>
      <c r="D53" s="2" t="s">
        <v>156</v>
      </c>
      <c r="E53" s="178">
        <v>1</v>
      </c>
      <c r="F53" s="97">
        <v>61.6</v>
      </c>
      <c r="G53" s="26">
        <f t="shared" si="4"/>
        <v>61.6</v>
      </c>
      <c r="H53" s="179">
        <f t="shared" si="3"/>
        <v>3.7682748330076165E-4</v>
      </c>
      <c r="I53" s="26">
        <f>ROUND(F53*'Прил. 10'!$D$13,2)</f>
        <v>495.26</v>
      </c>
      <c r="J53" s="26">
        <f t="shared" si="5"/>
        <v>495.26</v>
      </c>
    </row>
    <row r="54" spans="1:10" s="12" customFormat="1" ht="14.25" customHeight="1" outlineLevel="1" x14ac:dyDescent="0.2">
      <c r="A54" s="2">
        <v>25</v>
      </c>
      <c r="B54" s="168" t="s">
        <v>169</v>
      </c>
      <c r="C54" s="8" t="s">
        <v>170</v>
      </c>
      <c r="D54" s="2" t="s">
        <v>159</v>
      </c>
      <c r="E54" s="178">
        <v>3.0646E-2</v>
      </c>
      <c r="F54" s="97">
        <v>729.98</v>
      </c>
      <c r="G54" s="26">
        <f t="shared" si="4"/>
        <v>22.37</v>
      </c>
      <c r="H54" s="179">
        <f t="shared" si="3"/>
        <v>1.3684465586750062E-4</v>
      </c>
      <c r="I54" s="26">
        <f>ROUND(F54*'Прил. 10'!$D$13,2)</f>
        <v>5869.04</v>
      </c>
      <c r="J54" s="26">
        <f t="shared" si="5"/>
        <v>179.86</v>
      </c>
    </row>
    <row r="55" spans="1:10" s="12" customFormat="1" ht="25.5" customHeight="1" outlineLevel="1" x14ac:dyDescent="0.2">
      <c r="A55" s="2">
        <v>26</v>
      </c>
      <c r="B55" s="168" t="s">
        <v>171</v>
      </c>
      <c r="C55" s="8" t="s">
        <v>172</v>
      </c>
      <c r="D55" s="2" t="s">
        <v>173</v>
      </c>
      <c r="E55" s="178">
        <v>0.64880000000000004</v>
      </c>
      <c r="F55" s="97">
        <v>30.4</v>
      </c>
      <c r="G55" s="26">
        <f t="shared" si="4"/>
        <v>19.72</v>
      </c>
      <c r="H55" s="179">
        <f t="shared" si="3"/>
        <v>1.2063373329043862E-4</v>
      </c>
      <c r="I55" s="26">
        <f>ROUND(F55*'Прил. 10'!$D$13,2)</f>
        <v>244.42</v>
      </c>
      <c r="J55" s="26">
        <f t="shared" si="5"/>
        <v>158.58000000000001</v>
      </c>
    </row>
    <row r="56" spans="1:10" s="12" customFormat="1" ht="14.25" customHeight="1" outlineLevel="1" x14ac:dyDescent="0.2">
      <c r="A56" s="2">
        <v>27</v>
      </c>
      <c r="B56" s="168" t="s">
        <v>174</v>
      </c>
      <c r="C56" s="8" t="s">
        <v>175</v>
      </c>
      <c r="D56" s="2" t="s">
        <v>173</v>
      </c>
      <c r="E56" s="178">
        <v>1.99875</v>
      </c>
      <c r="F56" s="97">
        <v>9.0399999999999991</v>
      </c>
      <c r="G56" s="26">
        <f t="shared" si="4"/>
        <v>18.07</v>
      </c>
      <c r="H56" s="179">
        <f t="shared" si="3"/>
        <v>1.1054013998773966E-4</v>
      </c>
      <c r="I56" s="26">
        <f>ROUND(F56*'Прил. 10'!$D$13,2)</f>
        <v>72.680000000000007</v>
      </c>
      <c r="J56" s="26">
        <f t="shared" si="5"/>
        <v>145.27000000000001</v>
      </c>
    </row>
    <row r="57" spans="1:10" s="12" customFormat="1" ht="14.25" customHeight="1" outlineLevel="1" x14ac:dyDescent="0.2">
      <c r="A57" s="2">
        <v>28</v>
      </c>
      <c r="B57" s="168" t="s">
        <v>176</v>
      </c>
      <c r="C57" s="8" t="s">
        <v>177</v>
      </c>
      <c r="D57" s="2" t="s">
        <v>178</v>
      </c>
      <c r="E57" s="178">
        <v>0.4</v>
      </c>
      <c r="F57" s="97">
        <v>39</v>
      </c>
      <c r="G57" s="26">
        <f t="shared" si="4"/>
        <v>15.6</v>
      </c>
      <c r="H57" s="179">
        <f t="shared" si="3"/>
        <v>9.5430336680063006E-5</v>
      </c>
      <c r="I57" s="26">
        <f>ROUND(F57*'Прил. 10'!$D$13,2)</f>
        <v>313.56</v>
      </c>
      <c r="J57" s="26">
        <f t="shared" si="5"/>
        <v>125.42</v>
      </c>
    </row>
    <row r="58" spans="1:10" s="12" customFormat="1" ht="14.25" customHeight="1" outlineLevel="1" x14ac:dyDescent="0.2">
      <c r="A58" s="2">
        <v>29</v>
      </c>
      <c r="B58" s="168" t="s">
        <v>179</v>
      </c>
      <c r="C58" s="8" t="s">
        <v>180</v>
      </c>
      <c r="D58" s="2" t="s">
        <v>173</v>
      </c>
      <c r="E58" s="178">
        <v>0.40649999999999997</v>
      </c>
      <c r="F58" s="97">
        <v>28.6</v>
      </c>
      <c r="G58" s="26">
        <f t="shared" si="4"/>
        <v>11.63</v>
      </c>
      <c r="H58" s="179">
        <f t="shared" si="3"/>
        <v>7.1144539460841851E-5</v>
      </c>
      <c r="I58" s="26">
        <f>ROUND(F58*'Прил. 10'!$D$13,2)</f>
        <v>229.94</v>
      </c>
      <c r="J58" s="26">
        <f t="shared" si="5"/>
        <v>93.47</v>
      </c>
    </row>
    <row r="59" spans="1:10" s="12" customFormat="1" ht="14.25" customHeight="1" outlineLevel="1" x14ac:dyDescent="0.2">
      <c r="A59" s="2">
        <v>30</v>
      </c>
      <c r="B59" s="168" t="s">
        <v>181</v>
      </c>
      <c r="C59" s="8" t="s">
        <v>182</v>
      </c>
      <c r="D59" s="2" t="s">
        <v>153</v>
      </c>
      <c r="E59" s="178">
        <v>1.6475</v>
      </c>
      <c r="F59" s="97">
        <v>6.9</v>
      </c>
      <c r="G59" s="26">
        <f t="shared" si="4"/>
        <v>11.37</v>
      </c>
      <c r="H59" s="179">
        <f t="shared" si="3"/>
        <v>6.9554033849507458E-5</v>
      </c>
      <c r="I59" s="26">
        <f>ROUND(F59*'Прил. 10'!$D$13,2)</f>
        <v>55.48</v>
      </c>
      <c r="J59" s="26">
        <f t="shared" si="5"/>
        <v>91.4</v>
      </c>
    </row>
    <row r="60" spans="1:10" s="12" customFormat="1" ht="14.25" customHeight="1" outlineLevel="1" x14ac:dyDescent="0.2">
      <c r="A60" s="2">
        <v>31</v>
      </c>
      <c r="B60" s="168" t="s">
        <v>183</v>
      </c>
      <c r="C60" s="8" t="s">
        <v>184</v>
      </c>
      <c r="D60" s="2" t="s">
        <v>178</v>
      </c>
      <c r="E60" s="178">
        <v>2</v>
      </c>
      <c r="F60" s="97">
        <v>4.3</v>
      </c>
      <c r="G60" s="26">
        <f t="shared" si="4"/>
        <v>8.6</v>
      </c>
      <c r="H60" s="179">
        <f t="shared" si="3"/>
        <v>5.260903175952191E-5</v>
      </c>
      <c r="I60" s="26">
        <f>ROUND(F60*'Прил. 10'!$D$13,2)</f>
        <v>34.57</v>
      </c>
      <c r="J60" s="26">
        <f t="shared" si="5"/>
        <v>69.14</v>
      </c>
    </row>
    <row r="61" spans="1:10" s="12" customFormat="1" ht="14.25" customHeight="1" outlineLevel="1" x14ac:dyDescent="0.2">
      <c r="A61" s="2">
        <v>32</v>
      </c>
      <c r="B61" s="168" t="s">
        <v>185</v>
      </c>
      <c r="C61" s="8" t="s">
        <v>186</v>
      </c>
      <c r="D61" s="2" t="s">
        <v>159</v>
      </c>
      <c r="E61" s="178">
        <v>1.25E-4</v>
      </c>
      <c r="F61" s="97">
        <v>68050</v>
      </c>
      <c r="G61" s="26">
        <f t="shared" si="4"/>
        <v>8.51</v>
      </c>
      <c r="H61" s="179">
        <f t="shared" si="3"/>
        <v>5.2058472124829244E-5</v>
      </c>
      <c r="I61" s="26">
        <f>ROUND(F61*'Прил. 10'!$D$13,2)</f>
        <v>547122</v>
      </c>
      <c r="J61" s="26">
        <f t="shared" si="5"/>
        <v>68.39</v>
      </c>
    </row>
    <row r="62" spans="1:10" s="12" customFormat="1" ht="14.25" customHeight="1" outlineLevel="1" x14ac:dyDescent="0.2">
      <c r="A62" s="2">
        <v>33</v>
      </c>
      <c r="B62" s="168" t="s">
        <v>187</v>
      </c>
      <c r="C62" s="8" t="s">
        <v>188</v>
      </c>
      <c r="D62" s="2" t="s">
        <v>156</v>
      </c>
      <c r="E62" s="178">
        <v>0.875</v>
      </c>
      <c r="F62" s="97">
        <v>8</v>
      </c>
      <c r="G62" s="26">
        <f t="shared" si="4"/>
        <v>7</v>
      </c>
      <c r="H62" s="179">
        <f t="shared" si="3"/>
        <v>4.2821304920541096E-5</v>
      </c>
      <c r="I62" s="26">
        <f>ROUND(F62*'Прил. 10'!$D$13,2)</f>
        <v>64.319999999999993</v>
      </c>
      <c r="J62" s="26">
        <f t="shared" si="5"/>
        <v>56.28</v>
      </c>
    </row>
    <row r="63" spans="1:10" s="12" customFormat="1" ht="14.25" customHeight="1" outlineLevel="1" x14ac:dyDescent="0.2">
      <c r="A63" s="2">
        <v>34</v>
      </c>
      <c r="B63" s="168" t="s">
        <v>189</v>
      </c>
      <c r="C63" s="8" t="s">
        <v>190</v>
      </c>
      <c r="D63" s="2" t="s">
        <v>173</v>
      </c>
      <c r="E63" s="178">
        <v>0.56210000000000004</v>
      </c>
      <c r="F63" s="97">
        <v>10.57</v>
      </c>
      <c r="G63" s="26">
        <f t="shared" si="4"/>
        <v>5.94</v>
      </c>
      <c r="H63" s="179">
        <f t="shared" si="3"/>
        <v>3.6336935889716303E-5</v>
      </c>
      <c r="I63" s="26">
        <f>ROUND(F63*'Прил. 10'!$D$13,2)</f>
        <v>84.98</v>
      </c>
      <c r="J63" s="26">
        <f t="shared" si="5"/>
        <v>47.77</v>
      </c>
    </row>
    <row r="64" spans="1:10" s="12" customFormat="1" ht="14.25" customHeight="1" outlineLevel="1" x14ac:dyDescent="0.2">
      <c r="A64" s="2">
        <v>35</v>
      </c>
      <c r="B64" s="168" t="s">
        <v>191</v>
      </c>
      <c r="C64" s="8" t="s">
        <v>192</v>
      </c>
      <c r="D64" s="2" t="s">
        <v>143</v>
      </c>
      <c r="E64" s="178">
        <v>0.45</v>
      </c>
      <c r="F64" s="97">
        <v>10.54</v>
      </c>
      <c r="G64" s="26">
        <f t="shared" si="4"/>
        <v>4.74</v>
      </c>
      <c r="H64" s="179">
        <f t="shared" si="3"/>
        <v>2.8996140760480682E-5</v>
      </c>
      <c r="I64" s="26">
        <f>ROUND(F64*'Прил. 10'!$D$13,2)</f>
        <v>84.74</v>
      </c>
      <c r="J64" s="26">
        <f t="shared" si="5"/>
        <v>38.130000000000003</v>
      </c>
    </row>
    <row r="65" spans="1:10" s="12" customFormat="1" ht="14.25" customHeight="1" outlineLevel="1" x14ac:dyDescent="0.2">
      <c r="A65" s="2">
        <v>36</v>
      </c>
      <c r="B65" s="168" t="s">
        <v>193</v>
      </c>
      <c r="C65" s="8" t="s">
        <v>194</v>
      </c>
      <c r="D65" s="2" t="s">
        <v>159</v>
      </c>
      <c r="E65" s="178">
        <v>3.1E-4</v>
      </c>
      <c r="F65" s="97">
        <v>12430</v>
      </c>
      <c r="G65" s="26">
        <f t="shared" si="4"/>
        <v>3.85</v>
      </c>
      <c r="H65" s="179">
        <f t="shared" si="3"/>
        <v>2.3551717706297603E-5</v>
      </c>
      <c r="I65" s="26">
        <f>ROUND(F65*'Прил. 10'!$D$13,2)</f>
        <v>99937.2</v>
      </c>
      <c r="J65" s="26">
        <f t="shared" si="5"/>
        <v>30.98</v>
      </c>
    </row>
    <row r="66" spans="1:10" s="12" customFormat="1" ht="25.5" customHeight="1" outlineLevel="1" x14ac:dyDescent="0.2">
      <c r="A66" s="2">
        <v>37</v>
      </c>
      <c r="B66" s="168" t="s">
        <v>195</v>
      </c>
      <c r="C66" s="8" t="s">
        <v>196</v>
      </c>
      <c r="D66" s="2" t="s">
        <v>156</v>
      </c>
      <c r="E66" s="178">
        <v>1.6319999999999999</v>
      </c>
      <c r="F66" s="97">
        <v>2</v>
      </c>
      <c r="G66" s="26">
        <f t="shared" si="4"/>
        <v>3.26</v>
      </c>
      <c r="H66" s="179">
        <f t="shared" si="3"/>
        <v>1.9942493434423421E-5</v>
      </c>
      <c r="I66" s="26">
        <f>ROUND(F66*'Прил. 10'!$D$13,2)</f>
        <v>16.079999999999998</v>
      </c>
      <c r="J66" s="26">
        <f t="shared" si="5"/>
        <v>26.24</v>
      </c>
    </row>
    <row r="67" spans="1:10" s="12" customFormat="1" ht="14.25" customHeight="1" outlineLevel="1" x14ac:dyDescent="0.2">
      <c r="A67" s="2">
        <v>38</v>
      </c>
      <c r="B67" s="168" t="s">
        <v>197</v>
      </c>
      <c r="C67" s="8" t="s">
        <v>198</v>
      </c>
      <c r="D67" s="2" t="s">
        <v>159</v>
      </c>
      <c r="E67" s="178">
        <v>3.6000000000000002E-4</v>
      </c>
      <c r="F67" s="97">
        <v>7826.9</v>
      </c>
      <c r="G67" s="26">
        <f t="shared" si="4"/>
        <v>2.82</v>
      </c>
      <c r="H67" s="179">
        <f t="shared" si="3"/>
        <v>1.7250868553703696E-5</v>
      </c>
      <c r="I67" s="26">
        <f>ROUND(F67*'Прил. 10'!$D$13,2)</f>
        <v>62928.28</v>
      </c>
      <c r="J67" s="26">
        <f t="shared" si="5"/>
        <v>22.65</v>
      </c>
    </row>
    <row r="68" spans="1:10" s="12" customFormat="1" ht="14.25" customHeight="1" outlineLevel="1" x14ac:dyDescent="0.2">
      <c r="A68" s="2">
        <v>39</v>
      </c>
      <c r="B68" s="168" t="s">
        <v>199</v>
      </c>
      <c r="C68" s="8" t="s">
        <v>200</v>
      </c>
      <c r="D68" s="2" t="s">
        <v>156</v>
      </c>
      <c r="E68" s="178">
        <v>0.03</v>
      </c>
      <c r="F68" s="97">
        <v>83</v>
      </c>
      <c r="G68" s="26">
        <f t="shared" si="4"/>
        <v>2.4900000000000002</v>
      </c>
      <c r="H68" s="179">
        <f t="shared" si="3"/>
        <v>1.5232149893163905E-5</v>
      </c>
      <c r="I68" s="26">
        <f>ROUND(F68*'Прил. 10'!$D$13,2)</f>
        <v>667.32</v>
      </c>
      <c r="J68" s="26">
        <f t="shared" si="5"/>
        <v>20.02</v>
      </c>
    </row>
    <row r="69" spans="1:10" s="12" customFormat="1" ht="14.25" customHeight="1" outlineLevel="1" x14ac:dyDescent="0.2">
      <c r="A69" s="2">
        <v>40</v>
      </c>
      <c r="B69" s="168" t="s">
        <v>201</v>
      </c>
      <c r="C69" s="8" t="s">
        <v>202</v>
      </c>
      <c r="D69" s="2" t="s">
        <v>173</v>
      </c>
      <c r="E69" s="178">
        <v>5.6000000000000001E-2</v>
      </c>
      <c r="F69" s="97">
        <v>35.630000000000003</v>
      </c>
      <c r="G69" s="26">
        <f t="shared" si="4"/>
        <v>2</v>
      </c>
      <c r="H69" s="179">
        <f t="shared" si="3"/>
        <v>1.2234658548726026E-5</v>
      </c>
      <c r="I69" s="26">
        <f>ROUND(F69*'Прил. 10'!$D$13,2)</f>
        <v>286.47000000000003</v>
      </c>
      <c r="J69" s="26">
        <f t="shared" si="5"/>
        <v>16.04</v>
      </c>
    </row>
    <row r="70" spans="1:10" s="12" customFormat="1" ht="14.25" customHeight="1" outlineLevel="1" x14ac:dyDescent="0.2">
      <c r="A70" s="2">
        <v>41</v>
      </c>
      <c r="B70" s="168" t="s">
        <v>203</v>
      </c>
      <c r="C70" s="8" t="s">
        <v>204</v>
      </c>
      <c r="D70" s="2" t="s">
        <v>173</v>
      </c>
      <c r="E70" s="178">
        <v>3.5999999999999997E-2</v>
      </c>
      <c r="F70" s="97">
        <v>44.97</v>
      </c>
      <c r="G70" s="26">
        <f t="shared" si="4"/>
        <v>1.62</v>
      </c>
      <c r="H70" s="179">
        <f t="shared" si="3"/>
        <v>9.9100734244680826E-6</v>
      </c>
      <c r="I70" s="26">
        <f>ROUND(F70*'Прил. 10'!$D$13,2)</f>
        <v>361.56</v>
      </c>
      <c r="J70" s="26">
        <f t="shared" si="5"/>
        <v>13.02</v>
      </c>
    </row>
    <row r="71" spans="1:10" s="12" customFormat="1" ht="25.5" customHeight="1" outlineLevel="1" x14ac:dyDescent="0.2">
      <c r="A71" s="2">
        <v>42</v>
      </c>
      <c r="B71" s="168" t="s">
        <v>205</v>
      </c>
      <c r="C71" s="8" t="s">
        <v>206</v>
      </c>
      <c r="D71" s="2" t="s">
        <v>159</v>
      </c>
      <c r="E71" s="178">
        <v>2.9999999999999997E-4</v>
      </c>
      <c r="F71" s="97">
        <v>5000</v>
      </c>
      <c r="G71" s="26">
        <f t="shared" si="4"/>
        <v>1.5</v>
      </c>
      <c r="H71" s="179">
        <f t="shared" si="3"/>
        <v>9.1759939115445206E-6</v>
      </c>
      <c r="I71" s="26">
        <f>ROUND(F71*'Прил. 10'!$D$13,2)</f>
        <v>40200</v>
      </c>
      <c r="J71" s="26">
        <f t="shared" si="5"/>
        <v>12.06</v>
      </c>
    </row>
    <row r="72" spans="1:10" s="12" customFormat="1" ht="14.25" customHeight="1" outlineLevel="1" x14ac:dyDescent="0.2">
      <c r="A72" s="2">
        <v>43</v>
      </c>
      <c r="B72" s="168" t="s">
        <v>207</v>
      </c>
      <c r="C72" s="8" t="s">
        <v>208</v>
      </c>
      <c r="D72" s="2" t="s">
        <v>159</v>
      </c>
      <c r="E72" s="178">
        <v>2.0000000000000002E-5</v>
      </c>
      <c r="F72" s="97">
        <v>65750</v>
      </c>
      <c r="G72" s="26">
        <f t="shared" si="4"/>
        <v>1.32</v>
      </c>
      <c r="H72" s="179">
        <f t="shared" si="3"/>
        <v>8.0748746421591775E-6</v>
      </c>
      <c r="I72" s="26">
        <f>ROUND(F72*'Прил. 10'!$D$13,2)</f>
        <v>528630</v>
      </c>
      <c r="J72" s="26">
        <f t="shared" si="5"/>
        <v>10.57</v>
      </c>
    </row>
    <row r="73" spans="1:10" s="12" customFormat="1" ht="14.25" customHeight="1" outlineLevel="1" x14ac:dyDescent="0.2">
      <c r="A73" s="2">
        <v>44</v>
      </c>
      <c r="B73" s="168" t="s">
        <v>209</v>
      </c>
      <c r="C73" s="8" t="s">
        <v>210</v>
      </c>
      <c r="D73" s="2" t="s">
        <v>211</v>
      </c>
      <c r="E73" s="178">
        <v>4.0800000000000003E-3</v>
      </c>
      <c r="F73" s="97">
        <v>270</v>
      </c>
      <c r="G73" s="26">
        <f t="shared" si="4"/>
        <v>1.1000000000000001</v>
      </c>
      <c r="H73" s="179">
        <f t="shared" si="3"/>
        <v>6.7290622017993154E-6</v>
      </c>
      <c r="I73" s="26">
        <f>ROUND(F73*'Прил. 10'!$D$13,2)</f>
        <v>2170.8000000000002</v>
      </c>
      <c r="J73" s="26">
        <f t="shared" si="5"/>
        <v>8.86</v>
      </c>
    </row>
    <row r="74" spans="1:10" s="12" customFormat="1" ht="14.25" customHeight="1" outlineLevel="1" x14ac:dyDescent="0.2">
      <c r="A74" s="2">
        <v>45</v>
      </c>
      <c r="B74" s="168" t="s">
        <v>212</v>
      </c>
      <c r="C74" s="8" t="s">
        <v>213</v>
      </c>
      <c r="D74" s="2" t="s">
        <v>173</v>
      </c>
      <c r="E74" s="178">
        <v>8.0000000000000002E-3</v>
      </c>
      <c r="F74" s="97">
        <v>133.05000000000001</v>
      </c>
      <c r="G74" s="26">
        <f t="shared" si="4"/>
        <v>1.06</v>
      </c>
      <c r="H74" s="179">
        <f t="shared" si="3"/>
        <v>6.4843690308247947E-6</v>
      </c>
      <c r="I74" s="26">
        <f>ROUND(F74*'Прил. 10'!$D$13,2)</f>
        <v>1069.72</v>
      </c>
      <c r="J74" s="26">
        <f t="shared" si="5"/>
        <v>8.56</v>
      </c>
    </row>
    <row r="75" spans="1:10" s="12" customFormat="1" ht="14.25" customHeight="1" outlineLevel="1" x14ac:dyDescent="0.2">
      <c r="A75" s="2">
        <v>46</v>
      </c>
      <c r="B75" s="168" t="s">
        <v>214</v>
      </c>
      <c r="C75" s="8" t="s">
        <v>215</v>
      </c>
      <c r="D75" s="2" t="s">
        <v>143</v>
      </c>
      <c r="E75" s="178">
        <v>0.09</v>
      </c>
      <c r="F75" s="97">
        <v>5</v>
      </c>
      <c r="G75" s="26">
        <f t="shared" si="4"/>
        <v>0.45</v>
      </c>
      <c r="H75" s="179">
        <f t="shared" si="3"/>
        <v>2.752798173463356E-6</v>
      </c>
      <c r="I75" s="26">
        <f>ROUND(F75*'Прил. 10'!$D$13,2)</f>
        <v>40.200000000000003</v>
      </c>
      <c r="J75" s="26">
        <f t="shared" si="5"/>
        <v>3.62</v>
      </c>
    </row>
    <row r="76" spans="1:10" s="12" customFormat="1" ht="14.25" customHeight="1" outlineLevel="1" x14ac:dyDescent="0.2">
      <c r="A76" s="2">
        <v>47</v>
      </c>
      <c r="B76" s="168" t="s">
        <v>216</v>
      </c>
      <c r="C76" s="8" t="s">
        <v>217</v>
      </c>
      <c r="D76" s="2" t="s">
        <v>173</v>
      </c>
      <c r="E76" s="178">
        <v>1.6E-2</v>
      </c>
      <c r="F76" s="97">
        <v>11.5</v>
      </c>
      <c r="G76" s="26">
        <f t="shared" si="4"/>
        <v>0.18</v>
      </c>
      <c r="H76" s="179">
        <f t="shared" si="3"/>
        <v>1.1011192693853424E-6</v>
      </c>
      <c r="I76" s="26">
        <f>ROUND(F76*'Прил. 10'!$D$13,2)</f>
        <v>92.46</v>
      </c>
      <c r="J76" s="26">
        <f t="shared" si="5"/>
        <v>1.48</v>
      </c>
    </row>
    <row r="77" spans="1:10" s="12" customFormat="1" ht="14.25" customHeight="1" outlineLevel="1" x14ac:dyDescent="0.2">
      <c r="A77" s="2">
        <v>48</v>
      </c>
      <c r="B77" s="168" t="s">
        <v>218</v>
      </c>
      <c r="C77" s="8" t="s">
        <v>219</v>
      </c>
      <c r="D77" s="2" t="s">
        <v>173</v>
      </c>
      <c r="E77" s="178">
        <v>1.6000000000000001E-3</v>
      </c>
      <c r="F77" s="97">
        <v>27.74</v>
      </c>
      <c r="G77" s="26">
        <f t="shared" si="4"/>
        <v>0.04</v>
      </c>
      <c r="H77" s="179">
        <f t="shared" si="3"/>
        <v>2.4469317097452053E-7</v>
      </c>
      <c r="I77" s="26">
        <f>ROUND(F77*'Прил. 10'!$D$13,2)</f>
        <v>223.03</v>
      </c>
      <c r="J77" s="26">
        <f t="shared" si="5"/>
        <v>0.36</v>
      </c>
    </row>
    <row r="78" spans="1:10" s="12" customFormat="1" ht="14.25" customHeight="1" outlineLevel="1" x14ac:dyDescent="0.2">
      <c r="A78" s="2">
        <v>49</v>
      </c>
      <c r="B78" s="168" t="s">
        <v>220</v>
      </c>
      <c r="C78" s="8" t="s">
        <v>221</v>
      </c>
      <c r="D78" s="2" t="s">
        <v>159</v>
      </c>
      <c r="E78" s="178">
        <v>1.9999999999999999E-6</v>
      </c>
      <c r="F78" s="97">
        <v>12430</v>
      </c>
      <c r="G78" s="26">
        <f t="shared" si="4"/>
        <v>0.02</v>
      </c>
      <c r="H78" s="179">
        <f t="shared" si="3"/>
        <v>1.2234658548726026E-7</v>
      </c>
      <c r="I78" s="26">
        <f>ROUND(F78*'Прил. 10'!$D$13,2)</f>
        <v>99937.2</v>
      </c>
      <c r="J78" s="26">
        <f t="shared" si="5"/>
        <v>0.2</v>
      </c>
    </row>
    <row r="79" spans="1:10" s="12" customFormat="1" ht="14.25" customHeight="1" x14ac:dyDescent="0.2">
      <c r="A79" s="2"/>
      <c r="B79" s="2"/>
      <c r="C79" s="8" t="s">
        <v>286</v>
      </c>
      <c r="D79" s="2"/>
      <c r="E79" s="175"/>
      <c r="F79" s="97"/>
      <c r="G79" s="183">
        <f>SUM(G44:G78)</f>
        <v>9222.0300000000043</v>
      </c>
      <c r="H79" s="179">
        <f t="shared" si="3"/>
        <v>5.6414194088053968E-2</v>
      </c>
      <c r="I79" s="26"/>
      <c r="J79" s="183">
        <f>SUM(J44:J78)</f>
        <v>74145.159999999989</v>
      </c>
    </row>
    <row r="80" spans="1:10" s="12" customFormat="1" ht="14.25" customHeight="1" x14ac:dyDescent="0.2">
      <c r="A80" s="2"/>
      <c r="B80" s="2"/>
      <c r="C80" s="98" t="s">
        <v>287</v>
      </c>
      <c r="D80" s="2"/>
      <c r="E80" s="175"/>
      <c r="F80" s="97"/>
      <c r="G80" s="26">
        <f>G43+G79</f>
        <v>163470.03</v>
      </c>
      <c r="H80" s="179">
        <f t="shared" si="3"/>
        <v>1</v>
      </c>
      <c r="I80" s="26"/>
      <c r="J80" s="26">
        <f>J43+J79</f>
        <v>1314299.0799999998</v>
      </c>
    </row>
    <row r="81" spans="1:10" s="12" customFormat="1" ht="14.25" customHeight="1" x14ac:dyDescent="0.2">
      <c r="A81" s="2"/>
      <c r="B81" s="2"/>
      <c r="C81" s="8" t="s">
        <v>288</v>
      </c>
      <c r="D81" s="2"/>
      <c r="E81" s="175"/>
      <c r="F81" s="97"/>
      <c r="G81" s="26">
        <f>G15+G31+G80</f>
        <v>169867.75</v>
      </c>
      <c r="H81" s="176"/>
      <c r="I81" s="26"/>
      <c r="J81" s="26">
        <f>J15+J31+J80</f>
        <v>1568583.4899999998</v>
      </c>
    </row>
    <row r="82" spans="1:10" s="12" customFormat="1" ht="14.25" customHeight="1" x14ac:dyDescent="0.2">
      <c r="A82" s="2"/>
      <c r="B82" s="2"/>
      <c r="C82" s="8" t="s">
        <v>289</v>
      </c>
      <c r="D82" s="189">
        <f>ROUND(G82/(G$17+$G$15),2)</f>
        <v>0.91</v>
      </c>
      <c r="E82" s="175"/>
      <c r="F82" s="97"/>
      <c r="G82" s="26">
        <v>4802.8999999999996</v>
      </c>
      <c r="H82" s="176"/>
      <c r="I82" s="26"/>
      <c r="J82" s="26">
        <f>ROUND(D82*(J15+J17),2)</f>
        <v>221710.65</v>
      </c>
    </row>
    <row r="83" spans="1:10" s="12" customFormat="1" ht="14.25" customHeight="1" x14ac:dyDescent="0.2">
      <c r="A83" s="2"/>
      <c r="B83" s="2"/>
      <c r="C83" s="8" t="s">
        <v>290</v>
      </c>
      <c r="D83" s="189">
        <f>ROUND(G83/(G$15+G$17),2)</f>
        <v>0.47</v>
      </c>
      <c r="E83" s="175"/>
      <c r="F83" s="97"/>
      <c r="G83" s="26">
        <v>2463.98</v>
      </c>
      <c r="H83" s="176"/>
      <c r="I83" s="26"/>
      <c r="J83" s="26">
        <f>ROUND(D83*(J15+J17),2)</f>
        <v>114509.9</v>
      </c>
    </row>
    <row r="84" spans="1:10" s="12" customFormat="1" ht="14.25" customHeight="1" x14ac:dyDescent="0.2">
      <c r="A84" s="2"/>
      <c r="B84" s="2"/>
      <c r="C84" s="8" t="s">
        <v>291</v>
      </c>
      <c r="D84" s="2"/>
      <c r="E84" s="175"/>
      <c r="F84" s="97"/>
      <c r="G84" s="26">
        <f>G15+G31+G80+G82+G83</f>
        <v>177134.63</v>
      </c>
      <c r="H84" s="176"/>
      <c r="I84" s="26"/>
      <c r="J84" s="26">
        <f>J15+J31+J80+J82+J83</f>
        <v>1904804.0399999996</v>
      </c>
    </row>
    <row r="85" spans="1:10" s="12" customFormat="1" ht="14.25" customHeight="1" x14ac:dyDescent="0.2">
      <c r="A85" s="2"/>
      <c r="B85" s="2"/>
      <c r="C85" s="8" t="s">
        <v>292</v>
      </c>
      <c r="D85" s="2"/>
      <c r="E85" s="175"/>
      <c r="F85" s="97"/>
      <c r="G85" s="26">
        <f>G84+G38</f>
        <v>9621835.5200000014</v>
      </c>
      <c r="H85" s="176"/>
      <c r="I85" s="26"/>
      <c r="J85" s="26">
        <f>J84+J38</f>
        <v>61028631.609999999</v>
      </c>
    </row>
    <row r="86" spans="1:10" s="12" customFormat="1" ht="34.5" customHeight="1" x14ac:dyDescent="0.2">
      <c r="A86" s="2"/>
      <c r="B86" s="2"/>
      <c r="C86" s="8" t="s">
        <v>258</v>
      </c>
      <c r="D86" s="2" t="s">
        <v>463</v>
      </c>
      <c r="E86" s="184">
        <v>1</v>
      </c>
      <c r="F86" s="97"/>
      <c r="G86" s="26">
        <f>G85/E86</f>
        <v>9621835.5200000014</v>
      </c>
      <c r="H86" s="176"/>
      <c r="I86" s="26"/>
      <c r="J86" s="26">
        <f>J85/E86</f>
        <v>61028631.609999999</v>
      </c>
    </row>
    <row r="88" spans="1:10" s="12" customFormat="1" ht="14.25" customHeight="1" x14ac:dyDescent="0.2">
      <c r="A88" s="4" t="s">
        <v>293</v>
      </c>
    </row>
    <row r="89" spans="1:10" s="12" customFormat="1" ht="14.25" customHeight="1" x14ac:dyDescent="0.2">
      <c r="A89" s="27" t="s">
        <v>70</v>
      </c>
    </row>
    <row r="90" spans="1:10" s="12" customFormat="1" ht="14.25" customHeight="1" x14ac:dyDescent="0.2">
      <c r="A90" s="4"/>
    </row>
    <row r="91" spans="1:10" s="12" customFormat="1" ht="14.25" customHeight="1" x14ac:dyDescent="0.2">
      <c r="A91" s="4" t="s">
        <v>294</v>
      </c>
    </row>
    <row r="92" spans="1:10" s="12" customFormat="1" ht="14.25" customHeight="1" x14ac:dyDescent="0.2">
      <c r="A92" s="27" t="s">
        <v>72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10:J10"/>
    <mergeCell ref="A8:H8"/>
    <mergeCell ref="A10:A11"/>
    <mergeCell ref="B10:B11"/>
    <mergeCell ref="C10:C11"/>
    <mergeCell ref="D10:D11"/>
    <mergeCell ref="E10:E11"/>
    <mergeCell ref="F10:G10"/>
    <mergeCell ref="H10:H11"/>
    <mergeCell ref="A4:J4"/>
    <mergeCell ref="D6:J6"/>
    <mergeCell ref="B41:H41"/>
    <mergeCell ref="B13:H13"/>
    <mergeCell ref="B16:H16"/>
    <mergeCell ref="B18:H18"/>
    <mergeCell ref="B19:H19"/>
    <mergeCell ref="B33:H33"/>
    <mergeCell ref="B32:H32"/>
    <mergeCell ref="B40:H40"/>
  </mergeCells>
  <pageMargins left="0.62992125984252001" right="0.23622047244093999" top="0.74803149606299002" bottom="0.74803149606299002" header="0.31496062992126" footer="0.31496062992126"/>
  <pageSetup paperSize="9" scale="45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0"/>
  <sheetViews>
    <sheetView view="pageBreakPreview" topLeftCell="A10" workbookViewId="0">
      <selection activeCell="C12" sqref="C12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42" t="s">
        <v>295</v>
      </c>
      <c r="B1" s="242"/>
      <c r="C1" s="242"/>
      <c r="D1" s="242"/>
      <c r="E1" s="242"/>
      <c r="F1" s="242"/>
      <c r="G1" s="242"/>
    </row>
    <row r="2" spans="1:7" ht="21.75" customHeight="1" x14ac:dyDescent="0.25">
      <c r="A2" s="46"/>
      <c r="B2" s="46"/>
      <c r="C2" s="46"/>
      <c r="D2" s="46"/>
      <c r="E2" s="46"/>
      <c r="F2" s="46"/>
      <c r="G2" s="46"/>
    </row>
    <row r="3" spans="1:7" x14ac:dyDescent="0.25">
      <c r="A3" s="196" t="s">
        <v>296</v>
      </c>
      <c r="B3" s="196"/>
      <c r="C3" s="196"/>
      <c r="D3" s="196"/>
      <c r="E3" s="196"/>
      <c r="F3" s="196"/>
      <c r="G3" s="196"/>
    </row>
    <row r="4" spans="1:7" ht="25.5" customHeight="1" x14ac:dyDescent="0.25">
      <c r="A4" s="199" t="s">
        <v>467</v>
      </c>
      <c r="B4" s="199"/>
      <c r="C4" s="199"/>
      <c r="D4" s="199"/>
      <c r="E4" s="199"/>
      <c r="F4" s="199"/>
      <c r="G4" s="199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47" t="s">
        <v>13</v>
      </c>
      <c r="B6" s="247" t="s">
        <v>90</v>
      </c>
      <c r="C6" s="247" t="s">
        <v>224</v>
      </c>
      <c r="D6" s="247" t="s">
        <v>92</v>
      </c>
      <c r="E6" s="219" t="s">
        <v>266</v>
      </c>
      <c r="F6" s="247" t="s">
        <v>94</v>
      </c>
      <c r="G6" s="247"/>
    </row>
    <row r="7" spans="1:7" x14ac:dyDescent="0.25">
      <c r="A7" s="247"/>
      <c r="B7" s="247"/>
      <c r="C7" s="247"/>
      <c r="D7" s="247"/>
      <c r="E7" s="241"/>
      <c r="F7" s="2" t="s">
        <v>269</v>
      </c>
      <c r="G7" s="2" t="s">
        <v>96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99"/>
      <c r="B9" s="243" t="s">
        <v>297</v>
      </c>
      <c r="C9" s="244"/>
      <c r="D9" s="244"/>
      <c r="E9" s="244"/>
      <c r="F9" s="244"/>
      <c r="G9" s="245"/>
    </row>
    <row r="10" spans="1:7" ht="27" customHeight="1" x14ac:dyDescent="0.25">
      <c r="A10" s="2"/>
      <c r="B10" s="98"/>
      <c r="C10" s="8" t="s">
        <v>298</v>
      </c>
      <c r="D10" s="98"/>
      <c r="E10" s="100"/>
      <c r="F10" s="97"/>
      <c r="G10" s="97">
        <v>0</v>
      </c>
    </row>
    <row r="11" spans="1:7" x14ac:dyDescent="0.25">
      <c r="A11" s="2"/>
      <c r="B11" s="223" t="s">
        <v>299</v>
      </c>
      <c r="C11" s="223"/>
      <c r="D11" s="223"/>
      <c r="E11" s="246"/>
      <c r="F11" s="226"/>
      <c r="G11" s="226"/>
    </row>
    <row r="12" spans="1:7" ht="409.5" x14ac:dyDescent="0.25">
      <c r="A12" s="2">
        <v>1</v>
      </c>
      <c r="B12" s="190" t="str">
        <f>'Прил.5 Расчет СМР и ОБ'!B34</f>
        <v>Прайс из  СД ОП</v>
      </c>
      <c r="C12" s="190" t="str">
        <f>'Прил.5 Расчет СМР и ОБ'!C34</f>
        <v>Шкаф ИБ в составе: Комплект проводов для заземления универсальный
 = 1компл; Шина нулевая на EIK Din-изоляции ШНИ 6х9-8 = 1шт; CPAP-SG3104-SSD-SOC-RUS-LP SSD-based 3100 FW, VPN, ADNC, IA, IPS, local mgmt
с=2шт; CPCES-CO- COPREMIUM-ADD Premium Collaborative Enterprise Support 1 Year=2шт; CPMP-SG(3100)-R77.30-CERT4209-BASE    CPMP-SG(3100)-R77.30-CERT4209-BASE Базовый пакет сертификации Программно-аппаратный комплекс Шлюз безопасности -Check Point Security Gateway версии R77.30.Типы А и Д. Класс устройств XS Исполнение 3100
=2шт; C9200-24T-RE.    C9200 24-port data only, Network Essentials Russia ONLY=2шт; C9200-DNA-E-24-3Y.  C9200 Cisco DNA Essentials, 24-Port, 3 Year Term License=2шт; C9200-STACK KIT Cisco Catalyst 9200 Stack Module
=2шт; KL4941RAEFS Kaspersky Industrial CyberSecurity for Nodes,Workstation, Enterprise Russian Edition. 5-9 Node 1 year Base License=8шт; KL4943 RAEFS Kaspersky Industrial CyberSecurity for Nodes, Server, Enterprise Russian Edition. 5-9 Node 1  Base License
=6шт; SNS-8.x-NSD-NS SP1Y Право на использование модуля защиты от НСД и контроля устройств Средства защиты информации Secret Net Studio 8=10шт; SNS-DISC.  Установочный комплект. Secret Net Studio 8=1шт; V-VBRVUL-0I PP000-00 Veeam Backup &amp; Replication Universal Perpetual License. Includes Enterprise Plus Edition features. 1 year of Production (24/7) Support is included.=1шт; P28948-B21 HPE ProLiant DL360 Gen10 Plus 8SFF NC Configure to-order Server
=1шт; P36925-B21 Intel Xeon-Gold 5320 2.2GHz 26-core 185W Processor for HPE=1шт; P06033-B21 HPE 32GB (1x32GB) Dual Rank x4 DDR4-3200 CAS-22-22-22 Registered Smart Memory Kit
с=2шт; P26427-B21 HPE ProLiant DL360 Gen10 Plus 8SFF SAS/SATA 12G BC Backplane Kit
с = 1шт; P40503-B21 HPE 960GB SATA 6G Mixed Use SFF BC Multi Vendor SSD = 2шт; P28352-B21 HPE 2.4TB SAS 12G Mission Critical 10K SFF BC 3-year Warranty 512e Multi Vendor HDD = 2шт; P01366-B21 HPE 96W Smart Storage Lithium-ion Battery with 145mm Cable Kit
с=1шт;</v>
      </c>
      <c r="D12" s="168" t="str">
        <f>'Прил.5 Расчет СМР и ОБ'!D34</f>
        <v>комплект</v>
      </c>
      <c r="E12" s="168">
        <f>'Прил.5 Расчет СМР и ОБ'!E34</f>
        <v>1</v>
      </c>
      <c r="F12" s="26">
        <f>'Прил.5 Расчет СМР и ОБ'!F34</f>
        <v>9444700.8900000006</v>
      </c>
      <c r="G12" s="26">
        <f>ROUND(E12*F12,2)</f>
        <v>9444700.8900000006</v>
      </c>
    </row>
    <row r="13" spans="1:7" ht="25.5" customHeight="1" x14ac:dyDescent="0.25">
      <c r="A13" s="2"/>
      <c r="B13" s="8"/>
      <c r="C13" s="8" t="s">
        <v>300</v>
      </c>
      <c r="D13" s="8"/>
      <c r="E13" s="41"/>
      <c r="F13" s="97"/>
      <c r="G13" s="26">
        <f>SUM(G12:G12)</f>
        <v>9444700.8900000006</v>
      </c>
    </row>
    <row r="14" spans="1:7" ht="19.5" customHeight="1" x14ac:dyDescent="0.25">
      <c r="A14" s="2"/>
      <c r="B14" s="8"/>
      <c r="C14" s="8" t="s">
        <v>301</v>
      </c>
      <c r="D14" s="8"/>
      <c r="E14" s="41"/>
      <c r="F14" s="97"/>
      <c r="G14" s="26">
        <f>G10+G13</f>
        <v>9444700.8900000006</v>
      </c>
    </row>
    <row r="15" spans="1:7" x14ac:dyDescent="0.25">
      <c r="A15" s="24"/>
      <c r="B15" s="101"/>
      <c r="C15" s="24"/>
      <c r="D15" s="24"/>
      <c r="E15" s="24"/>
      <c r="F15" s="24"/>
      <c r="G15" s="24"/>
    </row>
    <row r="16" spans="1:7" x14ac:dyDescent="0.25">
      <c r="A16" s="4" t="s">
        <v>302</v>
      </c>
      <c r="B16" s="12"/>
      <c r="C16" s="12"/>
      <c r="D16" s="24"/>
      <c r="E16" s="24"/>
      <c r="F16" s="24"/>
      <c r="G16" s="24"/>
    </row>
    <row r="17" spans="1:7" x14ac:dyDescent="0.25">
      <c r="A17" s="27" t="s">
        <v>70</v>
      </c>
      <c r="B17" s="12"/>
      <c r="C17" s="12"/>
      <c r="D17" s="24"/>
      <c r="E17" s="24"/>
      <c r="F17" s="24"/>
      <c r="G17" s="24"/>
    </row>
    <row r="18" spans="1:7" x14ac:dyDescent="0.25">
      <c r="A18" s="4"/>
      <c r="B18" s="12"/>
      <c r="C18" s="12"/>
      <c r="D18" s="24"/>
      <c r="E18" s="24"/>
      <c r="F18" s="24"/>
      <c r="G18" s="24"/>
    </row>
    <row r="19" spans="1:7" x14ac:dyDescent="0.25">
      <c r="A19" s="4" t="s">
        <v>294</v>
      </c>
      <c r="B19" s="12"/>
      <c r="C19" s="12"/>
      <c r="D19" s="24"/>
      <c r="E19" s="24"/>
      <c r="F19" s="24"/>
      <c r="G19" s="24"/>
    </row>
    <row r="20" spans="1:7" x14ac:dyDescent="0.25">
      <c r="A20" s="27" t="s">
        <v>72</v>
      </c>
      <c r="B20" s="12"/>
      <c r="C20" s="12"/>
      <c r="D20" s="24"/>
      <c r="E20" s="24"/>
      <c r="F20" s="24"/>
      <c r="G20" s="24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10</vt:i4>
      </vt:variant>
    </vt:vector>
  </HeadingPairs>
  <TitlesOfParts>
    <vt:vector size="25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</vt:lpstr>
      <vt:lpstr>Прил. 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'Прил.2 Расч стоим'!Область_печати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Елена Добровольская</cp:lastModifiedBy>
  <dcterms:created xsi:type="dcterms:W3CDTF">2020-09-30T08:50:27Z</dcterms:created>
  <dcterms:modified xsi:type="dcterms:W3CDTF">2023-10-07T17:26:32Z</dcterms:modified>
  <cp:category/>
</cp:coreProperties>
</file>