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D9173EB-A5CC-4996-99B2-8B4064ABEB1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J44" i="8"/>
  <c r="J45" i="8" s="1"/>
  <c r="I44" i="8"/>
  <c r="G44" i="8"/>
  <c r="G45" i="8" s="1"/>
  <c r="F38" i="8"/>
  <c r="F20" i="9" s="1"/>
  <c r="G20" i="9" s="1"/>
  <c r="F37" i="8"/>
  <c r="F19" i="9" s="1"/>
  <c r="G19" i="9" s="1"/>
  <c r="F36" i="8"/>
  <c r="F18" i="9" s="1"/>
  <c r="G18" i="9" s="1"/>
  <c r="F35" i="8"/>
  <c r="F17" i="9" s="1"/>
  <c r="G17" i="9" s="1"/>
  <c r="F34" i="8"/>
  <c r="F16" i="9" s="1"/>
  <c r="G16" i="9" s="1"/>
  <c r="F33" i="8"/>
  <c r="F15" i="9" s="1"/>
  <c r="G15" i="9" s="1"/>
  <c r="I32" i="8"/>
  <c r="J32" i="8" s="1"/>
  <c r="G32" i="8"/>
  <c r="F32" i="8"/>
  <c r="F14" i="9" s="1"/>
  <c r="G14" i="9" s="1"/>
  <c r="I30" i="8"/>
  <c r="J30" i="8" s="1"/>
  <c r="F30" i="8"/>
  <c r="F13" i="9" s="1"/>
  <c r="G13" i="9" s="1"/>
  <c r="F29" i="8"/>
  <c r="F12" i="9" s="1"/>
  <c r="G12" i="9" s="1"/>
  <c r="G25" i="8"/>
  <c r="J24" i="8"/>
  <c r="I24" i="8"/>
  <c r="G24" i="8"/>
  <c r="I23" i="8"/>
  <c r="J23" i="8" s="1"/>
  <c r="J25" i="8" s="1"/>
  <c r="G23" i="8"/>
  <c r="I21" i="8"/>
  <c r="J21" i="8" s="1"/>
  <c r="G21" i="8"/>
  <c r="I20" i="8"/>
  <c r="J20" i="8" s="1"/>
  <c r="G20" i="8"/>
  <c r="I19" i="8"/>
  <c r="J19" i="8" s="1"/>
  <c r="J22" i="8" s="1"/>
  <c r="C12" i="7" s="1"/>
  <c r="G19" i="8"/>
  <c r="G16" i="8"/>
  <c r="F16" i="8"/>
  <c r="I16" i="8" s="1"/>
  <c r="J16" i="8" s="1"/>
  <c r="C15" i="7" s="1"/>
  <c r="I13" i="8"/>
  <c r="G13" i="8"/>
  <c r="G14" i="8" s="1"/>
  <c r="D56" i="8" s="1"/>
  <c r="E13" i="8"/>
  <c r="E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6" i="7" l="1"/>
  <c r="J53" i="8"/>
  <c r="J52" i="8"/>
  <c r="C17" i="7" s="1"/>
  <c r="C18" i="7" s="1"/>
  <c r="H47" i="8"/>
  <c r="H45" i="8"/>
  <c r="G53" i="8"/>
  <c r="C13" i="7"/>
  <c r="C14" i="7" s="1"/>
  <c r="J26" i="8"/>
  <c r="H51" i="8"/>
  <c r="H46" i="8"/>
  <c r="H49" i="8"/>
  <c r="G34" i="8"/>
  <c r="G38" i="8"/>
  <c r="I34" i="8"/>
  <c r="J34" i="8" s="1"/>
  <c r="I38" i="8"/>
  <c r="J38" i="8" s="1"/>
  <c r="D55" i="8"/>
  <c r="C23" i="7" s="1"/>
  <c r="I29" i="8"/>
  <c r="J29" i="8" s="1"/>
  <c r="J31" i="8" s="1"/>
  <c r="G22" i="8"/>
  <c r="G52" i="8"/>
  <c r="H13" i="8"/>
  <c r="G30" i="8"/>
  <c r="I33" i="8"/>
  <c r="J33" i="8" s="1"/>
  <c r="C21" i="7"/>
  <c r="G21" i="9"/>
  <c r="G36" i="8"/>
  <c r="G35" i="8"/>
  <c r="I37" i="8"/>
  <c r="J37" i="8" s="1"/>
  <c r="G37" i="8"/>
  <c r="I36" i="8"/>
  <c r="J36" i="8" s="1"/>
  <c r="J39" i="8" s="1"/>
  <c r="J40" i="8" s="1"/>
  <c r="J13" i="8"/>
  <c r="J14" i="8" s="1"/>
  <c r="G29" i="8"/>
  <c r="G33" i="8"/>
  <c r="I35" i="8"/>
  <c r="J35" i="8" s="1"/>
  <c r="H44" i="8" l="1"/>
  <c r="H53" i="8"/>
  <c r="H22" i="8"/>
  <c r="G26" i="8"/>
  <c r="G39" i="8"/>
  <c r="H52" i="8"/>
  <c r="H48" i="8"/>
  <c r="H50" i="8"/>
  <c r="G31" i="8"/>
  <c r="C11" i="7"/>
  <c r="J57" i="8"/>
  <c r="J58" i="8" s="1"/>
  <c r="J59" i="8" s="1"/>
  <c r="J54" i="8"/>
  <c r="J55" i="8"/>
  <c r="J41" i="8"/>
  <c r="C26" i="7" s="1"/>
  <c r="C25" i="7"/>
  <c r="J56" i="8"/>
  <c r="G41" i="8"/>
  <c r="G22" i="9"/>
  <c r="H24" i="8" l="1"/>
  <c r="H23" i="8"/>
  <c r="H19" i="8"/>
  <c r="G57" i="8"/>
  <c r="H21" i="8"/>
  <c r="H20" i="8"/>
  <c r="G54" i="8"/>
  <c r="H25" i="8"/>
  <c r="C19" i="7"/>
  <c r="C22" i="7"/>
  <c r="G40" i="8"/>
  <c r="H31" i="8" s="1"/>
  <c r="C20" i="7"/>
  <c r="C24" i="7" l="1"/>
  <c r="D20" i="7"/>
  <c r="H40" i="8"/>
  <c r="H30" i="8"/>
  <c r="H32" i="8"/>
  <c r="H34" i="8"/>
  <c r="H38" i="8"/>
  <c r="H39" i="8"/>
  <c r="H36" i="8"/>
  <c r="H35" i="8"/>
  <c r="H33" i="8"/>
  <c r="H37" i="8"/>
  <c r="H29" i="8"/>
  <c r="G58" i="8"/>
  <c r="G59" i="8" s="1"/>
  <c r="C27" i="7" l="1"/>
  <c r="D18" i="7"/>
  <c r="D14" i="7"/>
  <c r="D12" i="7"/>
  <c r="D17" i="7"/>
  <c r="C29" i="7"/>
  <c r="C30" i="7" s="1"/>
  <c r="D24" i="7"/>
  <c r="D16" i="7"/>
  <c r="D13" i="7"/>
  <c r="D15" i="7"/>
  <c r="D11" i="7"/>
  <c r="D22" i="7"/>
  <c r="C35" i="7" l="1"/>
  <c r="C32" i="7"/>
  <c r="C34" i="7"/>
  <c r="C37" i="7" s="1"/>
  <c r="C36" i="7" l="1"/>
  <c r="C38" i="7" l="1"/>
  <c r="C39" i="7" l="1"/>
  <c r="E39" i="7" l="1"/>
  <c r="C40" i="7"/>
  <c r="C41" i="7" l="1"/>
  <c r="D11" i="10" s="1"/>
  <c r="E18" i="7"/>
  <c r="E16" i="7"/>
  <c r="E14" i="7"/>
  <c r="E12" i="7"/>
  <c r="E31" i="7"/>
  <c r="E33" i="7"/>
  <c r="E17" i="7"/>
  <c r="E13" i="7"/>
  <c r="E40" i="7"/>
  <c r="E15" i="7"/>
  <c r="E25" i="7"/>
  <c r="E26" i="7"/>
  <c r="E11" i="7"/>
  <c r="E22" i="7"/>
  <c r="E20" i="7"/>
  <c r="E24" i="7"/>
  <c r="E29" i="7"/>
  <c r="E30" i="7"/>
  <c r="E27" i="7"/>
  <c r="E37" i="7"/>
  <c r="E32" i="7"/>
  <c r="E34" i="7"/>
  <c r="E35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<sst xmlns="http://schemas.openxmlformats.org/spreadsheetml/2006/main" count="626" uniqueCount="411">
  <si>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</si>
  <si>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</si>
  <si>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</si>
  <si>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</si>
  <si>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</si>
  <si>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</si>
  <si>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</si>
  <si>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</si>
  <si>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</si>
  <si>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</si>
  <si>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</si>
  <si>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</si>
  <si>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</si>
  <si>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</si>
  <si>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</si>
  <si>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</si>
  <si>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</si>
  <si>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</si>
  <si>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</si>
  <si>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</si>
  <si>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</si>
  <si>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</si>
  <si>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</si>
  <si>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</si>
  <si>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</si>
  <si>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</si>
  <si>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</si>
  <si>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</si>
  <si>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</si>
  <si>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</si>
  <si>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</si>
  <si>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</si>
  <si>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</si>
  <si>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</si>
  <si>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</si>
  <si>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</si>
  <si>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</si>
  <si>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</si>
  <si>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</si>
  <si>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</si>
  <si>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</si>
  <si>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</si>
  <si>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</si>
  <si>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</si>
  <si>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</si>
  <si>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</si>
  <si>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</si>
  <si>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</si>
  <si>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35 кВ </t>
  </si>
  <si>
    <t>Сопоставимый уровень цен: 2 квартал 2019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</si>
  <si>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</si>
  <si>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</si>
  <si>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</si>
  <si>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</si>
  <si>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35 кВ Свеза Новатор</t>
  </si>
  <si>
    <t>Наименование субъекта Российской Федерации</t>
  </si>
  <si>
    <t xml:space="preserve">Вологодская область 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</si>
  <si>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</si>
  <si>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</si>
  <si>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</si>
  <si>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</si>
  <si>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</si>
  <si>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</si>
  <si>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</si>
  <si>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</si>
  <si>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</si>
  <si>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</si>
  <si>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</si>
  <si>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</si>
  <si>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</si>
  <si>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</si>
  <si>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</si>
  <si>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</si>
  <si>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</si>
  <si>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</si>
  <si>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</si>
  <si>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</si>
  <si>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</si>
  <si>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</si>
  <si>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</si>
  <si>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</si>
  <si>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</si>
  <si>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</si>
  <si>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</si>
  <si>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</si>
  <si>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</si>
  <si>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2019г., тыс. руб.</t>
  </si>
  <si>
    <t>Строительные работы</t>
  </si>
  <si>
    <t>Монтажные работы</t>
  </si>
  <si>
    <t>Прочее</t>
  </si>
  <si>
    <t>Всего</t>
  </si>
  <si>
    <t xml:space="preserve">ВЧС и КИП ПС 35 кВ </t>
  </si>
  <si>
    <t>Всего по объекту:</t>
  </si>
  <si>
    <t>Всего по объекту в сопоставимом уровне цен 2 кв. 2019г: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</si>
  <si>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</si>
  <si>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</si>
  <si>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</si>
  <si>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</si>
  <si>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35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</si>
  <si>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</si>
  <si>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</si>
  <si>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</si>
  <si>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</si>
  <si>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</si>
  <si>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</si>
  <si>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</si>
  <si>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</si>
  <si>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</si>
  <si>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</si>
  <si>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</si>
  <si>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</si>
  <si>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</si>
  <si>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</si>
  <si>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</si>
  <si>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</si>
  <si>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</si>
  <si>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</si>
  <si>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</si>
  <si>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</si>
  <si>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</si>
  <si>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</si>
  <si>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</si>
  <si>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</si>
  <si>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</si>
  <si>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</si>
  <si>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</si>
  <si>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</si>
  <si>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</si>
  <si>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</si>
  <si>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</si>
  <si>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</si>
  <si>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</si>
  <si>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</si>
  <si>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</si>
  <si>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</si>
  <si>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</si>
  <si>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</si>
  <si>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</si>
  <si>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</si>
  <si>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</si>
  <si>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</si>
  <si>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</si>
  <si>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</si>
  <si>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</si>
  <si>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</si>
  <si>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</si>
  <si>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</si>
  <si>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</si>
  <si>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</si>
  <si>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</si>
  <si>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</si>
  <si>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</si>
  <si>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</si>
  <si>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</si>
  <si>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</si>
  <si>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</si>
  <si>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</si>
  <si>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</si>
  <si>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</si>
  <si>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</si>
  <si>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</si>
  <si>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</si>
  <si>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</si>
  <si>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35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</si>
  <si>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</si>
  <si>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</si>
  <si>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</si>
  <si>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</si>
  <si>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</si>
  <si>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</si>
  <si>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</si>
  <si>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</si>
  <si>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</si>
  <si>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</si>
  <si>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</si>
  <si>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</si>
  <si>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</si>
  <si>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</si>
  <si>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</si>
  <si>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</si>
  <si>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</si>
  <si>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</si>
  <si>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</si>
  <si>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</si>
  <si>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</si>
  <si>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</si>
  <si>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</si>
  <si>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</si>
  <si>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</si>
  <si>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</si>
  <si>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</si>
  <si>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</si>
  <si>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</si>
  <si>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</si>
  <si>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</si>
  <si>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</si>
  <si>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</si>
  <si>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</si>
  <si>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</si>
  <si>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</si>
  <si>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</si>
  <si>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</si>
  <si>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</si>
  <si>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</si>
  <si>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</si>
  <si>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</si>
  <si>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35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</si>
  <si>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</si>
  <si>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</si>
  <si>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</si>
  <si>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</si>
  <si>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</si>
  <si>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</si>
  <si>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</si>
  <si>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</si>
  <si>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</si>
  <si>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</si>
  <si>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</si>
  <si>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</si>
  <si>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</si>
  <si>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</si>
  <si>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</si>
  <si>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</si>
  <si>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</si>
  <si>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</si>
  <si>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</si>
  <si>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</si>
  <si>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</si>
  <si>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</si>
  <si>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</si>
  <si>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</si>
  <si>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</si>
  <si>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</si>
  <si>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</si>
  <si>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</si>
  <si>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</si>
  <si>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</si>
  <si>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</si>
  <si>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</si>
  <si>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</si>
  <si>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</si>
  <si>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</si>
  <si>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</si>
  <si>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</si>
  <si>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</si>
  <si>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</si>
  <si>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</si>
  <si>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</si>
  <si>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</si>
  <si>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</si>
  <si>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</si>
  <si>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</si>
  <si>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</si>
  <si>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</si>
  <si>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</si>
  <si>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35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</si>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</sst>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" fontId="16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4" fillId="0" borderId="0" xfId="0" applyFont="1"/>
    <xf numFmtId="0" fontId="2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2" fontId="23" fillId="0" borderId="4" xfId="0" applyNumberFormat="1" applyFont="1" applyBorder="1" applyAlignment="1">
      <alignment vertical="center" wrapText="1"/>
    </xf>
    <xf numFmtId="2" fontId="23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2" fontId="23" fillId="0" borderId="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457573</xdr:colOff>
      <xdr:row>28</xdr:row>
      <xdr:rowOff>108323</xdr:rowOff>
    </xdr:from>
    <xdr:to>
      <xdr:col>2</xdr:col>
      <xdr:colOff>1402375</xdr:colOff>
      <xdr:row>31</xdr:row>
      <xdr:rowOff>25737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52F000-F25F-4F07-849D-FDE6F0C19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08" y="13454529"/>
          <a:ext cx="944802" cy="522532"/>
        </a:xfrm>
        <a:prstGeom prst="rect">
          <a:avLst/>
        </a:prstGeom>
      </xdr:spPr>
    </xdr:pic>
    <xdr:clientData/>
  </xdr:twoCellAnchor>
  <xdr:twoCellAnchor editAs="oneCell">
    <xdr:from>
      <xdr:col>2</xdr:col>
      <xdr:colOff>619498</xdr:colOff>
      <xdr:row>26</xdr:row>
      <xdr:rowOff>228226</xdr:rowOff>
    </xdr:from>
    <xdr:to>
      <xdr:col>2</xdr:col>
      <xdr:colOff>1340178</xdr:colOff>
      <xdr:row>28</xdr:row>
      <xdr:rowOff>30442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92D426BF-AAD6-48A6-A60F-A125E3CD7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733" y="12890873"/>
          <a:ext cx="72068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18</xdr:row>
      <xdr:rowOff>87993</xdr:rowOff>
    </xdr:from>
    <xdr:to>
      <xdr:col>2</xdr:col>
      <xdr:colOff>1849677</xdr:colOff>
      <xdr:row>21</xdr:row>
      <xdr:rowOff>40706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2158A9-0811-4D80-AB3E-18F54490A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89" y="408849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15</xdr:row>
      <xdr:rowOff>97518</xdr:rowOff>
    </xdr:from>
    <xdr:to>
      <xdr:col>2</xdr:col>
      <xdr:colOff>1787480</xdr:colOff>
      <xdr:row>18</xdr:row>
      <xdr:rowOff>11793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42DB3CF-3660-45D5-AB75-C85E24D6D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514" y="3526518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44</xdr:row>
      <xdr:rowOff>44263</xdr:rowOff>
    </xdr:from>
    <xdr:to>
      <xdr:col>2</xdr:col>
      <xdr:colOff>1402002</xdr:colOff>
      <xdr:row>46</xdr:row>
      <xdr:rowOff>153859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E5FA88-AFC2-475B-8D61-0572AC0CA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779063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41</xdr:row>
      <xdr:rowOff>76200</xdr:rowOff>
    </xdr:from>
    <xdr:to>
      <xdr:col>2</xdr:col>
      <xdr:colOff>1339805</xdr:colOff>
      <xdr:row>43</xdr:row>
      <xdr:rowOff>158563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500DE1A9-3CE3-47F8-8816-C345B2730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11239500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09A8113-7A06-4A7A-8CA2-73F9E49A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0921FF8A-5C69-4EC0-977F-4376718D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697006</xdr:colOff>
      <xdr:row>61</xdr:row>
      <xdr:rowOff>127187</xdr:rowOff>
    </xdr:from>
    <xdr:to>
      <xdr:col>2</xdr:col>
      <xdr:colOff>136858</xdr:colOff>
      <xdr:row>64</xdr:row>
      <xdr:rowOff>79900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6813E9-734F-4400-95C0-0BC36E6AA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1479568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858931</xdr:colOff>
      <xdr:row>58</xdr:row>
      <xdr:rowOff>403412</xdr:rowOff>
    </xdr:from>
    <xdr:to>
      <xdr:col>2</xdr:col>
      <xdr:colOff>55611</xdr:colOff>
      <xdr:row>61</xdr:row>
      <xdr:rowOff>50987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73CE86A-50F5-4EC2-B652-8E7A1F52C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931" y="142337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24</xdr:row>
      <xdr:rowOff>66675</xdr:rowOff>
    </xdr:from>
    <xdr:to>
      <xdr:col>2</xdr:col>
      <xdr:colOff>354252</xdr:colOff>
      <xdr:row>27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E5B01A-3BD8-4C96-8357-6D391B204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7448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21</xdr:row>
      <xdr:rowOff>133350</xdr:rowOff>
    </xdr:from>
    <xdr:to>
      <xdr:col>2</xdr:col>
      <xdr:colOff>292055</xdr:colOff>
      <xdr:row>23</xdr:row>
      <xdr:rowOff>180975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A86C4CF-7056-4680-ABFB-4E73B767D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68865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38100</xdr:rowOff>
    </xdr:from>
    <xdr:to>
      <xdr:col>1</xdr:col>
      <xdr:colOff>801927</xdr:colOff>
      <xdr:row>15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7F8F55-645B-4DB2-BA0A-11332210A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466725</xdr:rowOff>
    </xdr:from>
    <xdr:to>
      <xdr:col>1</xdr:col>
      <xdr:colOff>730205</xdr:colOff>
      <xdr:row>13</xdr:row>
      <xdr:rowOff>47625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B68A40D-F59D-4625-A115-EB5587C9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7813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DB783E8-E109-442A-A61E-D86D42A7E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4B1FAA3-1F27-482A-BF3A-780C1981A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6" t="s">
        <v>0</v>
      </c>
      <c r="B2" s="326"/>
      <c r="C2" s="326"/>
    </row>
    <row r="3" spans="1:3" x14ac:dyDescent="0.25">
      <c r="A3" s="1"/>
      <c r="B3" s="1"/>
      <c r="C3" s="1"/>
    </row>
    <row r="4" spans="1:3" x14ac:dyDescent="0.25">
      <c r="A4" s="327" t="s">
        <v>1</v>
      </c>
      <c r="B4" s="327"/>
      <c r="C4" s="32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8" t="s">
        <v>3</v>
      </c>
      <c r="C6" s="328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I35" sqref="I35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5"/>
      <c r="C1" s="305"/>
      <c r="D1" s="306" t="s">
        <v>250</v>
      </c>
    </row>
    <row r="2" spans="1:5" x14ac:dyDescent="0.25">
      <c r="A2" s="306"/>
      <c r="B2" s="306"/>
      <c r="C2" s="306"/>
      <c r="D2" s="306"/>
    </row>
    <row r="3" spans="1:5" ht="24.75" customHeight="1" x14ac:dyDescent="0.25">
      <c r="A3" s="326" t="s">
        <v>251</v>
      </c>
      <c r="B3" s="326"/>
      <c r="C3" s="326"/>
      <c r="D3" s="326"/>
    </row>
    <row r="4" spans="1:5" ht="24.75" customHeight="1" x14ac:dyDescent="0.25">
      <c r="A4" s="307"/>
      <c r="B4" s="307"/>
      <c r="C4" s="307"/>
      <c r="D4" s="307"/>
    </row>
    <row r="5" spans="1:5" ht="24.6" customHeight="1" x14ac:dyDescent="0.25">
      <c r="A5" s="329" t="s">
        <v>252</v>
      </c>
      <c r="B5" s="329"/>
      <c r="C5" s="329"/>
      <c r="D5" s="308" t="str">
        <f>'Прил.5 Расчет СМР и ОБ'!D6:J6</f>
        <v xml:space="preserve">Постоянная часть ПС ПЧЗ ВЧС и КИП ПС 35 кВ </v>
      </c>
    </row>
    <row r="6" spans="1:5" ht="19.899999999999999" customHeight="1" x14ac:dyDescent="0.25">
      <c r="A6" s="329" t="s">
        <v>50</v>
      </c>
      <c r="B6" s="329"/>
      <c r="C6" s="329"/>
      <c r="D6" s="308"/>
    </row>
    <row r="7" spans="1:5" x14ac:dyDescent="0.25">
      <c r="A7" s="305"/>
      <c r="B7" s="305"/>
      <c r="C7" s="305"/>
      <c r="D7" s="305"/>
    </row>
    <row r="8" spans="1:5" ht="14.45" customHeight="1" x14ac:dyDescent="0.25">
      <c r="A8" s="339" t="s">
        <v>5</v>
      </c>
      <c r="B8" s="339" t="s">
        <v>6</v>
      </c>
      <c r="C8" s="339" t="s">
        <v>253</v>
      </c>
      <c r="D8" s="339" t="s">
        <v>254</v>
      </c>
    </row>
    <row r="9" spans="1:5" ht="15" customHeight="1" x14ac:dyDescent="0.25">
      <c r="A9" s="339"/>
      <c r="B9" s="339"/>
      <c r="C9" s="339"/>
      <c r="D9" s="339"/>
    </row>
    <row r="10" spans="1:5" x14ac:dyDescent="0.25">
      <c r="A10" s="309">
        <v>1</v>
      </c>
      <c r="B10" s="309">
        <v>2</v>
      </c>
      <c r="C10" s="309">
        <v>3</v>
      </c>
      <c r="D10" s="309">
        <v>4</v>
      </c>
    </row>
    <row r="11" spans="1:5" ht="41.45" customHeight="1" x14ac:dyDescent="0.25">
      <c r="A11" s="309" t="s">
        <v>255</v>
      </c>
      <c r="B11" s="309" t="s">
        <v>256</v>
      </c>
      <c r="C11" s="310" t="str">
        <f>D5</f>
        <v xml:space="preserve">Постоянная часть ПС ПЧЗ ВЧС и КИП ПС 35 кВ </v>
      </c>
      <c r="D11" s="311">
        <f>'Прил.4 РМ'!C41/1000</f>
        <v>1471.1915200000003</v>
      </c>
      <c r="E11" s="312"/>
    </row>
    <row r="12" spans="1:5" x14ac:dyDescent="0.25">
      <c r="A12" s="313"/>
      <c r="B12" s="314"/>
      <c r="C12" s="313"/>
      <c r="D12" s="313"/>
    </row>
    <row r="13" spans="1:5" x14ac:dyDescent="0.25">
      <c r="A13" s="305" t="s">
        <v>257</v>
      </c>
      <c r="B13" s="315"/>
      <c r="C13" s="315"/>
      <c r="D13" s="313"/>
    </row>
    <row r="14" spans="1:5" x14ac:dyDescent="0.25">
      <c r="A14" s="316" t="s">
        <v>77</v>
      </c>
      <c r="B14" s="315"/>
      <c r="C14" s="315"/>
      <c r="D14" s="313"/>
    </row>
    <row r="15" spans="1:5" x14ac:dyDescent="0.25">
      <c r="A15" s="305"/>
      <c r="B15" s="315"/>
      <c r="C15" s="315"/>
      <c r="D15" s="313"/>
    </row>
    <row r="16" spans="1:5" x14ac:dyDescent="0.25">
      <c r="A16" s="305" t="s">
        <v>78</v>
      </c>
      <c r="B16" s="315"/>
      <c r="C16" s="315"/>
      <c r="D16" s="313"/>
    </row>
    <row r="17" spans="1:4" x14ac:dyDescent="0.25">
      <c r="A17" s="316" t="s">
        <v>79</v>
      </c>
      <c r="B17" s="315"/>
      <c r="C17" s="315"/>
      <c r="D17" s="31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G29" sqref="G29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33" t="s">
        <v>258</v>
      </c>
      <c r="C4" s="333"/>
      <c r="D4" s="333"/>
    </row>
    <row r="5" spans="2:5" ht="18.75" customHeight="1" x14ac:dyDescent="0.25">
      <c r="B5" s="183"/>
    </row>
    <row r="6" spans="2:5" ht="15.75" customHeight="1" x14ac:dyDescent="0.25">
      <c r="B6" s="334" t="s">
        <v>259</v>
      </c>
      <c r="C6" s="334"/>
      <c r="D6" s="334"/>
    </row>
    <row r="7" spans="2:5" x14ac:dyDescent="0.25">
      <c r="B7" s="376"/>
      <c r="C7" s="376"/>
      <c r="D7" s="376"/>
      <c r="E7" s="376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260</v>
      </c>
      <c r="C9" s="185" t="s">
        <v>261</v>
      </c>
      <c r="D9" s="185" t="s">
        <v>262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263</v>
      </c>
      <c r="C11" s="185" t="s">
        <v>264</v>
      </c>
      <c r="D11" s="185">
        <v>44.29</v>
      </c>
    </row>
    <row r="12" spans="2:5" ht="29.25" customHeight="1" x14ac:dyDescent="0.25">
      <c r="B12" s="185" t="s">
        <v>265</v>
      </c>
      <c r="C12" s="185" t="s">
        <v>264</v>
      </c>
      <c r="D12" s="185">
        <v>13.47</v>
      </c>
    </row>
    <row r="13" spans="2:5" ht="29.25" customHeight="1" x14ac:dyDescent="0.25">
      <c r="B13" s="185" t="s">
        <v>266</v>
      </c>
      <c r="C13" s="185" t="s">
        <v>264</v>
      </c>
      <c r="D13" s="185">
        <v>8.0399999999999991</v>
      </c>
    </row>
    <row r="14" spans="2:5" ht="30.75" customHeight="1" x14ac:dyDescent="0.25">
      <c r="B14" s="185" t="s">
        <v>267</v>
      </c>
      <c r="C14" s="165" t="s">
        <v>268</v>
      </c>
      <c r="D14" s="185">
        <v>6.26</v>
      </c>
    </row>
    <row r="15" spans="2:5" ht="89.45" customHeight="1" x14ac:dyDescent="0.25">
      <c r="B15" s="185" t="s">
        <v>269</v>
      </c>
      <c r="C15" s="185" t="s">
        <v>270</v>
      </c>
      <c r="D15" s="186">
        <v>3.9E-2</v>
      </c>
    </row>
    <row r="16" spans="2:5" ht="78.75" customHeight="1" x14ac:dyDescent="0.25">
      <c r="B16" s="185" t="s">
        <v>271</v>
      </c>
      <c r="C16" s="185" t="s">
        <v>272</v>
      </c>
      <c r="D16" s="186">
        <v>2.1000000000000001E-2</v>
      </c>
    </row>
    <row r="17" spans="2:4" ht="31.7" customHeight="1" x14ac:dyDescent="0.25">
      <c r="B17" s="185" t="s">
        <v>273</v>
      </c>
      <c r="C17" s="185" t="s">
        <v>274</v>
      </c>
      <c r="D17" s="186">
        <v>2.1399999999999999E-2</v>
      </c>
    </row>
    <row r="18" spans="2:4" ht="31.7" customHeight="1" x14ac:dyDescent="0.25">
      <c r="B18" s="185" t="s">
        <v>194</v>
      </c>
      <c r="C18" s="185" t="s">
        <v>275</v>
      </c>
      <c r="D18" s="186">
        <v>2E-3</v>
      </c>
    </row>
    <row r="19" spans="2:4" ht="24" customHeight="1" x14ac:dyDescent="0.25">
      <c r="B19" s="185" t="s">
        <v>196</v>
      </c>
      <c r="C19" s="185" t="s">
        <v>276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277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242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34" t="s">
        <v>278</v>
      </c>
      <c r="B2" s="334"/>
      <c r="C2" s="334"/>
      <c r="D2" s="334"/>
      <c r="E2" s="334"/>
      <c r="F2" s="334"/>
    </row>
    <row r="4" spans="1:7" ht="18" customHeight="1" x14ac:dyDescent="0.25">
      <c r="A4" s="167" t="s">
        <v>279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280</v>
      </c>
      <c r="C5" s="169" t="s">
        <v>281</v>
      </c>
      <c r="D5" s="169" t="s">
        <v>282</v>
      </c>
      <c r="E5" s="169" t="s">
        <v>283</v>
      </c>
      <c r="F5" s="169" t="s">
        <v>284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285</v>
      </c>
      <c r="B7" s="171" t="s">
        <v>286</v>
      </c>
      <c r="C7" s="172" t="s">
        <v>287</v>
      </c>
      <c r="D7" s="172" t="s">
        <v>288</v>
      </c>
      <c r="E7" s="317">
        <v>47872.94</v>
      </c>
      <c r="F7" s="171" t="s">
        <v>289</v>
      </c>
      <c r="G7" s="168"/>
    </row>
    <row r="8" spans="1:7" ht="31.7" customHeight="1" x14ac:dyDescent="0.25">
      <c r="A8" s="170" t="s">
        <v>290</v>
      </c>
      <c r="B8" s="171" t="s">
        <v>291</v>
      </c>
      <c r="C8" s="172" t="s">
        <v>292</v>
      </c>
      <c r="D8" s="172" t="s">
        <v>293</v>
      </c>
      <c r="E8" s="173">
        <f>1973/12</f>
        <v>164.41666666667001</v>
      </c>
      <c r="F8" s="174" t="s">
        <v>294</v>
      </c>
      <c r="G8" s="175"/>
    </row>
    <row r="9" spans="1:7" ht="15.75" customHeight="1" x14ac:dyDescent="0.25">
      <c r="A9" s="170" t="s">
        <v>295</v>
      </c>
      <c r="B9" s="171" t="s">
        <v>296</v>
      </c>
      <c r="C9" s="172" t="s">
        <v>297</v>
      </c>
      <c r="D9" s="172" t="s">
        <v>288</v>
      </c>
      <c r="E9" s="173">
        <v>1</v>
      </c>
      <c r="F9" s="174"/>
      <c r="G9" s="176"/>
    </row>
    <row r="10" spans="1:7" ht="15.75" customHeight="1" x14ac:dyDescent="0.25">
      <c r="A10" s="170" t="s">
        <v>298</v>
      </c>
      <c r="B10" s="171" t="s">
        <v>299</v>
      </c>
      <c r="C10" s="172"/>
      <c r="D10" s="172"/>
      <c r="E10" s="177">
        <v>4.3</v>
      </c>
      <c r="F10" s="174" t="s">
        <v>300</v>
      </c>
      <c r="G10" s="176"/>
    </row>
    <row r="11" spans="1:7" ht="78.75" customHeight="1" x14ac:dyDescent="0.25">
      <c r="A11" s="170" t="s">
        <v>301</v>
      </c>
      <c r="B11" s="171" t="s">
        <v>302</v>
      </c>
      <c r="C11" s="172" t="s">
        <v>303</v>
      </c>
      <c r="D11" s="172" t="s">
        <v>288</v>
      </c>
      <c r="E11" s="271">
        <v>1.4</v>
      </c>
      <c r="F11" s="171" t="s">
        <v>304</v>
      </c>
      <c r="G11" s="168"/>
    </row>
    <row r="12" spans="1:7" ht="78.75" customHeight="1" x14ac:dyDescent="0.25">
      <c r="A12" s="170" t="s">
        <v>305</v>
      </c>
      <c r="B12" s="178" t="s">
        <v>306</v>
      </c>
      <c r="C12" s="172" t="s">
        <v>307</v>
      </c>
      <c r="D12" s="172" t="s">
        <v>288</v>
      </c>
      <c r="E12" s="179">
        <v>1.139</v>
      </c>
      <c r="F12" s="180" t="s">
        <v>308</v>
      </c>
      <c r="G12" s="176"/>
    </row>
    <row r="13" spans="1:7" ht="63" customHeight="1" x14ac:dyDescent="0.25">
      <c r="A13" s="170" t="s">
        <v>309</v>
      </c>
      <c r="B13" s="181" t="s">
        <v>310</v>
      </c>
      <c r="C13" s="172" t="s">
        <v>311</v>
      </c>
      <c r="D13" s="172" t="s">
        <v>312</v>
      </c>
      <c r="E13" s="182">
        <f>((E7*E9/E8)*E11)*E12</f>
        <v>464.29715230005002</v>
      </c>
      <c r="F13" s="171" t="s">
        <v>313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7" t="s">
        <v>314</v>
      </c>
      <c r="B1" s="377"/>
      <c r="C1" s="377"/>
      <c r="D1" s="377"/>
      <c r="E1" s="377"/>
      <c r="F1" s="377"/>
      <c r="G1" s="377"/>
      <c r="H1" s="377"/>
      <c r="I1" s="377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9" t="e">
        <f>#REF!</f>
        <v>#REF!</v>
      </c>
      <c r="B3" s="329"/>
      <c r="C3" s="329"/>
      <c r="D3" s="329"/>
      <c r="E3" s="329"/>
      <c r="F3" s="329"/>
      <c r="G3" s="329"/>
      <c r="H3" s="329"/>
      <c r="I3" s="329"/>
    </row>
    <row r="4" spans="1:13" s="4" customFormat="1" ht="15.75" customHeight="1" x14ac:dyDescent="0.2">
      <c r="A4" s="378"/>
      <c r="B4" s="378"/>
      <c r="C4" s="378"/>
      <c r="D4" s="378"/>
      <c r="E4" s="378"/>
      <c r="F4" s="378"/>
      <c r="G4" s="378"/>
      <c r="H4" s="378"/>
      <c r="I4" s="378"/>
    </row>
    <row r="5" spans="1:13" s="32" customFormat="1" ht="36.75" customHeight="1" x14ac:dyDescent="0.35">
      <c r="A5" s="379" t="s">
        <v>13</v>
      </c>
      <c r="B5" s="379" t="s">
        <v>315</v>
      </c>
      <c r="C5" s="379" t="s">
        <v>316</v>
      </c>
      <c r="D5" s="379" t="s">
        <v>317</v>
      </c>
      <c r="E5" s="375" t="s">
        <v>318</v>
      </c>
      <c r="F5" s="375"/>
      <c r="G5" s="375"/>
      <c r="H5" s="375"/>
      <c r="I5" s="375"/>
    </row>
    <row r="6" spans="1:13" s="26" customFormat="1" ht="31.7" customHeight="1" x14ac:dyDescent="0.2">
      <c r="A6" s="379"/>
      <c r="B6" s="379"/>
      <c r="C6" s="379"/>
      <c r="D6" s="379"/>
      <c r="E6" s="33" t="s">
        <v>87</v>
      </c>
      <c r="F6" s="33" t="s">
        <v>88</v>
      </c>
      <c r="G6" s="33" t="s">
        <v>43</v>
      </c>
      <c r="H6" s="33" t="s">
        <v>319</v>
      </c>
      <c r="I6" s="33" t="s">
        <v>320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321</v>
      </c>
      <c r="C9" s="9" t="s">
        <v>322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323</v>
      </c>
      <c r="C11" s="9" t="s">
        <v>271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324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325</v>
      </c>
      <c r="C12" s="9" t="s">
        <v>326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327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274</v>
      </c>
      <c r="C14" s="9" t="s">
        <v>328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329</v>
      </c>
      <c r="C16" s="9" t="s">
        <v>330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331</v>
      </c>
    </row>
    <row r="17" spans="1:10" s="26" customFormat="1" ht="81.75" customHeight="1" x14ac:dyDescent="0.2">
      <c r="A17" s="34">
        <v>7</v>
      </c>
      <c r="B17" s="9" t="s">
        <v>329</v>
      </c>
      <c r="C17" s="147" t="s">
        <v>332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333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334</v>
      </c>
      <c r="C20" s="9" t="s">
        <v>196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335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336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337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338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339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1" t="s">
        <v>340</v>
      </c>
      <c r="O2" s="381"/>
    </row>
    <row r="3" spans="1:16" x14ac:dyDescent="0.25">
      <c r="A3" s="382" t="s">
        <v>341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</row>
    <row r="5" spans="1:16" s="50" customFormat="1" ht="37.5" customHeight="1" x14ac:dyDescent="0.25">
      <c r="A5" s="383" t="s">
        <v>342</v>
      </c>
      <c r="B5" s="386" t="s">
        <v>343</v>
      </c>
      <c r="C5" s="389" t="s">
        <v>344</v>
      </c>
      <c r="D5" s="392" t="s">
        <v>345</v>
      </c>
      <c r="E5" s="393"/>
      <c r="F5" s="393"/>
      <c r="G5" s="393"/>
      <c r="H5" s="393"/>
      <c r="I5" s="392" t="s">
        <v>346</v>
      </c>
      <c r="J5" s="393"/>
      <c r="K5" s="393"/>
      <c r="L5" s="393"/>
      <c r="M5" s="393"/>
      <c r="N5" s="393"/>
      <c r="O5" s="53" t="s">
        <v>347</v>
      </c>
    </row>
    <row r="6" spans="1:16" s="56" customFormat="1" ht="150" customHeight="1" x14ac:dyDescent="0.25">
      <c r="A6" s="384"/>
      <c r="B6" s="387"/>
      <c r="C6" s="390"/>
      <c r="D6" s="389" t="s">
        <v>348</v>
      </c>
      <c r="E6" s="394" t="s">
        <v>349</v>
      </c>
      <c r="F6" s="395"/>
      <c r="G6" s="396"/>
      <c r="H6" s="54" t="s">
        <v>350</v>
      </c>
      <c r="I6" s="397" t="s">
        <v>351</v>
      </c>
      <c r="J6" s="397" t="s">
        <v>348</v>
      </c>
      <c r="K6" s="398" t="s">
        <v>349</v>
      </c>
      <c r="L6" s="398"/>
      <c r="M6" s="398"/>
      <c r="N6" s="54" t="s">
        <v>350</v>
      </c>
      <c r="O6" s="55" t="s">
        <v>352</v>
      </c>
    </row>
    <row r="7" spans="1:16" s="56" customFormat="1" ht="30.75" customHeight="1" x14ac:dyDescent="0.25">
      <c r="A7" s="385"/>
      <c r="B7" s="388"/>
      <c r="C7" s="391"/>
      <c r="D7" s="391"/>
      <c r="E7" s="53" t="s">
        <v>87</v>
      </c>
      <c r="F7" s="53" t="s">
        <v>88</v>
      </c>
      <c r="G7" s="53" t="s">
        <v>43</v>
      </c>
      <c r="H7" s="57" t="s">
        <v>353</v>
      </c>
      <c r="I7" s="397"/>
      <c r="J7" s="397"/>
      <c r="K7" s="53" t="s">
        <v>87</v>
      </c>
      <c r="L7" s="53" t="s">
        <v>88</v>
      </c>
      <c r="M7" s="53" t="s">
        <v>43</v>
      </c>
      <c r="N7" s="57" t="s">
        <v>353</v>
      </c>
      <c r="O7" s="53" t="s">
        <v>354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3" t="s">
        <v>355</v>
      </c>
      <c r="C9" s="59" t="s">
        <v>356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5"/>
      <c r="C10" s="63" t="s">
        <v>357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3" t="s">
        <v>358</v>
      </c>
      <c r="C11" s="63" t="s">
        <v>359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5"/>
      <c r="C12" s="63" t="s">
        <v>360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3" t="s">
        <v>361</v>
      </c>
      <c r="C13" s="59" t="s">
        <v>362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5"/>
      <c r="C14" s="63" t="s">
        <v>363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364</v>
      </c>
      <c r="C15" s="63" t="s">
        <v>365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367</v>
      </c>
    </row>
    <row r="19" spans="1:15" ht="30.75" customHeight="1" x14ac:dyDescent="0.25">
      <c r="L19" s="75"/>
    </row>
    <row r="20" spans="1:15" ht="15" customHeight="1" outlineLevel="1" x14ac:dyDescent="0.25">
      <c r="G20" s="380" t="s">
        <v>368</v>
      </c>
      <c r="H20" s="380"/>
      <c r="I20" s="380"/>
      <c r="J20" s="380"/>
      <c r="K20" s="380"/>
      <c r="L20" s="380"/>
      <c r="M20" s="380"/>
      <c r="N20" s="380"/>
      <c r="O20" s="52"/>
    </row>
    <row r="21" spans="1:15" ht="15.75" customHeight="1" outlineLevel="1" x14ac:dyDescent="0.25">
      <c r="G21" s="76"/>
      <c r="H21" s="76" t="s">
        <v>369</v>
      </c>
      <c r="I21" s="76" t="s">
        <v>370</v>
      </c>
      <c r="J21" s="77" t="s">
        <v>371</v>
      </c>
      <c r="K21" s="78" t="s">
        <v>372</v>
      </c>
      <c r="L21" s="76" t="s">
        <v>373</v>
      </c>
      <c r="M21" s="76" t="s">
        <v>374</v>
      </c>
      <c r="N21" s="77" t="s">
        <v>375</v>
      </c>
      <c r="O21" s="79"/>
    </row>
    <row r="22" spans="1:15" ht="15.75" customHeight="1" outlineLevel="1" x14ac:dyDescent="0.25">
      <c r="G22" s="400" t="s">
        <v>376</v>
      </c>
      <c r="H22" s="399">
        <v>6.09</v>
      </c>
      <c r="I22" s="401">
        <v>6.44</v>
      </c>
      <c r="J22" s="399">
        <v>5.77</v>
      </c>
      <c r="K22" s="401">
        <v>5.77</v>
      </c>
      <c r="L22" s="399">
        <v>5.23</v>
      </c>
      <c r="M22" s="399">
        <v>5.77</v>
      </c>
      <c r="N22" s="80">
        <v>6.29</v>
      </c>
      <c r="O22" s="51" t="s">
        <v>377</v>
      </c>
    </row>
    <row r="23" spans="1:15" ht="15.75" customHeight="1" outlineLevel="1" x14ac:dyDescent="0.25">
      <c r="G23" s="400"/>
      <c r="H23" s="399"/>
      <c r="I23" s="401"/>
      <c r="J23" s="399"/>
      <c r="K23" s="401"/>
      <c r="L23" s="399"/>
      <c r="M23" s="399"/>
      <c r="N23" s="80">
        <v>6.56</v>
      </c>
      <c r="O23" s="51" t="s">
        <v>378</v>
      </c>
    </row>
    <row r="24" spans="1:15" ht="15.75" customHeight="1" outlineLevel="1" x14ac:dyDescent="0.25">
      <c r="G24" s="81" t="s">
        <v>379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380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7" t="s">
        <v>382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</row>
    <row r="4" spans="1:18" ht="36.75" customHeight="1" x14ac:dyDescent="0.25">
      <c r="A4" s="383" t="s">
        <v>342</v>
      </c>
      <c r="B4" s="386" t="s">
        <v>343</v>
      </c>
      <c r="C4" s="389" t="s">
        <v>383</v>
      </c>
      <c r="D4" s="389" t="s">
        <v>384</v>
      </c>
      <c r="E4" s="392" t="s">
        <v>385</v>
      </c>
      <c r="F4" s="393"/>
      <c r="G4" s="393"/>
      <c r="H4" s="393"/>
      <c r="I4" s="393"/>
      <c r="J4" s="393"/>
      <c r="K4" s="393"/>
      <c r="L4" s="393"/>
      <c r="M4" s="393"/>
      <c r="N4" s="418" t="s">
        <v>386</v>
      </c>
      <c r="O4" s="419"/>
      <c r="P4" s="419"/>
      <c r="Q4" s="419"/>
      <c r="R4" s="420"/>
    </row>
    <row r="5" spans="1:18" ht="60" customHeight="1" x14ac:dyDescent="0.25">
      <c r="A5" s="384"/>
      <c r="B5" s="387"/>
      <c r="C5" s="390"/>
      <c r="D5" s="390"/>
      <c r="E5" s="397" t="s">
        <v>387</v>
      </c>
      <c r="F5" s="397" t="s">
        <v>388</v>
      </c>
      <c r="G5" s="394" t="s">
        <v>349</v>
      </c>
      <c r="H5" s="395"/>
      <c r="I5" s="395"/>
      <c r="J5" s="396"/>
      <c r="K5" s="397" t="s">
        <v>389</v>
      </c>
      <c r="L5" s="397"/>
      <c r="M5" s="397"/>
      <c r="N5" s="89" t="s">
        <v>390</v>
      </c>
      <c r="O5" s="89" t="s">
        <v>391</v>
      </c>
      <c r="P5" s="90" t="s">
        <v>392</v>
      </c>
      <c r="Q5" s="91" t="s">
        <v>393</v>
      </c>
      <c r="R5" s="90" t="s">
        <v>394</v>
      </c>
    </row>
    <row r="6" spans="1:18" ht="49.7" customHeight="1" x14ac:dyDescent="0.25">
      <c r="A6" s="385"/>
      <c r="B6" s="388"/>
      <c r="C6" s="391"/>
      <c r="D6" s="391"/>
      <c r="E6" s="397"/>
      <c r="F6" s="397"/>
      <c r="G6" s="53" t="s">
        <v>87</v>
      </c>
      <c r="H6" s="53" t="s">
        <v>88</v>
      </c>
      <c r="I6" s="92" t="s">
        <v>43</v>
      </c>
      <c r="J6" s="92" t="s">
        <v>319</v>
      </c>
      <c r="K6" s="53" t="s">
        <v>390</v>
      </c>
      <c r="L6" s="53" t="s">
        <v>391</v>
      </c>
      <c r="M6" s="53" t="s">
        <v>392</v>
      </c>
      <c r="N6" s="92" t="s">
        <v>395</v>
      </c>
      <c r="O6" s="92" t="s">
        <v>396</v>
      </c>
      <c r="P6" s="92" t="s">
        <v>397</v>
      </c>
      <c r="Q6" s="93" t="s">
        <v>398</v>
      </c>
      <c r="R6" s="94" t="s">
        <v>399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3">
        <v>1</v>
      </c>
      <c r="B9" s="383" t="s">
        <v>400</v>
      </c>
      <c r="C9" s="410" t="s">
        <v>356</v>
      </c>
      <c r="D9" s="99" t="s">
        <v>401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85"/>
      <c r="B10" s="384"/>
      <c r="C10" s="411"/>
      <c r="D10" s="99" t="s">
        <v>402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3">
        <v>2</v>
      </c>
      <c r="B11" s="384"/>
      <c r="C11" s="410" t="s">
        <v>403</v>
      </c>
      <c r="D11" s="104" t="s">
        <v>401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5"/>
      <c r="B12" s="385"/>
      <c r="C12" s="411"/>
      <c r="D12" s="104" t="s">
        <v>402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3">
        <v>3</v>
      </c>
      <c r="B13" s="383" t="s">
        <v>358</v>
      </c>
      <c r="C13" s="413" t="s">
        <v>359</v>
      </c>
      <c r="D13" s="99" t="s">
        <v>404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85"/>
      <c r="B14" s="384"/>
      <c r="C14" s="414"/>
      <c r="D14" s="99" t="s">
        <v>402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3">
        <v>4</v>
      </c>
      <c r="B15" s="384"/>
      <c r="C15" s="415" t="s">
        <v>360</v>
      </c>
      <c r="D15" s="105" t="s">
        <v>404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5"/>
      <c r="B16" s="385"/>
      <c r="C16" s="416"/>
      <c r="D16" s="105" t="s">
        <v>402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3">
        <v>5</v>
      </c>
      <c r="B17" s="398" t="s">
        <v>361</v>
      </c>
      <c r="C17" s="410" t="s">
        <v>405</v>
      </c>
      <c r="D17" s="99" t="s">
        <v>406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5"/>
      <c r="B18" s="398"/>
      <c r="C18" s="411"/>
      <c r="D18" s="99" t="s">
        <v>402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3">
        <v>6</v>
      </c>
      <c r="B19" s="398"/>
      <c r="C19" s="410" t="s">
        <v>363</v>
      </c>
      <c r="D19" s="105" t="s">
        <v>404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5"/>
      <c r="B20" s="398"/>
      <c r="C20" s="411"/>
      <c r="D20" s="105" t="s">
        <v>402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3">
        <v>7</v>
      </c>
      <c r="B21" s="383" t="s">
        <v>364</v>
      </c>
      <c r="C21" s="410" t="s">
        <v>365</v>
      </c>
      <c r="D21" s="105" t="s">
        <v>407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5"/>
      <c r="B22" s="385"/>
      <c r="C22" s="411"/>
      <c r="D22" s="106" t="s">
        <v>402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2" t="s">
        <v>409</v>
      </c>
      <c r="E26" s="412"/>
      <c r="F26" s="412"/>
      <c r="G26" s="412"/>
      <c r="H26" s="412"/>
      <c r="I26" s="412"/>
      <c r="J26" s="412"/>
      <c r="K26" s="412"/>
      <c r="L26" s="121"/>
      <c r="R26" s="122"/>
    </row>
    <row r="27" spans="1:18" outlineLevel="1" x14ac:dyDescent="0.25">
      <c r="D27" s="123"/>
      <c r="E27" s="123" t="s">
        <v>369</v>
      </c>
      <c r="F27" s="123" t="s">
        <v>370</v>
      </c>
      <c r="G27" s="123" t="s">
        <v>371</v>
      </c>
      <c r="H27" s="124" t="s">
        <v>372</v>
      </c>
      <c r="I27" s="124" t="s">
        <v>373</v>
      </c>
      <c r="J27" s="124" t="s">
        <v>374</v>
      </c>
      <c r="K27" s="111" t="s">
        <v>375</v>
      </c>
      <c r="L27" s="52"/>
    </row>
    <row r="28" spans="1:18" outlineLevel="1" x14ac:dyDescent="0.25">
      <c r="D28" s="406" t="s">
        <v>376</v>
      </c>
      <c r="E28" s="404">
        <v>6.09</v>
      </c>
      <c r="F28" s="408">
        <v>6.63</v>
      </c>
      <c r="G28" s="404">
        <v>5.77</v>
      </c>
      <c r="H28" s="402">
        <v>5.77</v>
      </c>
      <c r="I28" s="402">
        <v>6.35</v>
      </c>
      <c r="J28" s="404">
        <v>5.77</v>
      </c>
      <c r="K28" s="125">
        <v>6.29</v>
      </c>
      <c r="L28" s="87" t="s">
        <v>377</v>
      </c>
      <c r="M28" s="52"/>
    </row>
    <row r="29" spans="1:18" outlineLevel="1" x14ac:dyDescent="0.25">
      <c r="D29" s="407"/>
      <c r="E29" s="405"/>
      <c r="F29" s="409"/>
      <c r="G29" s="405"/>
      <c r="H29" s="403"/>
      <c r="I29" s="403"/>
      <c r="J29" s="405"/>
      <c r="K29" s="125">
        <v>6.56</v>
      </c>
      <c r="L29" s="87" t="s">
        <v>378</v>
      </c>
      <c r="M29" s="52"/>
    </row>
    <row r="30" spans="1:18" outlineLevel="1" x14ac:dyDescent="0.25">
      <c r="D30" s="126" t="s">
        <v>379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6" t="s">
        <v>353</v>
      </c>
      <c r="E31" s="404">
        <v>11.37</v>
      </c>
      <c r="F31" s="408">
        <v>13.56</v>
      </c>
      <c r="G31" s="404">
        <v>15.91</v>
      </c>
      <c r="H31" s="402">
        <v>15.91</v>
      </c>
      <c r="I31" s="402">
        <v>14.03</v>
      </c>
      <c r="J31" s="404">
        <v>15.91</v>
      </c>
      <c r="K31" s="125">
        <v>8.2899999999999991</v>
      </c>
      <c r="L31" s="87" t="s">
        <v>377</v>
      </c>
      <c r="R31" s="116"/>
    </row>
    <row r="32" spans="1:18" s="87" customFormat="1" outlineLevel="1" x14ac:dyDescent="0.25">
      <c r="D32" s="407"/>
      <c r="E32" s="405"/>
      <c r="F32" s="409"/>
      <c r="G32" s="405"/>
      <c r="H32" s="403"/>
      <c r="I32" s="403"/>
      <c r="J32" s="405"/>
      <c r="K32" s="125">
        <v>11.84</v>
      </c>
      <c r="L32" s="87" t="s">
        <v>378</v>
      </c>
      <c r="R32" s="116"/>
    </row>
    <row r="33" spans="4:18" s="87" customFormat="1" ht="15" customHeight="1" outlineLevel="1" x14ac:dyDescent="0.25">
      <c r="D33" s="129" t="s">
        <v>380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410</v>
      </c>
      <c r="R33" s="116"/>
    </row>
    <row r="34" spans="4:18" s="87" customFormat="1" outlineLevel="1" x14ac:dyDescent="0.25">
      <c r="D34" s="129" t="s">
        <v>381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410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6" t="s">
        <v>10</v>
      </c>
      <c r="B2" s="326"/>
      <c r="C2" s="326"/>
      <c r="D2" s="326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2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9"/>
    </row>
    <row r="5" spans="1:4" x14ac:dyDescent="0.25">
      <c r="A5" s="6"/>
      <c r="B5" s="1"/>
      <c r="C5" s="1"/>
    </row>
    <row r="6" spans="1:4" x14ac:dyDescent="0.25">
      <c r="A6" s="326" t="s">
        <v>12</v>
      </c>
      <c r="B6" s="326"/>
      <c r="C6" s="326"/>
      <c r="D6" s="32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0" t="s">
        <v>5</v>
      </c>
      <c r="B15" s="331" t="s">
        <v>15</v>
      </c>
      <c r="C15" s="331"/>
      <c r="D15" s="331"/>
    </row>
    <row r="16" spans="1:4" x14ac:dyDescent="0.25">
      <c r="A16" s="330"/>
      <c r="B16" s="330" t="s">
        <v>17</v>
      </c>
      <c r="C16" s="331" t="s">
        <v>28</v>
      </c>
      <c r="D16" s="331"/>
    </row>
    <row r="17" spans="1:4" ht="39.200000000000003" customHeight="1" x14ac:dyDescent="0.25">
      <c r="A17" s="330"/>
      <c r="B17" s="330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2" t="s">
        <v>29</v>
      </c>
      <c r="B2" s="332"/>
      <c r="C2" s="332"/>
      <c r="D2" s="332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6" zoomScale="85" zoomScaleNormal="55" workbookViewId="0">
      <selection activeCell="D28" sqref="D28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33" t="s">
        <v>45</v>
      </c>
      <c r="C3" s="333"/>
      <c r="D3" s="333"/>
    </row>
    <row r="4" spans="2:5" x14ac:dyDescent="0.25">
      <c r="B4" s="334" t="s">
        <v>46</v>
      </c>
      <c r="C4" s="334"/>
      <c r="D4" s="334"/>
    </row>
    <row r="5" spans="2:5" ht="84.2" customHeight="1" x14ac:dyDescent="0.25">
      <c r="B5" s="336" t="s">
        <v>47</v>
      </c>
      <c r="C5" s="336"/>
      <c r="D5" s="336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35" t="s">
        <v>48</v>
      </c>
      <c r="C7" s="335"/>
      <c r="D7" s="335"/>
    </row>
    <row r="8" spans="2:5" ht="31.7" customHeight="1" x14ac:dyDescent="0.25">
      <c r="B8" s="335" t="s">
        <v>49</v>
      </c>
      <c r="C8" s="335"/>
      <c r="D8" s="335"/>
    </row>
    <row r="9" spans="2:5" ht="15.75" customHeight="1" x14ac:dyDescent="0.25">
      <c r="B9" s="335" t="s">
        <v>50</v>
      </c>
      <c r="C9" s="335"/>
      <c r="D9" s="335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3" t="s">
        <v>54</v>
      </c>
    </row>
    <row r="13" spans="2:5" x14ac:dyDescent="0.25">
      <c r="B13" s="185">
        <v>2</v>
      </c>
      <c r="C13" s="245" t="s">
        <v>55</v>
      </c>
      <c r="D13" s="303" t="s">
        <v>56</v>
      </c>
    </row>
    <row r="14" spans="2:5" x14ac:dyDescent="0.25">
      <c r="B14" s="185">
        <v>3</v>
      </c>
      <c r="C14" s="245" t="s">
        <v>57</v>
      </c>
      <c r="D14" s="303" t="s">
        <v>58</v>
      </c>
    </row>
    <row r="15" spans="2:5" x14ac:dyDescent="0.25">
      <c r="B15" s="185">
        <v>4</v>
      </c>
      <c r="C15" s="245" t="s">
        <v>59</v>
      </c>
      <c r="D15" s="303">
        <v>1</v>
      </c>
    </row>
    <row r="16" spans="2:5" ht="116.45" customHeight="1" x14ac:dyDescent="0.25">
      <c r="B16" s="185">
        <v>5</v>
      </c>
      <c r="C16" s="165" t="s">
        <v>60</v>
      </c>
      <c r="D16" s="303" t="s">
        <v>61</v>
      </c>
    </row>
    <row r="17" spans="2:5" ht="79.5" customHeight="1" x14ac:dyDescent="0.25">
      <c r="B17" s="185">
        <v>6</v>
      </c>
      <c r="C17" s="165" t="s">
        <v>62</v>
      </c>
      <c r="D17" s="298">
        <f>D18+D19</f>
        <v>687.99917070000004</v>
      </c>
      <c r="E17" s="273"/>
    </row>
    <row r="18" spans="2:5" x14ac:dyDescent="0.25">
      <c r="B18" s="249" t="s">
        <v>63</v>
      </c>
      <c r="C18" s="245" t="s">
        <v>64</v>
      </c>
      <c r="D18" s="298">
        <f>'Прил.2 Расч стоим'!F14</f>
        <v>35.920341000000001</v>
      </c>
    </row>
    <row r="19" spans="2:5" ht="15.75" customHeight="1" x14ac:dyDescent="0.25">
      <c r="B19" s="249" t="s">
        <v>65</v>
      </c>
      <c r="C19" s="245" t="s">
        <v>66</v>
      </c>
      <c r="D19" s="298">
        <f>'Прил.2 Расч стоим'!H14</f>
        <v>652.07882970000003</v>
      </c>
    </row>
    <row r="20" spans="2:5" ht="16.5" customHeight="1" x14ac:dyDescent="0.25">
      <c r="B20" s="249" t="s">
        <v>67</v>
      </c>
      <c r="C20" s="245" t="s">
        <v>68</v>
      </c>
      <c r="D20" s="298"/>
    </row>
    <row r="21" spans="2:5" ht="35.450000000000003" customHeight="1" x14ac:dyDescent="0.25">
      <c r="B21" s="249" t="s">
        <v>69</v>
      </c>
      <c r="C21" s="248" t="s">
        <v>70</v>
      </c>
      <c r="D21" s="298"/>
    </row>
    <row r="22" spans="2:5" x14ac:dyDescent="0.25">
      <c r="B22" s="185">
        <v>7</v>
      </c>
      <c r="C22" s="248" t="s">
        <v>71</v>
      </c>
      <c r="D22" s="325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298">
        <f>D17</f>
        <v>687.99917070000004</v>
      </c>
      <c r="E23" s="273"/>
    </row>
    <row r="24" spans="2:5" ht="60.75" customHeight="1" x14ac:dyDescent="0.25">
      <c r="B24" s="185">
        <v>9</v>
      </c>
      <c r="C24" s="165" t="s">
        <v>74</v>
      </c>
      <c r="D24" s="298">
        <f>D17/D15</f>
        <v>687.99917070000004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9" width="13" style="241" customWidth="1"/>
    <col min="10" max="10" width="14.42578125" style="241" customWidth="1"/>
    <col min="11" max="11" width="18" style="241" customWidth="1"/>
    <col min="12" max="12" width="9.140625" style="241"/>
  </cols>
  <sheetData>
    <row r="3" spans="1:12" x14ac:dyDescent="0.25">
      <c r="B3" s="333" t="s">
        <v>80</v>
      </c>
      <c r="C3" s="333"/>
      <c r="D3" s="333"/>
      <c r="E3" s="333"/>
      <c r="F3" s="333"/>
      <c r="G3" s="333"/>
      <c r="H3" s="333"/>
      <c r="I3" s="333"/>
      <c r="J3" s="333"/>
      <c r="K3" s="242"/>
    </row>
    <row r="4" spans="1:12" x14ac:dyDescent="0.25">
      <c r="B4" s="334" t="s">
        <v>81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12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1:12" ht="29.25" customHeight="1" x14ac:dyDescent="0.25">
      <c r="B6" s="335" t="str">
        <f>'Прил.1 Сравнит табл'!B7:D7</f>
        <v xml:space="preserve">Наименование разрабатываемого показателя УНЦ - Постоянная часть ПС ПЧЗ ВЧС и КИП ПС 35 кВ </v>
      </c>
      <c r="C6" s="335"/>
      <c r="D6" s="335"/>
      <c r="E6" s="335"/>
      <c r="F6" s="335"/>
      <c r="G6" s="335"/>
      <c r="H6" s="335"/>
      <c r="I6" s="335"/>
      <c r="J6" s="335"/>
      <c r="K6" s="335"/>
    </row>
    <row r="7" spans="1:12" x14ac:dyDescent="0.25">
      <c r="B7" s="335" t="str">
        <f>'Прил.1 Сравнит табл'!B9:D9</f>
        <v>Единица измерения  — 1 ПС</v>
      </c>
      <c r="C7" s="335"/>
      <c r="D7" s="335"/>
      <c r="E7" s="335"/>
      <c r="F7" s="335"/>
      <c r="G7" s="335"/>
      <c r="H7" s="335"/>
      <c r="I7" s="335"/>
      <c r="J7" s="335"/>
      <c r="K7" s="335"/>
    </row>
    <row r="8" spans="1:12" ht="18.75" customHeight="1" x14ac:dyDescent="0.25">
      <c r="B8" s="275"/>
    </row>
    <row r="9" spans="1:12" ht="15.75" customHeight="1" x14ac:dyDescent="0.25">
      <c r="B9" s="339" t="s">
        <v>33</v>
      </c>
      <c r="C9" s="339" t="s">
        <v>82</v>
      </c>
      <c r="D9" s="339" t="s">
        <v>83</v>
      </c>
      <c r="E9" s="339"/>
      <c r="F9" s="339"/>
      <c r="G9" s="339"/>
      <c r="H9" s="339"/>
      <c r="I9" s="339"/>
      <c r="J9" s="339"/>
    </row>
    <row r="10" spans="1:12" ht="15.75" customHeight="1" x14ac:dyDescent="0.25">
      <c r="B10" s="339"/>
      <c r="C10" s="339"/>
      <c r="D10" s="339" t="s">
        <v>84</v>
      </c>
      <c r="E10" s="339" t="s">
        <v>85</v>
      </c>
      <c r="F10" s="339" t="s">
        <v>86</v>
      </c>
      <c r="G10" s="339"/>
      <c r="H10" s="339"/>
      <c r="I10" s="339"/>
      <c r="J10" s="339"/>
    </row>
    <row r="11" spans="1:12" ht="31.7" customHeight="1" x14ac:dyDescent="0.25">
      <c r="B11" s="340"/>
      <c r="C11" s="340"/>
      <c r="D11" s="340"/>
      <c r="E11" s="340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1:12" s="319" customFormat="1" ht="15" customHeight="1" x14ac:dyDescent="0.25">
      <c r="A12" s="318"/>
      <c r="B12" s="320"/>
      <c r="C12" s="321" t="s">
        <v>91</v>
      </c>
      <c r="D12" s="320"/>
      <c r="E12" s="320"/>
      <c r="F12" s="341">
        <v>35.920341000000001</v>
      </c>
      <c r="G12" s="342"/>
      <c r="H12" s="322">
        <v>652.07882970000003</v>
      </c>
      <c r="I12" s="322"/>
      <c r="J12" s="322"/>
      <c r="K12" s="318"/>
      <c r="L12" s="318"/>
    </row>
    <row r="13" spans="1:12" ht="15.75" customHeight="1" x14ac:dyDescent="0.25">
      <c r="B13" s="337" t="s">
        <v>92</v>
      </c>
      <c r="C13" s="337"/>
      <c r="D13" s="337"/>
      <c r="E13" s="337"/>
      <c r="F13" s="323"/>
      <c r="G13" s="323"/>
      <c r="H13" s="323"/>
      <c r="I13" s="323"/>
      <c r="J13" s="323"/>
    </row>
    <row r="14" spans="1:12" x14ac:dyDescent="0.25">
      <c r="B14" s="338" t="s">
        <v>93</v>
      </c>
      <c r="C14" s="338"/>
      <c r="D14" s="338"/>
      <c r="E14" s="338"/>
      <c r="F14" s="341">
        <f>F12</f>
        <v>35.920341000000001</v>
      </c>
      <c r="G14" s="342"/>
      <c r="H14" s="324">
        <f>H12</f>
        <v>652.07882970000003</v>
      </c>
      <c r="I14" s="324"/>
      <c r="J14" s="324">
        <f>H12+F12</f>
        <v>687.99917070000004</v>
      </c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topLeftCell="A24" zoomScale="70" zoomScaleSheetLayoutView="70" workbookViewId="0">
      <selection activeCell="E46" sqref="E46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3" x14ac:dyDescent="0.25">
      <c r="A3" s="333" t="s">
        <v>95</v>
      </c>
      <c r="B3" s="333"/>
      <c r="C3" s="333"/>
      <c r="D3" s="333"/>
      <c r="E3" s="333"/>
      <c r="F3" s="333"/>
      <c r="G3" s="333"/>
      <c r="H3" s="333"/>
    </row>
    <row r="4" spans="1:13" x14ac:dyDescent="0.25">
      <c r="A4" s="334" t="s">
        <v>96</v>
      </c>
      <c r="B4" s="334"/>
      <c r="C4" s="334"/>
      <c r="D4" s="334"/>
      <c r="E4" s="334"/>
      <c r="F4" s="334"/>
      <c r="G4" s="334"/>
      <c r="H4" s="334"/>
    </row>
    <row r="5" spans="1:13" ht="18.75" customHeight="1" x14ac:dyDescent="0.25">
      <c r="A5" s="295"/>
      <c r="B5" s="295"/>
      <c r="C5" s="344" t="s">
        <v>97</v>
      </c>
      <c r="D5" s="344"/>
      <c r="E5" s="344"/>
      <c r="F5" s="344"/>
      <c r="G5" s="344"/>
      <c r="H5" s="344"/>
    </row>
    <row r="6" spans="1:13" x14ac:dyDescent="0.25">
      <c r="A6" s="240"/>
    </row>
    <row r="7" spans="1:13" x14ac:dyDescent="0.25">
      <c r="A7" s="343" t="s">
        <v>98</v>
      </c>
      <c r="B7" s="343"/>
      <c r="C7" s="343"/>
      <c r="D7" s="343"/>
      <c r="E7" s="343"/>
      <c r="F7" s="343"/>
      <c r="G7" s="343"/>
      <c r="H7" s="343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39" t="s">
        <v>99</v>
      </c>
      <c r="B9" s="339" t="s">
        <v>100</v>
      </c>
      <c r="C9" s="339" t="s">
        <v>101</v>
      </c>
      <c r="D9" s="339" t="s">
        <v>102</v>
      </c>
      <c r="E9" s="339" t="s">
        <v>103</v>
      </c>
      <c r="F9" s="339" t="s">
        <v>104</v>
      </c>
      <c r="G9" s="339" t="s">
        <v>105</v>
      </c>
      <c r="H9" s="339"/>
    </row>
    <row r="10" spans="1:13" ht="40.700000000000003" customHeight="1" x14ac:dyDescent="0.25">
      <c r="A10" s="339"/>
      <c r="B10" s="339"/>
      <c r="C10" s="339"/>
      <c r="D10" s="339"/>
      <c r="E10" s="339"/>
      <c r="F10" s="339"/>
      <c r="G10" s="185" t="s">
        <v>106</v>
      </c>
      <c r="H10" s="185" t="s">
        <v>107</v>
      </c>
    </row>
    <row r="11" spans="1:13" x14ac:dyDescent="0.25">
      <c r="A11" s="258">
        <v>1</v>
      </c>
      <c r="B11" s="258"/>
      <c r="C11" s="258">
        <v>2</v>
      </c>
      <c r="D11" s="258" t="s">
        <v>108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46" t="s">
        <v>109</v>
      </c>
      <c r="B12" s="347"/>
      <c r="C12" s="348"/>
      <c r="D12" s="348"/>
      <c r="E12" s="347"/>
      <c r="F12" s="283">
        <f>SUM(F13:F15)</f>
        <v>272.39</v>
      </c>
      <c r="G12" s="285"/>
      <c r="H12" s="283">
        <f>SUM(H13:H15)</f>
        <v>2741.87</v>
      </c>
    </row>
    <row r="13" spans="1:13" x14ac:dyDescent="0.25">
      <c r="A13" s="287">
        <v>1</v>
      </c>
      <c r="B13" s="257"/>
      <c r="C13" s="289" t="s">
        <v>110</v>
      </c>
      <c r="D13" s="288" t="s">
        <v>111</v>
      </c>
      <c r="E13" s="287" t="s">
        <v>112</v>
      </c>
      <c r="F13" s="294">
        <v>174</v>
      </c>
      <c r="G13" s="293">
        <v>10.35</v>
      </c>
      <c r="H13" s="276">
        <f>ROUND(F13*G13,2)</f>
        <v>1800.9</v>
      </c>
      <c r="M13" s="296">
        <f>(SUM(K13:K15)/F12)</f>
        <v>0</v>
      </c>
    </row>
    <row r="14" spans="1:13" x14ac:dyDescent="0.25">
      <c r="A14" s="287">
        <v>2</v>
      </c>
      <c r="B14" s="257"/>
      <c r="C14" s="289" t="s">
        <v>113</v>
      </c>
      <c r="D14" s="288" t="s">
        <v>114</v>
      </c>
      <c r="E14" s="287" t="s">
        <v>112</v>
      </c>
      <c r="F14" s="294">
        <v>93.3</v>
      </c>
      <c r="G14" s="293">
        <v>9.6199999999999992</v>
      </c>
      <c r="H14" s="276">
        <f>ROUND(F14*G14,2)</f>
        <v>897.55</v>
      </c>
    </row>
    <row r="15" spans="1:13" x14ac:dyDescent="0.25">
      <c r="A15" s="287">
        <v>3</v>
      </c>
      <c r="B15" s="257"/>
      <c r="C15" s="289" t="s">
        <v>115</v>
      </c>
      <c r="D15" s="288" t="s">
        <v>116</v>
      </c>
      <c r="E15" s="287" t="s">
        <v>112</v>
      </c>
      <c r="F15" s="294">
        <v>5.09</v>
      </c>
      <c r="G15" s="293">
        <v>8.5299999999999994</v>
      </c>
      <c r="H15" s="276">
        <f>ROUND(F15*G15,2)</f>
        <v>43.42</v>
      </c>
    </row>
    <row r="16" spans="1:13" x14ac:dyDescent="0.25">
      <c r="A16" s="345" t="s">
        <v>117</v>
      </c>
      <c r="B16" s="345"/>
      <c r="C16" s="345"/>
      <c r="D16" s="345"/>
      <c r="E16" s="345"/>
      <c r="F16" s="256"/>
      <c r="G16" s="255"/>
      <c r="H16" s="283">
        <f>H17</f>
        <v>143.49</v>
      </c>
    </row>
    <row r="17" spans="1:12" x14ac:dyDescent="0.25">
      <c r="A17" s="287">
        <v>4</v>
      </c>
      <c r="B17" s="253"/>
      <c r="C17" s="279">
        <v>2</v>
      </c>
      <c r="D17" s="278" t="s">
        <v>118</v>
      </c>
      <c r="E17" s="277" t="s">
        <v>112</v>
      </c>
      <c r="F17" s="292">
        <v>13.2</v>
      </c>
      <c r="G17" s="276"/>
      <c r="H17" s="291">
        <v>143.49</v>
      </c>
    </row>
    <row r="18" spans="1:12" s="254" customFormat="1" x14ac:dyDescent="0.25">
      <c r="A18" s="346" t="s">
        <v>119</v>
      </c>
      <c r="B18" s="347"/>
      <c r="C18" s="348"/>
      <c r="D18" s="348"/>
      <c r="E18" s="347"/>
      <c r="F18" s="256"/>
      <c r="G18" s="255"/>
      <c r="H18" s="283">
        <f>SUM(H19:H23)</f>
        <v>1263.6099999999999</v>
      </c>
    </row>
    <row r="19" spans="1:12" x14ac:dyDescent="0.25">
      <c r="A19" s="287">
        <v>5</v>
      </c>
      <c r="B19" s="253"/>
      <c r="C19" s="289" t="s">
        <v>120</v>
      </c>
      <c r="D19" s="288" t="s">
        <v>121</v>
      </c>
      <c r="E19" s="287" t="s">
        <v>122</v>
      </c>
      <c r="F19" s="287">
        <v>8.7200000000000006</v>
      </c>
      <c r="G19" s="286">
        <v>89.99</v>
      </c>
      <c r="H19" s="276">
        <f>ROUND(F19*G19,2)</f>
        <v>784.71</v>
      </c>
      <c r="I19" s="290"/>
      <c r="J19" s="297"/>
      <c r="L19" s="281"/>
    </row>
    <row r="20" spans="1:12" s="254" customFormat="1" ht="25.5" customHeight="1" x14ac:dyDescent="0.25">
      <c r="A20" s="287">
        <v>6</v>
      </c>
      <c r="B20" s="253"/>
      <c r="C20" s="289" t="s">
        <v>123</v>
      </c>
      <c r="D20" s="288" t="s">
        <v>124</v>
      </c>
      <c r="E20" s="287" t="s">
        <v>122</v>
      </c>
      <c r="F20" s="287">
        <v>2</v>
      </c>
      <c r="G20" s="286">
        <v>111.99</v>
      </c>
      <c r="H20" s="276">
        <f>ROUND(F20*G20,2)</f>
        <v>223.98</v>
      </c>
      <c r="I20" s="290"/>
      <c r="J20" s="297"/>
      <c r="L20" s="281"/>
    </row>
    <row r="21" spans="1:12" x14ac:dyDescent="0.25">
      <c r="A21" s="287">
        <v>7</v>
      </c>
      <c r="B21" s="253"/>
      <c r="C21" s="289" t="s">
        <v>125</v>
      </c>
      <c r="D21" s="288" t="s">
        <v>126</v>
      </c>
      <c r="E21" s="287" t="s">
        <v>122</v>
      </c>
      <c r="F21" s="287">
        <v>2.48</v>
      </c>
      <c r="G21" s="286">
        <v>65.709999999999994</v>
      </c>
      <c r="H21" s="276">
        <f>ROUND(F21*G21,2)</f>
        <v>162.96</v>
      </c>
      <c r="I21" s="290"/>
      <c r="J21" s="297"/>
      <c r="L21" s="281"/>
    </row>
    <row r="22" spans="1:12" ht="25.5" customHeight="1" x14ac:dyDescent="0.25">
      <c r="A22" s="287">
        <v>8</v>
      </c>
      <c r="B22" s="253"/>
      <c r="C22" s="289" t="s">
        <v>127</v>
      </c>
      <c r="D22" s="288" t="s">
        <v>128</v>
      </c>
      <c r="E22" s="287" t="s">
        <v>122</v>
      </c>
      <c r="F22" s="287">
        <v>22</v>
      </c>
      <c r="G22" s="286">
        <v>3.28</v>
      </c>
      <c r="H22" s="276">
        <f>ROUND(F22*G22,2)</f>
        <v>72.16</v>
      </c>
      <c r="I22" s="290"/>
      <c r="J22" s="297"/>
      <c r="L22" s="281"/>
    </row>
    <row r="23" spans="1:12" x14ac:dyDescent="0.25">
      <c r="A23" s="287">
        <v>9</v>
      </c>
      <c r="B23" s="253"/>
      <c r="C23" s="289" t="s">
        <v>129</v>
      </c>
      <c r="D23" s="288" t="s">
        <v>130</v>
      </c>
      <c r="E23" s="287" t="s">
        <v>122</v>
      </c>
      <c r="F23" s="287">
        <v>22</v>
      </c>
      <c r="G23" s="286">
        <v>0.9</v>
      </c>
      <c r="H23" s="276">
        <f>ROUND(F23*G23,2)</f>
        <v>19.8</v>
      </c>
      <c r="I23" s="290"/>
      <c r="J23" s="297"/>
      <c r="L23" s="281"/>
    </row>
    <row r="24" spans="1:12" ht="15" customHeight="1" x14ac:dyDescent="0.25">
      <c r="A24" s="345" t="s">
        <v>43</v>
      </c>
      <c r="B24" s="345"/>
      <c r="C24" s="345"/>
      <c r="D24" s="345"/>
      <c r="E24" s="345"/>
      <c r="F24" s="285"/>
      <c r="G24" s="285"/>
      <c r="H24" s="283">
        <f>SUM(H25:H33)</f>
        <v>141448.76999999999</v>
      </c>
    </row>
    <row r="25" spans="1:12" ht="25.5" customHeight="1" x14ac:dyDescent="0.25">
      <c r="A25" s="280">
        <v>10</v>
      </c>
      <c r="B25" s="284"/>
      <c r="C25" s="279" t="s">
        <v>131</v>
      </c>
      <c r="D25" s="278" t="s">
        <v>132</v>
      </c>
      <c r="E25" s="277" t="s">
        <v>133</v>
      </c>
      <c r="F25" s="277">
        <v>1</v>
      </c>
      <c r="G25" s="276">
        <v>76833.2</v>
      </c>
      <c r="H25" s="276">
        <f t="shared" ref="H25:H33" si="0">ROUND(F25*G25,2)</f>
        <v>76833.2</v>
      </c>
      <c r="I25" s="282"/>
    </row>
    <row r="26" spans="1:12" ht="127.5" customHeight="1" x14ac:dyDescent="0.25">
      <c r="A26" s="280">
        <v>11</v>
      </c>
      <c r="B26" s="284"/>
      <c r="C26" s="279" t="s">
        <v>131</v>
      </c>
      <c r="D26" s="278" t="s">
        <v>134</v>
      </c>
      <c r="E26" s="277" t="s">
        <v>133</v>
      </c>
      <c r="F26" s="277">
        <v>1</v>
      </c>
      <c r="G26" s="276">
        <v>45724.79</v>
      </c>
      <c r="H26" s="276">
        <f t="shared" si="0"/>
        <v>45724.79</v>
      </c>
      <c r="I26" s="282"/>
    </row>
    <row r="27" spans="1:12" ht="25.5" customHeight="1" x14ac:dyDescent="0.25">
      <c r="A27" s="280">
        <v>12</v>
      </c>
      <c r="B27" s="284"/>
      <c r="C27" s="279" t="s">
        <v>131</v>
      </c>
      <c r="D27" s="278" t="s">
        <v>135</v>
      </c>
      <c r="E27" s="277" t="s">
        <v>133</v>
      </c>
      <c r="F27" s="277">
        <v>1</v>
      </c>
      <c r="G27" s="276">
        <v>12353.19</v>
      </c>
      <c r="H27" s="276">
        <f t="shared" si="0"/>
        <v>12353.19</v>
      </c>
      <c r="I27" s="282"/>
    </row>
    <row r="28" spans="1:12" ht="25.5" customHeight="1" x14ac:dyDescent="0.25">
      <c r="A28" s="280">
        <v>13</v>
      </c>
      <c r="B28" s="284"/>
      <c r="C28" s="279" t="s">
        <v>131</v>
      </c>
      <c r="D28" s="278" t="s">
        <v>136</v>
      </c>
      <c r="E28" s="277" t="s">
        <v>133</v>
      </c>
      <c r="F28" s="277">
        <v>1</v>
      </c>
      <c r="G28" s="276">
        <v>2858.19</v>
      </c>
      <c r="H28" s="276">
        <f t="shared" si="0"/>
        <v>2858.19</v>
      </c>
      <c r="I28" s="282"/>
    </row>
    <row r="29" spans="1:12" ht="15" customHeight="1" x14ac:dyDescent="0.25">
      <c r="A29" s="280">
        <v>14</v>
      </c>
      <c r="B29" s="284"/>
      <c r="C29" s="279" t="s">
        <v>131</v>
      </c>
      <c r="D29" s="278" t="s">
        <v>137</v>
      </c>
      <c r="E29" s="277" t="s">
        <v>133</v>
      </c>
      <c r="F29" s="277">
        <v>1</v>
      </c>
      <c r="G29" s="276">
        <v>1914.21</v>
      </c>
      <c r="H29" s="276">
        <f t="shared" si="0"/>
        <v>1914.21</v>
      </c>
      <c r="I29" s="282"/>
    </row>
    <row r="30" spans="1:12" ht="15" customHeight="1" x14ac:dyDescent="0.25">
      <c r="A30" s="280">
        <v>15</v>
      </c>
      <c r="B30" s="284"/>
      <c r="C30" s="279" t="s">
        <v>131</v>
      </c>
      <c r="D30" s="278" t="s">
        <v>138</v>
      </c>
      <c r="E30" s="277" t="s">
        <v>133</v>
      </c>
      <c r="F30" s="277">
        <v>1</v>
      </c>
      <c r="G30" s="276">
        <v>761.5</v>
      </c>
      <c r="H30" s="276">
        <f t="shared" si="0"/>
        <v>761.5</v>
      </c>
      <c r="I30" s="282"/>
    </row>
    <row r="31" spans="1:12" ht="15" customHeight="1" x14ac:dyDescent="0.25">
      <c r="A31" s="280">
        <v>16</v>
      </c>
      <c r="B31" s="284"/>
      <c r="C31" s="279" t="s">
        <v>131</v>
      </c>
      <c r="D31" s="278" t="s">
        <v>139</v>
      </c>
      <c r="E31" s="277" t="s">
        <v>133</v>
      </c>
      <c r="F31" s="277">
        <v>1</v>
      </c>
      <c r="G31" s="276">
        <v>506.76</v>
      </c>
      <c r="H31" s="276">
        <f t="shared" si="0"/>
        <v>506.76</v>
      </c>
      <c r="I31" s="282"/>
    </row>
    <row r="32" spans="1:12" ht="15" customHeight="1" x14ac:dyDescent="0.25">
      <c r="A32" s="280">
        <v>17</v>
      </c>
      <c r="B32" s="284"/>
      <c r="C32" s="279" t="s">
        <v>131</v>
      </c>
      <c r="D32" s="278" t="s">
        <v>140</v>
      </c>
      <c r="E32" s="277" t="s">
        <v>133</v>
      </c>
      <c r="F32" s="277">
        <v>1</v>
      </c>
      <c r="G32" s="276">
        <v>358.48</v>
      </c>
      <c r="H32" s="276">
        <f t="shared" si="0"/>
        <v>358.48</v>
      </c>
      <c r="I32" s="282"/>
    </row>
    <row r="33" spans="1:11" ht="15" customHeight="1" x14ac:dyDescent="0.25">
      <c r="A33" s="280">
        <v>18</v>
      </c>
      <c r="B33" s="284"/>
      <c r="C33" s="279" t="s">
        <v>131</v>
      </c>
      <c r="D33" s="278" t="s">
        <v>141</v>
      </c>
      <c r="E33" s="277" t="s">
        <v>133</v>
      </c>
      <c r="F33" s="277">
        <v>1</v>
      </c>
      <c r="G33" s="276">
        <v>138.44999999999999</v>
      </c>
      <c r="H33" s="276">
        <f t="shared" si="0"/>
        <v>138.44999999999999</v>
      </c>
      <c r="I33" s="282"/>
    </row>
    <row r="34" spans="1:11" x14ac:dyDescent="0.25">
      <c r="A34" s="346" t="s">
        <v>142</v>
      </c>
      <c r="B34" s="347"/>
      <c r="C34" s="348"/>
      <c r="D34" s="348"/>
      <c r="E34" s="347"/>
      <c r="F34" s="256"/>
      <c r="G34" s="255"/>
      <c r="H34" s="283">
        <f>SUM(H36:H41)</f>
        <v>285.64</v>
      </c>
    </row>
    <row r="35" spans="1:11" ht="15" customHeight="1" x14ac:dyDescent="0.25">
      <c r="A35" s="280">
        <v>19</v>
      </c>
      <c r="B35" s="284"/>
      <c r="C35" s="279" t="s">
        <v>143</v>
      </c>
      <c r="D35" s="278" t="s">
        <v>144</v>
      </c>
      <c r="E35" s="277" t="s">
        <v>145</v>
      </c>
      <c r="F35" s="277">
        <v>1</v>
      </c>
      <c r="G35" s="276">
        <v>8830.6299999999992</v>
      </c>
      <c r="H35" s="276">
        <f t="shared" ref="H35:H41" si="1">ROUND(F35*G35,2)</f>
        <v>8830.6299999999992</v>
      </c>
      <c r="I35" s="282"/>
    </row>
    <row r="36" spans="1:11" ht="25.5" customHeight="1" x14ac:dyDescent="0.25">
      <c r="A36" s="280">
        <v>20</v>
      </c>
      <c r="B36" s="253"/>
      <c r="C36" s="279" t="s">
        <v>146</v>
      </c>
      <c r="D36" s="278" t="s">
        <v>147</v>
      </c>
      <c r="E36" s="277" t="s">
        <v>148</v>
      </c>
      <c r="F36" s="277">
        <v>2.7320000000000001E-3</v>
      </c>
      <c r="G36" s="276">
        <v>68050</v>
      </c>
      <c r="H36" s="276">
        <f t="shared" si="1"/>
        <v>185.91</v>
      </c>
      <c r="I36" s="282"/>
      <c r="J36" s="297"/>
      <c r="K36" s="281"/>
    </row>
    <row r="37" spans="1:11" x14ac:dyDescent="0.25">
      <c r="A37" s="280">
        <v>21</v>
      </c>
      <c r="B37" s="253"/>
      <c r="C37" s="279" t="s">
        <v>149</v>
      </c>
      <c r="D37" s="278" t="s">
        <v>150</v>
      </c>
      <c r="E37" s="277" t="s">
        <v>148</v>
      </c>
      <c r="F37" s="277">
        <v>7.1999999999999998E-3</v>
      </c>
      <c r="G37" s="276">
        <v>7826.9</v>
      </c>
      <c r="H37" s="276">
        <f t="shared" si="1"/>
        <v>56.35</v>
      </c>
      <c r="I37" s="282"/>
      <c r="J37" s="297"/>
      <c r="K37" s="281"/>
    </row>
    <row r="38" spans="1:11" x14ac:dyDescent="0.25">
      <c r="A38" s="280">
        <v>22</v>
      </c>
      <c r="B38" s="253"/>
      <c r="C38" s="279" t="s">
        <v>151</v>
      </c>
      <c r="D38" s="278" t="s">
        <v>152</v>
      </c>
      <c r="E38" s="277" t="s">
        <v>153</v>
      </c>
      <c r="F38" s="277">
        <v>0.245</v>
      </c>
      <c r="G38" s="276">
        <v>120</v>
      </c>
      <c r="H38" s="276">
        <f t="shared" si="1"/>
        <v>29.4</v>
      </c>
      <c r="I38" s="282"/>
      <c r="J38" s="297"/>
      <c r="K38" s="281"/>
    </row>
    <row r="39" spans="1:11" x14ac:dyDescent="0.25">
      <c r="A39" s="280">
        <v>23</v>
      </c>
      <c r="B39" s="253"/>
      <c r="C39" s="279" t="s">
        <v>154</v>
      </c>
      <c r="D39" s="278" t="s">
        <v>155</v>
      </c>
      <c r="E39" s="277" t="s">
        <v>148</v>
      </c>
      <c r="F39" s="277">
        <v>1.1000000000000001E-3</v>
      </c>
      <c r="G39" s="276">
        <v>12430</v>
      </c>
      <c r="H39" s="276">
        <f t="shared" si="1"/>
        <v>13.67</v>
      </c>
      <c r="I39" s="282"/>
      <c r="J39" s="297"/>
    </row>
    <row r="40" spans="1:11" x14ac:dyDescent="0.25">
      <c r="A40" s="280">
        <v>24</v>
      </c>
      <c r="B40" s="253"/>
      <c r="C40" s="279" t="s">
        <v>156</v>
      </c>
      <c r="D40" s="278" t="s">
        <v>157</v>
      </c>
      <c r="E40" s="277" t="s">
        <v>158</v>
      </c>
      <c r="F40" s="277">
        <v>1.9E-3</v>
      </c>
      <c r="G40" s="276">
        <v>155</v>
      </c>
      <c r="H40" s="276">
        <f t="shared" si="1"/>
        <v>0.28999999999999998</v>
      </c>
      <c r="I40" s="282"/>
      <c r="J40" s="297"/>
    </row>
    <row r="41" spans="1:11" ht="38.25" customHeight="1" x14ac:dyDescent="0.25">
      <c r="A41" s="280">
        <v>25</v>
      </c>
      <c r="B41" s="253"/>
      <c r="C41" s="279" t="s">
        <v>159</v>
      </c>
      <c r="D41" s="278" t="s">
        <v>160</v>
      </c>
      <c r="E41" s="277" t="s">
        <v>158</v>
      </c>
      <c r="F41" s="277">
        <v>2.0000000000000001E-4</v>
      </c>
      <c r="G41" s="276">
        <v>91.29</v>
      </c>
      <c r="H41" s="276">
        <f t="shared" si="1"/>
        <v>0.02</v>
      </c>
      <c r="I41" s="282"/>
      <c r="J41" s="297"/>
    </row>
    <row r="44" spans="1:11" x14ac:dyDescent="0.25">
      <c r="B44" s="241" t="s">
        <v>94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7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161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6" t="s">
        <v>162</v>
      </c>
      <c r="C5" s="326"/>
      <c r="D5" s="326"/>
      <c r="E5" s="326"/>
    </row>
    <row r="6" spans="2:5" x14ac:dyDescent="0.25">
      <c r="B6" s="269"/>
      <c r="C6" s="259"/>
      <c r="D6" s="259"/>
      <c r="E6" s="259"/>
    </row>
    <row r="7" spans="2:5" ht="25.5" customHeight="1" x14ac:dyDescent="0.25">
      <c r="B7" s="349" t="s">
        <v>163</v>
      </c>
      <c r="C7" s="349"/>
      <c r="D7" s="349"/>
      <c r="E7" s="349"/>
    </row>
    <row r="8" spans="2:5" x14ac:dyDescent="0.25">
      <c r="B8" s="350" t="s">
        <v>50</v>
      </c>
      <c r="C8" s="350"/>
      <c r="D8" s="350"/>
      <c r="E8" s="350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164</v>
      </c>
      <c r="C10" s="268" t="s">
        <v>165</v>
      </c>
      <c r="D10" s="268" t="s">
        <v>166</v>
      </c>
      <c r="E10" s="268" t="s">
        <v>167</v>
      </c>
    </row>
    <row r="11" spans="2:5" x14ac:dyDescent="0.25">
      <c r="B11" s="261" t="s">
        <v>168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169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170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171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172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173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174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175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176</v>
      </c>
      <c r="C19" s="262">
        <f>C18+C14+C11</f>
        <v>216860.7</v>
      </c>
      <c r="D19" s="263"/>
      <c r="E19" s="261"/>
    </row>
    <row r="20" spans="2:7" x14ac:dyDescent="0.25">
      <c r="B20" s="261" t="s">
        <v>177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178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179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180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181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182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183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184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185</v>
      </c>
      <c r="C28" s="261"/>
      <c r="D28" s="261"/>
      <c r="E28" s="261"/>
      <c r="F28" s="264"/>
    </row>
    <row r="29" spans="2:7" ht="25.5" customHeight="1" x14ac:dyDescent="0.25">
      <c r="B29" s="261" t="s">
        <v>186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187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188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189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190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191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192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193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194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195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196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197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198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199</v>
      </c>
      <c r="C43" s="259"/>
      <c r="D43" s="259"/>
      <c r="E43" s="259"/>
    </row>
    <row r="44" spans="2:12" x14ac:dyDescent="0.25">
      <c r="B44" s="260" t="s">
        <v>200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201</v>
      </c>
      <c r="C46" s="259"/>
      <c r="D46" s="259"/>
      <c r="E46" s="259"/>
    </row>
    <row r="47" spans="2:12" x14ac:dyDescent="0.25">
      <c r="B47" s="350" t="s">
        <v>202</v>
      </c>
      <c r="C47" s="350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topLeftCell="A37" zoomScale="70" zoomScaleSheetLayoutView="70" workbookViewId="0">
      <selection activeCell="W65" sqref="W6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65" t="s">
        <v>203</v>
      </c>
      <c r="I2" s="365"/>
      <c r="J2" s="365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6" t="s">
        <v>204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205</v>
      </c>
      <c r="B6" s="228"/>
      <c r="C6" s="228"/>
      <c r="D6" s="369" t="s">
        <v>206</v>
      </c>
      <c r="E6" s="369"/>
      <c r="F6" s="369"/>
      <c r="G6" s="369"/>
      <c r="H6" s="369"/>
      <c r="I6" s="369"/>
      <c r="J6" s="369"/>
    </row>
    <row r="7" spans="1:14" s="190" customFormat="1" ht="12.75" customHeight="1" x14ac:dyDescent="0.2">
      <c r="A7" s="329" t="s">
        <v>50</v>
      </c>
      <c r="B7" s="349"/>
      <c r="C7" s="349"/>
      <c r="D7" s="349"/>
      <c r="E7" s="349"/>
      <c r="F7" s="349"/>
      <c r="G7" s="349"/>
      <c r="H7" s="349"/>
      <c r="I7" s="192"/>
      <c r="J7" s="192"/>
    </row>
    <row r="8" spans="1:14" s="4" customFormat="1" ht="13.7" customHeight="1" x14ac:dyDescent="0.2">
      <c r="A8" s="329"/>
      <c r="B8" s="349"/>
      <c r="C8" s="349"/>
      <c r="D8" s="349"/>
      <c r="E8" s="349"/>
      <c r="F8" s="349"/>
      <c r="G8" s="349"/>
      <c r="H8" s="349"/>
    </row>
    <row r="9" spans="1:14" s="188" customFormat="1" ht="27" customHeight="1" x14ac:dyDescent="0.25">
      <c r="A9" s="357" t="s">
        <v>13</v>
      </c>
      <c r="B9" s="357" t="s">
        <v>101</v>
      </c>
      <c r="C9" s="357" t="s">
        <v>164</v>
      </c>
      <c r="D9" s="357" t="s">
        <v>103</v>
      </c>
      <c r="E9" s="352" t="s">
        <v>207</v>
      </c>
      <c r="F9" s="366" t="s">
        <v>105</v>
      </c>
      <c r="G9" s="367"/>
      <c r="H9" s="352" t="s">
        <v>208</v>
      </c>
      <c r="I9" s="366" t="s">
        <v>209</v>
      </c>
      <c r="J9" s="367"/>
      <c r="K9" s="187"/>
      <c r="L9" s="187"/>
      <c r="M9" s="187"/>
      <c r="N9" s="187"/>
    </row>
    <row r="10" spans="1:14" s="188" customFormat="1" ht="28.5" customHeight="1" x14ac:dyDescent="0.25">
      <c r="A10" s="357"/>
      <c r="B10" s="357"/>
      <c r="C10" s="357"/>
      <c r="D10" s="357"/>
      <c r="E10" s="368"/>
      <c r="F10" s="155" t="s">
        <v>210</v>
      </c>
      <c r="G10" s="155" t="s">
        <v>107</v>
      </c>
      <c r="H10" s="368"/>
      <c r="I10" s="155" t="s">
        <v>210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45" t="s">
        <v>211</v>
      </c>
      <c r="C12" s="356"/>
      <c r="D12" s="357"/>
      <c r="E12" s="358"/>
      <c r="F12" s="359"/>
      <c r="G12" s="359"/>
      <c r="H12" s="360"/>
      <c r="I12" s="198"/>
      <c r="J12" s="198"/>
    </row>
    <row r="13" spans="1:14" ht="25.5" customHeight="1" x14ac:dyDescent="0.25">
      <c r="A13" s="2">
        <v>1</v>
      </c>
      <c r="B13" s="226" t="s">
        <v>212</v>
      </c>
      <c r="C13" s="227" t="s">
        <v>213</v>
      </c>
      <c r="D13" s="155" t="s">
        <v>214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215</v>
      </c>
      <c r="D14" s="2" t="s">
        <v>214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56" t="s">
        <v>117</v>
      </c>
      <c r="C15" s="356"/>
      <c r="D15" s="357"/>
      <c r="E15" s="358"/>
      <c r="F15" s="359"/>
      <c r="G15" s="359"/>
      <c r="H15" s="360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45" t="s">
        <v>119</v>
      </c>
      <c r="C17" s="356"/>
      <c r="D17" s="357"/>
      <c r="E17" s="358"/>
      <c r="F17" s="359"/>
      <c r="G17" s="359"/>
      <c r="H17" s="360"/>
      <c r="I17" s="198"/>
      <c r="J17" s="198"/>
    </row>
    <row r="18" spans="1:12" s="14" customFormat="1" ht="14.25" customHeight="1" x14ac:dyDescent="0.2">
      <c r="A18" s="2"/>
      <c r="B18" s="356" t="s">
        <v>216</v>
      </c>
      <c r="C18" s="356"/>
      <c r="D18" s="357"/>
      <c r="E18" s="358"/>
      <c r="F18" s="359"/>
      <c r="G18" s="359"/>
      <c r="H18" s="360"/>
      <c r="I18" s="198"/>
      <c r="J18" s="198"/>
    </row>
    <row r="19" spans="1:12" s="14" customFormat="1" ht="14.25" customHeight="1" x14ac:dyDescent="0.2">
      <c r="A19" s="2">
        <v>3</v>
      </c>
      <c r="B19" s="219" t="s">
        <v>120</v>
      </c>
      <c r="C19" s="223" t="s">
        <v>121</v>
      </c>
      <c r="D19" s="220" t="s">
        <v>122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123</v>
      </c>
      <c r="C20" s="223" t="s">
        <v>124</v>
      </c>
      <c r="D20" s="220" t="s">
        <v>122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125</v>
      </c>
      <c r="C21" s="223" t="s">
        <v>126</v>
      </c>
      <c r="D21" s="220" t="s">
        <v>122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217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customHeight="1" outlineLevel="1" x14ac:dyDescent="0.2">
      <c r="A23" s="2">
        <v>6</v>
      </c>
      <c r="B23" s="219" t="s">
        <v>127</v>
      </c>
      <c r="C23" s="223" t="s">
        <v>128</v>
      </c>
      <c r="D23" s="220" t="s">
        <v>122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customHeight="1" outlineLevel="1" x14ac:dyDescent="0.2">
      <c r="A24" s="2">
        <v>7</v>
      </c>
      <c r="B24" s="219" t="s">
        <v>129</v>
      </c>
      <c r="C24" s="223" t="s">
        <v>130</v>
      </c>
      <c r="D24" s="220" t="s">
        <v>122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x14ac:dyDescent="0.2">
      <c r="A25" s="2"/>
      <c r="B25" s="2"/>
      <c r="C25" s="9" t="s">
        <v>218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219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45" t="s">
        <v>43</v>
      </c>
      <c r="C27" s="345"/>
      <c r="D27" s="361"/>
      <c r="E27" s="362"/>
      <c r="F27" s="363"/>
      <c r="G27" s="363"/>
      <c r="H27" s="364"/>
      <c r="I27" s="198"/>
      <c r="J27" s="198"/>
    </row>
    <row r="28" spans="1:12" x14ac:dyDescent="0.25">
      <c r="A28" s="136"/>
      <c r="B28" s="356" t="s">
        <v>220</v>
      </c>
      <c r="C28" s="356"/>
      <c r="D28" s="357"/>
      <c r="E28" s="358"/>
      <c r="F28" s="359"/>
      <c r="G28" s="359"/>
      <c r="H28" s="360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79" t="s">
        <v>131</v>
      </c>
      <c r="C29" s="161" t="s">
        <v>221</v>
      </c>
      <c r="D29" s="238" t="s">
        <v>133</v>
      </c>
      <c r="E29" s="299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79" t="s">
        <v>131</v>
      </c>
      <c r="C30" s="161" t="s">
        <v>222</v>
      </c>
      <c r="D30" s="238" t="s">
        <v>133</v>
      </c>
      <c r="E30" s="299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223</v>
      </c>
      <c r="D31" s="220"/>
      <c r="E31" s="300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customHeight="1" outlineLevel="1" x14ac:dyDescent="0.2">
      <c r="A32" s="238">
        <v>10</v>
      </c>
      <c r="B32" s="279" t="s">
        <v>131</v>
      </c>
      <c r="C32" s="161" t="s">
        <v>224</v>
      </c>
      <c r="D32" s="238" t="s">
        <v>225</v>
      </c>
      <c r="E32" s="299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customHeight="1" outlineLevel="1" x14ac:dyDescent="0.2">
      <c r="A33" s="238">
        <v>11</v>
      </c>
      <c r="B33" s="279" t="s">
        <v>131</v>
      </c>
      <c r="C33" s="161" t="s">
        <v>226</v>
      </c>
      <c r="D33" s="238" t="s">
        <v>225</v>
      </c>
      <c r="E33" s="299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customHeight="1" outlineLevel="1" x14ac:dyDescent="0.2">
      <c r="A34" s="238">
        <v>12</v>
      </c>
      <c r="B34" s="279" t="s">
        <v>131</v>
      </c>
      <c r="C34" s="161" t="s">
        <v>227</v>
      </c>
      <c r="D34" s="238" t="s">
        <v>225</v>
      </c>
      <c r="E34" s="299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customHeight="1" outlineLevel="1" x14ac:dyDescent="0.2">
      <c r="A35" s="238">
        <v>13</v>
      </c>
      <c r="B35" s="279" t="s">
        <v>131</v>
      </c>
      <c r="C35" s="161" t="s">
        <v>138</v>
      </c>
      <c r="D35" s="238" t="s">
        <v>225</v>
      </c>
      <c r="E35" s="299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customHeight="1" outlineLevel="1" x14ac:dyDescent="0.2">
      <c r="A36" s="238">
        <v>14</v>
      </c>
      <c r="B36" s="279" t="s">
        <v>131</v>
      </c>
      <c r="C36" s="161" t="s">
        <v>139</v>
      </c>
      <c r="D36" s="238" t="s">
        <v>225</v>
      </c>
      <c r="E36" s="299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customHeight="1" outlineLevel="1" x14ac:dyDescent="0.2">
      <c r="A37" s="238">
        <v>15</v>
      </c>
      <c r="B37" s="279" t="s">
        <v>131</v>
      </c>
      <c r="C37" s="161" t="s">
        <v>140</v>
      </c>
      <c r="D37" s="238" t="s">
        <v>225</v>
      </c>
      <c r="E37" s="299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customHeight="1" outlineLevel="1" x14ac:dyDescent="0.2">
      <c r="A38" s="238">
        <v>16</v>
      </c>
      <c r="B38" s="279" t="s">
        <v>131</v>
      </c>
      <c r="C38" s="161" t="s">
        <v>141</v>
      </c>
      <c r="D38" s="238" t="s">
        <v>225</v>
      </c>
      <c r="E38" s="299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x14ac:dyDescent="0.25">
      <c r="A39" s="2"/>
      <c r="B39" s="136"/>
      <c r="C39" s="137" t="s">
        <v>228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229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230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45" t="s">
        <v>142</v>
      </c>
      <c r="C42" s="345"/>
      <c r="D42" s="361"/>
      <c r="E42" s="362"/>
      <c r="F42" s="363"/>
      <c r="G42" s="363"/>
      <c r="H42" s="364"/>
      <c r="I42" s="198"/>
      <c r="J42" s="198"/>
    </row>
    <row r="43" spans="1:12" s="14" customFormat="1" ht="14.25" customHeight="1" x14ac:dyDescent="0.2">
      <c r="A43" s="230"/>
      <c r="B43" s="351" t="s">
        <v>231</v>
      </c>
      <c r="C43" s="351"/>
      <c r="D43" s="352"/>
      <c r="E43" s="353"/>
      <c r="F43" s="354"/>
      <c r="G43" s="354"/>
      <c r="H43" s="355"/>
      <c r="I43" s="231"/>
      <c r="J43" s="231"/>
    </row>
    <row r="44" spans="1:12" s="14" customFormat="1" ht="25.5" customHeight="1" x14ac:dyDescent="0.2">
      <c r="A44" s="238">
        <v>17</v>
      </c>
      <c r="B44" s="238" t="s">
        <v>143</v>
      </c>
      <c r="C44" s="161" t="s">
        <v>144</v>
      </c>
      <c r="D44" s="238" t="s">
        <v>145</v>
      </c>
      <c r="E44" s="299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232</v>
      </c>
      <c r="D45" s="235"/>
      <c r="E45" s="301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customHeight="1" outlineLevel="1" x14ac:dyDescent="0.2">
      <c r="A46" s="238">
        <v>18</v>
      </c>
      <c r="B46" s="238" t="s">
        <v>146</v>
      </c>
      <c r="C46" s="161" t="s">
        <v>147</v>
      </c>
      <c r="D46" s="238" t="s">
        <v>148</v>
      </c>
      <c r="E46" s="299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customHeight="1" outlineLevel="1" x14ac:dyDescent="0.2">
      <c r="A47" s="238">
        <v>19</v>
      </c>
      <c r="B47" s="238" t="s">
        <v>149</v>
      </c>
      <c r="C47" s="161" t="s">
        <v>150</v>
      </c>
      <c r="D47" s="238" t="s">
        <v>148</v>
      </c>
      <c r="E47" s="299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customHeight="1" outlineLevel="1" x14ac:dyDescent="0.2">
      <c r="A48" s="238">
        <v>20</v>
      </c>
      <c r="B48" s="238" t="s">
        <v>151</v>
      </c>
      <c r="C48" s="161" t="s">
        <v>152</v>
      </c>
      <c r="D48" s="238" t="s">
        <v>153</v>
      </c>
      <c r="E48" s="299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customHeight="1" outlineLevel="1" x14ac:dyDescent="0.2">
      <c r="A49" s="238">
        <v>21</v>
      </c>
      <c r="B49" s="238" t="s">
        <v>154</v>
      </c>
      <c r="C49" s="161" t="s">
        <v>155</v>
      </c>
      <c r="D49" s="238" t="s">
        <v>148</v>
      </c>
      <c r="E49" s="299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customHeight="1" outlineLevel="1" x14ac:dyDescent="0.2">
      <c r="A50" s="238">
        <v>22</v>
      </c>
      <c r="B50" s="238" t="s">
        <v>156</v>
      </c>
      <c r="C50" s="161" t="s">
        <v>157</v>
      </c>
      <c r="D50" s="238" t="s">
        <v>158</v>
      </c>
      <c r="E50" s="299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customHeight="1" outlineLevel="1" x14ac:dyDescent="0.2">
      <c r="A51" s="238">
        <v>23</v>
      </c>
      <c r="B51" s="238" t="s">
        <v>159</v>
      </c>
      <c r="C51" s="161" t="s">
        <v>160</v>
      </c>
      <c r="D51" s="238" t="s">
        <v>158</v>
      </c>
      <c r="E51" s="299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x14ac:dyDescent="0.2">
      <c r="A52" s="2"/>
      <c r="B52" s="2"/>
      <c r="C52" s="9" t="s">
        <v>233</v>
      </c>
      <c r="D52" s="2"/>
      <c r="E52" s="300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234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235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236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237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238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239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198</v>
      </c>
      <c r="D59" s="2" t="s">
        <v>240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241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242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E28" sqref="E2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0" t="s">
        <v>243</v>
      </c>
      <c r="B1" s="370"/>
      <c r="C1" s="370"/>
      <c r="D1" s="370"/>
      <c r="E1" s="370"/>
      <c r="F1" s="370"/>
      <c r="G1" s="370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6" t="s">
        <v>244</v>
      </c>
      <c r="B3" s="326"/>
      <c r="C3" s="326"/>
      <c r="D3" s="326"/>
      <c r="E3" s="326"/>
      <c r="F3" s="326"/>
      <c r="G3" s="326"/>
    </row>
    <row r="4" spans="1:7" ht="25.5" customHeight="1" x14ac:dyDescent="0.25">
      <c r="A4" s="329" t="s">
        <v>163</v>
      </c>
      <c r="B4" s="329"/>
      <c r="C4" s="329"/>
      <c r="D4" s="329"/>
      <c r="E4" s="329"/>
      <c r="F4" s="329"/>
      <c r="G4" s="329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75" t="s">
        <v>13</v>
      </c>
      <c r="B6" s="375" t="s">
        <v>101</v>
      </c>
      <c r="C6" s="375" t="s">
        <v>164</v>
      </c>
      <c r="D6" s="375" t="s">
        <v>103</v>
      </c>
      <c r="E6" s="352" t="s">
        <v>207</v>
      </c>
      <c r="F6" s="375" t="s">
        <v>105</v>
      </c>
      <c r="G6" s="375"/>
    </row>
    <row r="7" spans="1:7" x14ac:dyDescent="0.25">
      <c r="A7" s="375"/>
      <c r="B7" s="375"/>
      <c r="C7" s="375"/>
      <c r="D7" s="375"/>
      <c r="E7" s="368"/>
      <c r="F7" s="136" t="s">
        <v>210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71" t="s">
        <v>245</v>
      </c>
      <c r="C9" s="372"/>
      <c r="D9" s="372"/>
      <c r="E9" s="372"/>
      <c r="F9" s="372"/>
      <c r="G9" s="373"/>
    </row>
    <row r="10" spans="1:7" ht="27" customHeight="1" x14ac:dyDescent="0.25">
      <c r="A10" s="136"/>
      <c r="B10" s="139"/>
      <c r="C10" s="137" t="s">
        <v>246</v>
      </c>
      <c r="D10" s="139"/>
      <c r="E10" s="142"/>
      <c r="F10" s="138"/>
      <c r="G10" s="138">
        <v>0</v>
      </c>
    </row>
    <row r="11" spans="1:7" x14ac:dyDescent="0.25">
      <c r="A11" s="136"/>
      <c r="B11" s="356" t="s">
        <v>247</v>
      </c>
      <c r="C11" s="356"/>
      <c r="D11" s="356"/>
      <c r="E11" s="374"/>
      <c r="F11" s="359"/>
      <c r="G11" s="359"/>
    </row>
    <row r="12" spans="1:7" ht="33" customHeight="1" x14ac:dyDescent="0.25">
      <c r="A12" s="136">
        <v>1</v>
      </c>
      <c r="B12" s="304" t="str">
        <f>'Прил.5 Расчет СМР и ОБ'!B29</f>
        <v>Прайс из СД ОП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2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304" t="str">
        <f>'Прил.5 Расчет СМР и ОБ'!B30</f>
        <v>Прайс из СД ОП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2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304" t="str">
        <f>'Прил.5 Расчет СМР и ОБ'!B32</f>
        <v>Прайс из СД ОП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2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304" t="str">
        <f>'Прил.5 Расчет СМР и ОБ'!B33</f>
        <v>Прайс из СД ОП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2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304" t="str">
        <f>'Прил.5 Расчет СМР и ОБ'!B34</f>
        <v>Прайс из СД ОП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2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304" t="str">
        <f>'Прил.5 Расчет СМР и ОБ'!B35</f>
        <v>Прайс из СД ОП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2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304" t="str">
        <f>'Прил.5 Расчет СМР и ОБ'!B36</f>
        <v>Прайс из СД ОП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2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304" t="str">
        <f>'Прил.5 Расчет СМР и ОБ'!B37</f>
        <v>Прайс из СД ОП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2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304" t="str">
        <f>'Прил.5 Расчет СМР и ОБ'!B38</f>
        <v>Прайс из СД ОП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2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248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249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241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242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2023-11-25T11:23:47Z</cp:lastPrinted>
  <dcterms:created xsi:type="dcterms:W3CDTF">2020-09-30T08:50:27Z</dcterms:created>
  <dcterms:modified xsi:type="dcterms:W3CDTF">2023-11-25T11:24:00Z</dcterms:modified>
  <cp:category/>
</cp:coreProperties>
</file>