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5BF47356-6B6D-4C36-9AD5-AD4022E00C0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Прил.3!$A$1:$H$254</definedName>
    <definedName name="_xlnm.Print_Area" localSheetId="6">'Прил.4 РМ'!$A$1:$E$48</definedName>
    <definedName name="_xlnm.Print_Area" localSheetId="7">'Прил.5 Расчет СМР и ОБ'!$A$1:$J$249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35" i="9"/>
  <c r="G35" i="9" s="1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G32" i="9" s="1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G29" i="9" s="1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G26" i="9" s="1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G23" i="9" s="1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G20" i="9" s="1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G17" i="9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F11" i="9"/>
  <c r="G11" i="9" s="1"/>
  <c r="E11" i="9"/>
  <c r="D11" i="9"/>
  <c r="C11" i="9"/>
  <c r="B11" i="9"/>
  <c r="F10" i="9"/>
  <c r="G10" i="9" s="1"/>
  <c r="E10" i="9"/>
  <c r="D10" i="9"/>
  <c r="C10" i="9"/>
  <c r="B10" i="9"/>
  <c r="I233" i="8"/>
  <c r="J233" i="8" s="1"/>
  <c r="G233" i="8"/>
  <c r="J232" i="8"/>
  <c r="I232" i="8"/>
  <c r="G232" i="8"/>
  <c r="J231" i="8"/>
  <c r="I231" i="8"/>
  <c r="G231" i="8"/>
  <c r="I230" i="8"/>
  <c r="J230" i="8" s="1"/>
  <c r="G230" i="8"/>
  <c r="J229" i="8"/>
  <c r="I229" i="8"/>
  <c r="G229" i="8"/>
  <c r="J228" i="8"/>
  <c r="I228" i="8"/>
  <c r="G228" i="8"/>
  <c r="I227" i="8"/>
  <c r="J227" i="8" s="1"/>
  <c r="G227" i="8"/>
  <c r="J226" i="8"/>
  <c r="I226" i="8"/>
  <c r="G226" i="8"/>
  <c r="J225" i="8"/>
  <c r="I225" i="8"/>
  <c r="G225" i="8"/>
  <c r="I224" i="8"/>
  <c r="J224" i="8" s="1"/>
  <c r="G224" i="8"/>
  <c r="J223" i="8"/>
  <c r="I223" i="8"/>
  <c r="G223" i="8"/>
  <c r="I222" i="8"/>
  <c r="J222" i="8" s="1"/>
  <c r="G222" i="8"/>
  <c r="I221" i="8"/>
  <c r="J221" i="8" s="1"/>
  <c r="G221" i="8"/>
  <c r="J220" i="8"/>
  <c r="I220" i="8"/>
  <c r="G220" i="8"/>
  <c r="I219" i="8"/>
  <c r="J219" i="8" s="1"/>
  <c r="G219" i="8"/>
  <c r="I218" i="8"/>
  <c r="J218" i="8" s="1"/>
  <c r="G218" i="8"/>
  <c r="J217" i="8"/>
  <c r="I217" i="8"/>
  <c r="G217" i="8"/>
  <c r="I216" i="8"/>
  <c r="J216" i="8" s="1"/>
  <c r="G216" i="8"/>
  <c r="I215" i="8"/>
  <c r="J215" i="8" s="1"/>
  <c r="G215" i="8"/>
  <c r="J214" i="8"/>
  <c r="I214" i="8"/>
  <c r="G214" i="8"/>
  <c r="I213" i="8"/>
  <c r="J213" i="8" s="1"/>
  <c r="G213" i="8"/>
  <c r="I212" i="8"/>
  <c r="J212" i="8" s="1"/>
  <c r="G212" i="8"/>
  <c r="J211" i="8"/>
  <c r="I211" i="8"/>
  <c r="G211" i="8"/>
  <c r="I210" i="8"/>
  <c r="J210" i="8" s="1"/>
  <c r="G210" i="8"/>
  <c r="I209" i="8"/>
  <c r="J209" i="8" s="1"/>
  <c r="G209" i="8"/>
  <c r="J208" i="8"/>
  <c r="I208" i="8"/>
  <c r="G208" i="8"/>
  <c r="I207" i="8"/>
  <c r="J207" i="8" s="1"/>
  <c r="G207" i="8"/>
  <c r="I206" i="8"/>
  <c r="J206" i="8" s="1"/>
  <c r="G206" i="8"/>
  <c r="J205" i="8"/>
  <c r="I205" i="8"/>
  <c r="G205" i="8"/>
  <c r="I204" i="8"/>
  <c r="J204" i="8" s="1"/>
  <c r="G204" i="8"/>
  <c r="I203" i="8"/>
  <c r="J203" i="8" s="1"/>
  <c r="G203" i="8"/>
  <c r="J202" i="8"/>
  <c r="I202" i="8"/>
  <c r="G202" i="8"/>
  <c r="I201" i="8"/>
  <c r="J201" i="8" s="1"/>
  <c r="G201" i="8"/>
  <c r="I200" i="8"/>
  <c r="J200" i="8" s="1"/>
  <c r="G200" i="8"/>
  <c r="J199" i="8"/>
  <c r="I199" i="8"/>
  <c r="G199" i="8"/>
  <c r="I198" i="8"/>
  <c r="J198" i="8" s="1"/>
  <c r="G198" i="8"/>
  <c r="I197" i="8"/>
  <c r="J197" i="8" s="1"/>
  <c r="G197" i="8"/>
  <c r="J196" i="8"/>
  <c r="I196" i="8"/>
  <c r="G196" i="8"/>
  <c r="I195" i="8"/>
  <c r="J195" i="8" s="1"/>
  <c r="G195" i="8"/>
  <c r="I194" i="8"/>
  <c r="J194" i="8" s="1"/>
  <c r="G194" i="8"/>
  <c r="J193" i="8"/>
  <c r="I193" i="8"/>
  <c r="G193" i="8"/>
  <c r="I192" i="8"/>
  <c r="J192" i="8" s="1"/>
  <c r="G192" i="8"/>
  <c r="I191" i="8"/>
  <c r="J191" i="8" s="1"/>
  <c r="G191" i="8"/>
  <c r="J190" i="8"/>
  <c r="I190" i="8"/>
  <c r="G190" i="8"/>
  <c r="I189" i="8"/>
  <c r="J189" i="8" s="1"/>
  <c r="G189" i="8"/>
  <c r="I188" i="8"/>
  <c r="J188" i="8" s="1"/>
  <c r="G188" i="8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I138" i="8"/>
  <c r="J138" i="8" s="1"/>
  <c r="G138" i="8"/>
  <c r="I137" i="8"/>
  <c r="J137" i="8" s="1"/>
  <c r="G137" i="8"/>
  <c r="J136" i="8"/>
  <c r="I136" i="8"/>
  <c r="G136" i="8"/>
  <c r="I135" i="8"/>
  <c r="J135" i="8" s="1"/>
  <c r="G135" i="8"/>
  <c r="I134" i="8"/>
  <c r="J134" i="8" s="1"/>
  <c r="G134" i="8"/>
  <c r="J133" i="8"/>
  <c r="I133" i="8"/>
  <c r="G133" i="8"/>
  <c r="I132" i="8"/>
  <c r="J132" i="8" s="1"/>
  <c r="G132" i="8"/>
  <c r="I131" i="8"/>
  <c r="J131" i="8" s="1"/>
  <c r="G131" i="8"/>
  <c r="J130" i="8"/>
  <c r="I130" i="8"/>
  <c r="G130" i="8"/>
  <c r="I129" i="8"/>
  <c r="J129" i="8" s="1"/>
  <c r="G129" i="8"/>
  <c r="I128" i="8"/>
  <c r="J128" i="8" s="1"/>
  <c r="G128" i="8"/>
  <c r="J127" i="8"/>
  <c r="I127" i="8"/>
  <c r="G127" i="8"/>
  <c r="I125" i="8"/>
  <c r="J125" i="8" s="1"/>
  <c r="G125" i="8"/>
  <c r="J124" i="8"/>
  <c r="I124" i="8"/>
  <c r="G124" i="8"/>
  <c r="J123" i="8"/>
  <c r="I123" i="8"/>
  <c r="G123" i="8"/>
  <c r="I122" i="8"/>
  <c r="J122" i="8" s="1"/>
  <c r="G122" i="8"/>
  <c r="J121" i="8"/>
  <c r="I121" i="8"/>
  <c r="G121" i="8"/>
  <c r="J120" i="8"/>
  <c r="I120" i="8"/>
  <c r="G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G126" i="8" s="1"/>
  <c r="I113" i="8"/>
  <c r="J113" i="8" s="1"/>
  <c r="G113" i="8"/>
  <c r="J110" i="8"/>
  <c r="C26" i="7" s="1"/>
  <c r="G110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J103" i="8"/>
  <c r="I103" i="8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J94" i="8"/>
  <c r="I94" i="8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8" i="8"/>
  <c r="J88" i="8" s="1"/>
  <c r="G88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J57" i="8"/>
  <c r="I57" i="8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J51" i="8"/>
  <c r="I51" i="8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G34" i="8"/>
  <c r="J33" i="8"/>
  <c r="I33" i="8"/>
  <c r="G33" i="8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8" i="8"/>
  <c r="J28" i="8" s="1"/>
  <c r="G28" i="8"/>
  <c r="J27" i="8"/>
  <c r="I27" i="8"/>
  <c r="G27" i="8"/>
  <c r="I26" i="8"/>
  <c r="J26" i="8" s="1"/>
  <c r="G26" i="8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9" i="8"/>
  <c r="G25" i="8" s="1"/>
  <c r="G16" i="8"/>
  <c r="I13" i="8"/>
  <c r="G13" i="8"/>
  <c r="C33" i="7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J45" i="6"/>
  <c r="H45" i="6"/>
  <c r="J44" i="6"/>
  <c r="H44" i="6"/>
  <c r="J43" i="6"/>
  <c r="H43" i="6"/>
  <c r="J42" i="6"/>
  <c r="H42" i="6"/>
  <c r="J41" i="6"/>
  <c r="H41" i="6"/>
  <c r="J40" i="6"/>
  <c r="H40" i="6"/>
  <c r="H39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H12" i="6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9" i="9" l="1"/>
  <c r="G25" i="9"/>
  <c r="G31" i="9"/>
  <c r="G18" i="9"/>
  <c r="G24" i="9"/>
  <c r="G30" i="9"/>
  <c r="G22" i="9"/>
  <c r="G28" i="9"/>
  <c r="G34" i="9"/>
  <c r="G108" i="8"/>
  <c r="G21" i="9"/>
  <c r="G36" i="9" s="1"/>
  <c r="G39" i="9" s="1"/>
  <c r="G27" i="9"/>
  <c r="G33" i="9"/>
  <c r="J25" i="8"/>
  <c r="C12" i="7" s="1"/>
  <c r="H115" i="8"/>
  <c r="G78" i="8"/>
  <c r="J89" i="8"/>
  <c r="J126" i="8"/>
  <c r="H136" i="8"/>
  <c r="H190" i="8"/>
  <c r="J234" i="8"/>
  <c r="C17" i="7" s="1"/>
  <c r="H197" i="8"/>
  <c r="G235" i="8"/>
  <c r="H232" i="8" s="1"/>
  <c r="H131" i="8"/>
  <c r="H175" i="8"/>
  <c r="H193" i="8"/>
  <c r="H226" i="8"/>
  <c r="J108" i="8"/>
  <c r="J109" i="8" s="1"/>
  <c r="C25" i="7" s="1"/>
  <c r="H152" i="8"/>
  <c r="H170" i="8"/>
  <c r="H206" i="8"/>
  <c r="G89" i="8"/>
  <c r="H199" i="8"/>
  <c r="J78" i="8"/>
  <c r="G234" i="8"/>
  <c r="H137" i="8"/>
  <c r="H145" i="8"/>
  <c r="H155" i="8"/>
  <c r="H191" i="8"/>
  <c r="H209" i="8"/>
  <c r="H217" i="8"/>
  <c r="H148" i="8"/>
  <c r="H158" i="8"/>
  <c r="H166" i="8"/>
  <c r="H202" i="8"/>
  <c r="H212" i="8"/>
  <c r="H220" i="8"/>
  <c r="E13" i="8"/>
  <c r="G14" i="8"/>
  <c r="F16" i="8"/>
  <c r="I16" i="8" s="1"/>
  <c r="J16" i="8" s="1"/>
  <c r="C15" i="7" s="1"/>
  <c r="H214" i="8" l="1"/>
  <c r="H160" i="8"/>
  <c r="H185" i="8"/>
  <c r="H126" i="8"/>
  <c r="H187" i="8"/>
  <c r="H139" i="8"/>
  <c r="H182" i="8"/>
  <c r="H128" i="8"/>
  <c r="J79" i="8"/>
  <c r="C13" i="7"/>
  <c r="C14" i="7" s="1"/>
  <c r="H233" i="8"/>
  <c r="H230" i="8"/>
  <c r="H227" i="8"/>
  <c r="H224" i="8"/>
  <c r="H123" i="8"/>
  <c r="H117" i="8"/>
  <c r="H231" i="8"/>
  <c r="H228" i="8"/>
  <c r="H225" i="8"/>
  <c r="H222" i="8"/>
  <c r="H219" i="8"/>
  <c r="H216" i="8"/>
  <c r="H213" i="8"/>
  <c r="H210" i="8"/>
  <c r="H207" i="8"/>
  <c r="H204" i="8"/>
  <c r="H201" i="8"/>
  <c r="H198" i="8"/>
  <c r="H195" i="8"/>
  <c r="H192" i="8"/>
  <c r="H189" i="8"/>
  <c r="H186" i="8"/>
  <c r="H183" i="8"/>
  <c r="H180" i="8"/>
  <c r="H177" i="8"/>
  <c r="H174" i="8"/>
  <c r="H171" i="8"/>
  <c r="H168" i="8"/>
  <c r="H165" i="8"/>
  <c r="H162" i="8"/>
  <c r="H159" i="8"/>
  <c r="H156" i="8"/>
  <c r="H153" i="8"/>
  <c r="H150" i="8"/>
  <c r="H147" i="8"/>
  <c r="H144" i="8"/>
  <c r="H141" i="8"/>
  <c r="H138" i="8"/>
  <c r="H135" i="8"/>
  <c r="H132" i="8"/>
  <c r="H129" i="8"/>
  <c r="H235" i="8"/>
  <c r="H122" i="8"/>
  <c r="H120" i="8"/>
  <c r="H116" i="8"/>
  <c r="H114" i="8"/>
  <c r="H125" i="8"/>
  <c r="H113" i="8"/>
  <c r="H119" i="8"/>
  <c r="H169" i="8"/>
  <c r="H172" i="8"/>
  <c r="H121" i="8"/>
  <c r="H215" i="8"/>
  <c r="G79" i="8"/>
  <c r="H78" i="8" s="1"/>
  <c r="H194" i="8"/>
  <c r="H140" i="8"/>
  <c r="H181" i="8"/>
  <c r="H127" i="8"/>
  <c r="H196" i="8"/>
  <c r="H142" i="8"/>
  <c r="H221" i="8"/>
  <c r="H167" i="8"/>
  <c r="H151" i="8"/>
  <c r="H218" i="8"/>
  <c r="H164" i="8"/>
  <c r="C16" i="7"/>
  <c r="C18" i="7" s="1"/>
  <c r="J235" i="8"/>
  <c r="H179" i="8"/>
  <c r="H184" i="8"/>
  <c r="H130" i="8"/>
  <c r="H173" i="8"/>
  <c r="H234" i="8"/>
  <c r="H188" i="8"/>
  <c r="H134" i="8"/>
  <c r="H211" i="8"/>
  <c r="H157" i="8"/>
  <c r="H223" i="8"/>
  <c r="H143" i="8"/>
  <c r="H208" i="8"/>
  <c r="H154" i="8"/>
  <c r="H161" i="8"/>
  <c r="H176" i="8"/>
  <c r="H229" i="8"/>
  <c r="H163" i="8"/>
  <c r="H124" i="8"/>
  <c r="G109" i="8"/>
  <c r="H89" i="8" s="1"/>
  <c r="H178" i="8"/>
  <c r="H118" i="8"/>
  <c r="H203" i="8"/>
  <c r="H149" i="8"/>
  <c r="H205" i="8"/>
  <c r="H200" i="8"/>
  <c r="H146" i="8"/>
  <c r="H133" i="8"/>
  <c r="D238" i="8"/>
  <c r="E14" i="8"/>
  <c r="J13" i="8"/>
  <c r="J14" i="8" s="1"/>
  <c r="H13" i="8"/>
  <c r="D237" i="8"/>
  <c r="H77" i="8" l="1"/>
  <c r="H68" i="8"/>
  <c r="H59" i="8"/>
  <c r="H50" i="8"/>
  <c r="H41" i="8"/>
  <c r="H32" i="8"/>
  <c r="H19" i="8"/>
  <c r="H30" i="8"/>
  <c r="H23" i="8"/>
  <c r="H75" i="8"/>
  <c r="H66" i="8"/>
  <c r="H57" i="8"/>
  <c r="H48" i="8"/>
  <c r="H39" i="8"/>
  <c r="H71" i="8"/>
  <c r="H62" i="8"/>
  <c r="H53" i="8"/>
  <c r="H44" i="8"/>
  <c r="H35" i="8"/>
  <c r="H26" i="8"/>
  <c r="H22" i="8"/>
  <c r="H69" i="8"/>
  <c r="H60" i="8"/>
  <c r="H51" i="8"/>
  <c r="H42" i="8"/>
  <c r="H33" i="8"/>
  <c r="H20" i="8"/>
  <c r="H72" i="8"/>
  <c r="H63" i="8"/>
  <c r="H54" i="8"/>
  <c r="H45" i="8"/>
  <c r="H27" i="8"/>
  <c r="H25" i="8"/>
  <c r="H74" i="8"/>
  <c r="H65" i="8"/>
  <c r="H56" i="8"/>
  <c r="H47" i="8"/>
  <c r="H38" i="8"/>
  <c r="H29" i="8"/>
  <c r="H36" i="8"/>
  <c r="H40" i="8"/>
  <c r="H37" i="8"/>
  <c r="H70" i="8"/>
  <c r="H64" i="8"/>
  <c r="H49" i="8"/>
  <c r="H46" i="8"/>
  <c r="H21" i="8"/>
  <c r="H58" i="8"/>
  <c r="H55" i="8"/>
  <c r="H34" i="8"/>
  <c r="H43" i="8"/>
  <c r="H31" i="8"/>
  <c r="H28" i="8"/>
  <c r="H61" i="8"/>
  <c r="H67" i="8"/>
  <c r="H76" i="8"/>
  <c r="H24" i="8"/>
  <c r="H73" i="8"/>
  <c r="H52" i="8"/>
  <c r="G236" i="8"/>
  <c r="H109" i="8"/>
  <c r="H107" i="8"/>
  <c r="H98" i="8"/>
  <c r="H85" i="8"/>
  <c r="H101" i="8"/>
  <c r="H92" i="8"/>
  <c r="H88" i="8"/>
  <c r="H104" i="8"/>
  <c r="H82" i="8"/>
  <c r="H95" i="8"/>
  <c r="H83" i="8"/>
  <c r="H105" i="8"/>
  <c r="H97" i="8"/>
  <c r="H93" i="8"/>
  <c r="H108" i="8"/>
  <c r="H90" i="8"/>
  <c r="H91" i="8"/>
  <c r="H102" i="8"/>
  <c r="H99" i="8"/>
  <c r="H94" i="8"/>
  <c r="H100" i="8"/>
  <c r="H87" i="8"/>
  <c r="H84" i="8"/>
  <c r="H103" i="8"/>
  <c r="H86" i="8"/>
  <c r="H106" i="8"/>
  <c r="H96" i="8"/>
  <c r="G239" i="8"/>
  <c r="G240" i="8" s="1"/>
  <c r="G241" i="8" s="1"/>
  <c r="J237" i="8"/>
  <c r="C23" i="7"/>
  <c r="C22" i="7" s="1"/>
  <c r="J236" i="8"/>
  <c r="C11" i="7"/>
  <c r="J238" i="8"/>
  <c r="J239" i="8" s="1"/>
  <c r="J240" i="8" s="1"/>
  <c r="J241" i="8" s="1"/>
  <c r="C21" i="7"/>
  <c r="C19" i="7" l="1"/>
  <c r="C20" i="7"/>
  <c r="C24" i="7" l="1"/>
  <c r="D24" i="7" l="1"/>
  <c r="D12" i="7"/>
  <c r="C30" i="7"/>
  <c r="D18" i="7"/>
  <c r="D17" i="7"/>
  <c r="D13" i="7"/>
  <c r="D16" i="7"/>
  <c r="C29" i="7"/>
  <c r="C27" i="7"/>
  <c r="D14" i="7"/>
  <c r="D15" i="7"/>
  <c r="D22" i="7"/>
  <c r="D11" i="7"/>
  <c r="D20" i="7"/>
  <c r="C32" i="7" l="1"/>
  <c r="C35" i="7"/>
  <c r="C34" i="7"/>
  <c r="C36" i="7" l="1"/>
  <c r="C37" i="7"/>
  <c r="C38" i="7" l="1"/>
  <c r="C39" i="7" l="1"/>
  <c r="C40" i="7" l="1"/>
  <c r="E39" i="7"/>
  <c r="E26" i="7" l="1"/>
  <c r="E16" i="7"/>
  <c r="E31" i="7"/>
  <c r="E33" i="7"/>
  <c r="E17" i="7"/>
  <c r="E13" i="7"/>
  <c r="E14" i="7"/>
  <c r="E25" i="7"/>
  <c r="C41" i="7"/>
  <c r="D11" i="10" s="1"/>
  <c r="E18" i="7"/>
  <c r="E12" i="7"/>
  <c r="E40" i="7"/>
  <c r="E15" i="7"/>
  <c r="E22" i="7"/>
  <c r="E11" i="7"/>
  <c r="E20" i="7"/>
  <c r="E24" i="7"/>
  <c r="E29" i="7"/>
  <c r="E27" i="7"/>
  <c r="E30" i="7"/>
  <c r="E32" i="7"/>
  <c r="E35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<sst xmlns="http://schemas.openxmlformats.org/spreadsheetml/2006/main" count="1781" uniqueCount="799">
  <si>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</si>
  <si>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</si>
  <si>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</si>
  <si>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</si>
  <si>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</si>
  <si>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</si>
  <si>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</si>
  <si>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</si>
  <si>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</si>
  <si>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</si>
  <si>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</si>
  <si>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</si>
  <si>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</si>
  <si>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</si>
  <si>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</si>
  <si>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</si>
  <si>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</si>
  <si>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</si>
  <si>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</si>
  <si>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</si>
  <si>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</si>
  <si>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</si>
  <si>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</si>
  <si>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</si>
  <si>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</si>
  <si>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</si>
  <si>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</si>
  <si>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</si>
  <si>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</si>
  <si>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</si>
  <si>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</si>
  <si>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</si>
  <si>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</si>
  <si>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</si>
  <si>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</si>
  <si>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</si>
  <si>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</si>
  <si>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</si>
  <si>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</si>
  <si>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</si>
  <si>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</si>
  <si>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</si>
  <si>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</si>
  <si>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</si>
  <si>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</si>
  <si>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</si>
  <si>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</si>
  <si>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</si>
  <si>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химическая лаборатория ПС 500 кВ 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</si>
  <si>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</si>
  <si>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</si>
  <si>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</si>
  <si>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</si>
  <si>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</si>
  <si>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</si>
  <si>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</si>
  <si>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</si>
  <si>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</si>
  <si>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</si>
  <si>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</si>
  <si>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</si>
  <si>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Нагреватель трансформаторного масла,
Влагомер трансформаторного масла,
Измеритель объемной доли газов в трансформаторном масле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</si>
  <si>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</si>
  <si>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</si>
  <si>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</si>
  <si>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</si>
  <si>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</si>
  <si>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</si>
  <si>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</si>
  <si>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</si>
  <si>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</si>
  <si>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</si>
  <si>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</si>
  <si>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</si>
  <si>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</si>
  <si>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</si>
  <si>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</si>
  <si>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</si>
  <si>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</si>
  <si>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</si>
  <si>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</si>
  <si>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</si>
  <si>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</si>
  <si>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</si>
  <si>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</si>
  <si>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</si>
  <si>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</si>
  <si>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</si>
  <si>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</si>
  <si>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</si>
  <si>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 xml:space="preserve">Химическая лаборатория ПС 500 кВ </t>
  </si>
  <si>
    <t>Всего по объекту:</t>
  </si>
  <si>
    <t>Всего по объекту в сопоставимом уровне цен 4 кв. 2018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</si>
  <si>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</si>
  <si>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</si>
  <si>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</si>
  <si>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</si>
  <si>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</si>
  <si>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</si>
  <si>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</si>
  <si>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</si>
  <si>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</si>
  <si>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</si>
  <si>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</si>
  <si>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</si>
  <si>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</si>
  <si>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</si>
  <si>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</si>
  <si>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1-3-6</t>
  </si>
  <si>
    <t>Затраты труда рабочих (ср 3,6)</t>
  </si>
  <si>
    <t>чел.час</t>
  </si>
  <si>
    <t>1-4-0</t>
  </si>
  <si>
    <t>Затраты труда рабочих (ср 4,0)</t>
  </si>
  <si>
    <t>1-3-2</t>
  </si>
  <si>
    <t>Затраты труда рабочих (ср 3,2)</t>
  </si>
  <si>
    <t>1-2-2</t>
  </si>
  <si>
    <t>Затраты труда рабочих (ср 2,2)</t>
  </si>
  <si>
    <t>1-3-8</t>
  </si>
  <si>
    <t>Затраты труда рабочих (ср 3,8)</t>
  </si>
  <si>
    <t>1-3-5</t>
  </si>
  <si>
    <t>Затраты труда рабочих (ср 3,5)</t>
  </si>
  <si>
    <t>1-3-4</t>
  </si>
  <si>
    <t>Затраты труда рабочих (ср 3,4)</t>
  </si>
  <si>
    <t>1-2-0</t>
  </si>
  <si>
    <t>Затраты труда рабочих (ср 2,0)</t>
  </si>
  <si>
    <t>1-3-3</t>
  </si>
  <si>
    <t>Затраты труда рабочих (ср 3,3)</t>
  </si>
  <si>
    <t>1-3-9</t>
  </si>
  <si>
    <t>Затраты труда рабочих (ср 3,9)</t>
  </si>
  <si>
    <t>1-1-5</t>
  </si>
  <si>
    <t>Затраты труда рабочих (ср 1,5)</t>
  </si>
  <si>
    <t>1-3-1</t>
  </si>
  <si>
    <t>Затраты труда рабочих (ср 3,1)</t>
  </si>
  <si>
    <t>1-2-8</t>
  </si>
  <si>
    <t>Затраты труда рабочих (ср 2,8)</t>
  </si>
  <si>
    <t>1-3-0</t>
  </si>
  <si>
    <t>Затраты труда рабочих (ср 3,0)</t>
  </si>
  <si>
    <t>1-2-5</t>
  </si>
  <si>
    <t>Затраты труда рабочих (ср 2,5)</t>
  </si>
  <si>
    <t>1-4-9</t>
  </si>
  <si>
    <t>Затраты труда рабочих (ср 4,9)</t>
  </si>
  <si>
    <t>1-3-7</t>
  </si>
  <si>
    <t>Затраты труда рабочих (ср 3,7)</t>
  </si>
  <si>
    <t>1-2-7</t>
  </si>
  <si>
    <t>Затраты труда рабочих (ср 2,7)</t>
  </si>
  <si>
    <t>1-2-9</t>
  </si>
  <si>
    <t>Затраты труда рабочих (ср 2,9)</t>
  </si>
  <si>
    <t>1-2-4</t>
  </si>
  <si>
    <t>Затраты труда рабочих (ср 2,4)</t>
  </si>
  <si>
    <t>1-4-7</t>
  </si>
  <si>
    <t>Затраты труда рабочих (ср 4,7)</t>
  </si>
  <si>
    <t>1-4-2</t>
  </si>
  <si>
    <t>Затраты труда рабочих (ср 4,2)</t>
  </si>
  <si>
    <t>1-2-6</t>
  </si>
  <si>
    <t>Затраты труда рабочих (ср 2,6)</t>
  </si>
  <si>
    <t>1-2-3</t>
  </si>
  <si>
    <t>Затраты труда рабочих (ср 2,3)</t>
  </si>
  <si>
    <t>Затраты труда машинистов</t>
  </si>
  <si>
    <t>Затраты труда машинистов(справочно)</t>
  </si>
  <si>
    <t>чел.-ч</t>
  </si>
  <si>
    <t>Машины и механизмы</t>
  </si>
  <si>
    <t>91.10.01-002</t>
  </si>
  <si>
    <t>Агрегаты наполнительно-опрессовочные до 300 м3/ч</t>
  </si>
  <si>
    <t>маш,-ч</t>
  </si>
  <si>
    <t>91.05.05-014</t>
  </si>
  <si>
    <t>Краны на автомобильном ходу, грузоподъемность 10 т</t>
  </si>
  <si>
    <t>91.05.06-012</t>
  </si>
  <si>
    <t>Краны на гусеничном ходу, грузоподъемность до 16 т</t>
  </si>
  <si>
    <t>91.14.02-001</t>
  </si>
  <si>
    <t>Автомобили бортовые, грузоподъемность до 5 т</t>
  </si>
  <si>
    <t>91.05.08-006</t>
  </si>
  <si>
    <t>Краны на пневмоколесном ходу при работе на монтаже технологического оборудования 16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</si>
  <si>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</si>
  <si>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</si>
  <si>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91.08.03-030</t>
  </si>
  <si>
    <t>Катки самоходные пневмоколесные статические, масса 30 т</t>
  </si>
  <si>
    <t>91.05.04-007</t>
  </si>
  <si>
    <t>Краны мостовые электрические, грузоподъемность 16 т</t>
  </si>
  <si>
    <t>91.06.06-048</t>
  </si>
  <si>
    <t>Подъемники одномачтовые, грузоподъемность до 500 кг, высота подъема 45 м</t>
  </si>
  <si>
    <t>91.17.04-011</t>
  </si>
  <si>
    <t>Автоматы сварочные номинальным сварочным током 450-1250 А</t>
  </si>
  <si>
    <t>91.01.05-084</t>
  </si>
  <si>
    <t>Экскаваторы одноковшовые дизельные на гусеничном ходу при работе на других видах строительства: 0,4 м3</t>
  </si>
  <si>
    <t>91.17.04-233</t>
  </si>
  <si>
    <t>Установки для сварки ручной дуговой (постоянного тока)</t>
  </si>
  <si>
    <t>91.18.01-015</t>
  </si>
  <si>
    <t>Компрессоры самоходные с двигателем внутреннего сгорания давлением 800 кПа (8 ат), производительность 6,3 м3/мин</t>
  </si>
  <si>
    <t>91.08.04-021</t>
  </si>
  <si>
    <t>Котлы битумные передвижные 400 л</t>
  </si>
  <si>
    <t>91.01.05-086</t>
  </si>
  <si>
    <t>Экскаваторы одноковшовые дизельные на гусеничном ходу при работе на других видах строительства: 0,65 м3</t>
  </si>
  <si>
    <t>91.06.05-011</t>
  </si>
  <si>
    <t>Автопогрузчики 5 т</t>
  </si>
  <si>
    <t>91.15.02-024</t>
  </si>
  <si>
    <t>Тракторы на гусеничном ходу при работе на других видах строительства 79 кВт (108 л,с,)</t>
  </si>
  <si>
    <t>91.08.05-057</t>
  </si>
  <si>
    <t>Машины высокопроизводительного бетоноукладочного комплекта машины для нанесения пленкообразующих материалов</t>
  </si>
  <si>
    <t>91.02.04-036</t>
  </si>
  <si>
    <t>Установки буровые для бурения скважин под сваи шнекового бурения, глубиной: до 30 м, диаметром до 600 мм</t>
  </si>
  <si>
    <t>91.08.03-016</t>
  </si>
  <si>
    <t>Катки самоходные гладкие вибрационные, масса 8 т</t>
  </si>
  <si>
    <t>91.05.01-017</t>
  </si>
  <si>
    <t>Краны башенные, грузоподъемность 8 т</t>
  </si>
  <si>
    <t>91.14.02-002</t>
  </si>
  <si>
    <t>Автомобили бортовые, грузоподъемность до 8 т</t>
  </si>
  <si>
    <t>91.08.05-051</t>
  </si>
  <si>
    <t>Машины бетоноукладочного комплекта на рельс-формах для отделки цементо-бетонных покрытий</t>
  </si>
  <si>
    <t>91.07.04-002</t>
  </si>
  <si>
    <t>Вибратор поверхностный</t>
  </si>
  <si>
    <t>91.01.01-035</t>
  </si>
  <si>
    <t>Бульдозеры, мощность 79 кВт (108 л.с.)</t>
  </si>
  <si>
    <t>91.21.01-012</t>
  </si>
  <si>
    <t>Агрегаты окрасочные высокого давления для окраски поверхностей конструкций, мощность 1 кВт</t>
  </si>
  <si>
    <t>120907</t>
  </si>
  <si>
    <t>Катки дорожные самоходные гладкие 13 т</t>
  </si>
  <si>
    <t>330301</t>
  </si>
  <si>
    <t>Машины шлифовальные: электрические</t>
  </si>
  <si>
    <t>91.01.02-004</t>
  </si>
  <si>
    <t>Автогрейдеры среднего типа, мощность 99 кВт (135 л.с.)</t>
  </si>
  <si>
    <t>91.08.05-054</t>
  </si>
  <si>
    <t>Машины бетоноукладочного комплекта на рельс-формах распределители цементобетона</t>
  </si>
  <si>
    <t>91.08.05-053</t>
  </si>
  <si>
    <t>Машины бетоноукладочного комплекта на рельс-формах профилировщики оснований</t>
  </si>
  <si>
    <t>91.01.01-034</t>
  </si>
  <si>
    <t>Бульдозеры, мощность 59 кВт (80 л.с.)</t>
  </si>
  <si>
    <t>91.06.05-057</t>
  </si>
  <si>
    <t>Погрузчики одноковшовые универсальные фронтальные пневмоколесные, грузоподъемность 3 т</t>
  </si>
  <si>
    <t>91.08.03-015</t>
  </si>
  <si>
    <t>Катки самоходные гладкие вибрационные, масса 5 т</t>
  </si>
  <si>
    <t>91.15.01-011</t>
  </si>
  <si>
    <t>Тележки тракторные 20 т</t>
  </si>
  <si>
    <t>91.13.01-038</t>
  </si>
  <si>
    <t>Машины поливомоечные 6000 л</t>
  </si>
  <si>
    <t>91.21.16-014</t>
  </si>
  <si>
    <t>Пресс: листогибочный кривошипный 1000 кН (100 тс)</t>
  </si>
  <si>
    <t>91.21.12-002</t>
  </si>
  <si>
    <t>Ножницы: листовые кривошипные гильотинные</t>
  </si>
  <si>
    <t>91.06.03-047</t>
  </si>
  <si>
    <t>Лебедки ручные и рычажные тяговым усилием 31,39 кН (3,2 т)</t>
  </si>
  <si>
    <t>91.14.04-001</t>
  </si>
  <si>
    <t>Тягачи седельные, грузоподъемность 12 т</t>
  </si>
  <si>
    <t>91.05.05-015</t>
  </si>
  <si>
    <t>Краны на автомобильном ходу при работе на других видах строительства 16 т</t>
  </si>
  <si>
    <t>91.16.01-001</t>
  </si>
  <si>
    <t>Электростанции передвижные 2 кВт</t>
  </si>
  <si>
    <t>91.08.09-023</t>
  </si>
  <si>
    <t>Трамбовки пневматические при работе от: передвижных компрессорных станций</t>
  </si>
  <si>
    <t>91.01.05-104</t>
  </si>
  <si>
    <t>Экскаваторы одноковшовые дизельные на пневмоколесном ходу при работе на других видах строительства: 0,4 м3</t>
  </si>
  <si>
    <t>91.08.02-001</t>
  </si>
  <si>
    <t>Автогудронаторы 3500 л</t>
  </si>
  <si>
    <t>91.07.04-001</t>
  </si>
  <si>
    <t>Вибратор глубинный</t>
  </si>
  <si>
    <t>91.21.22-194</t>
  </si>
  <si>
    <t>Машины листогибочные специальные (вальцы)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</si>
  <si>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</si>
  <si>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</si>
  <si>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</si>
  <si>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</si>
  <si>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91.08.09-001</t>
  </si>
  <si>
    <t>Виброплита с двигателем внутреннего сгорания</t>
  </si>
  <si>
    <t>91.17.04-042</t>
  </si>
  <si>
    <t>Аппарат для газовой сварки и резки</t>
  </si>
  <si>
    <t>91.14.05-011</t>
  </si>
  <si>
    <t>Полуприцепы общего назначения, грузоподъемность 12 т</t>
  </si>
  <si>
    <t>91.08.02-002</t>
  </si>
  <si>
    <t>Автогудронаторы 7000 л</t>
  </si>
  <si>
    <t>330206</t>
  </si>
  <si>
    <t>Дрели: электрические</t>
  </si>
  <si>
    <t>91.14.03-001</t>
  </si>
  <si>
    <t>Автомобиль-самосвал, грузоподъемность до 7 т</t>
  </si>
  <si>
    <t>331532</t>
  </si>
  <si>
    <t>Пила: цепная электрическая</t>
  </si>
  <si>
    <t>91.07.07-041</t>
  </si>
  <si>
    <t>Растворонасосы: 1 м3/ч</t>
  </si>
  <si>
    <t>91.13.01-051</t>
  </si>
  <si>
    <t>Трактор с щетками дорожными навесными</t>
  </si>
  <si>
    <t>Прайс из СД ОП</t>
  </si>
  <si>
    <t>Установка передвижная дегазационная  УВМ-3/6</t>
  </si>
  <si>
    <t>шт</t>
  </si>
  <si>
    <t>Автоцистерна нефтепромысловая на шасси Урал 4320-40, вместимостью 10 м3/ч, Насосная  установка 1СЦЛ-00А</t>
  </si>
  <si>
    <t>07.5.02.02-0003</t>
  </si>
  <si>
    <t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t>
  </si>
  <si>
    <t>шт,</t>
  </si>
  <si>
    <t>Установка передвижная цеолитовая  М002-4</t>
  </si>
  <si>
    <t>Нагреватель трансформаторного  масла ленточный передвижной НТМЛ-160М</t>
  </si>
  <si>
    <t>Влагомер трансформаторного масла ВМТ-МК</t>
  </si>
  <si>
    <t>Измеритель объемной доли газов в трансформаторном масле ИРКУТ</t>
  </si>
  <si>
    <t>Автоматизированная установка измерения диэлектрических потерь трансформаторного масла Тангенс-3М</t>
  </si>
  <si>
    <t>Аппарат для определения пробивного напряжения трансформаторного масла АИМ-90</t>
  </si>
  <si>
    <t>Фильтрь селикагелевый на 5кг сорбента ( ВС-6-8,5 УХЛ1 с  НДС)</t>
  </si>
  <si>
    <t>Аппарат для определения температуры вспышки в закрытом тигле ТВ3 полуавтоматический с первичной аттестацией</t>
  </si>
  <si>
    <t>15.1.02.27-0121</t>
  </si>
  <si>
    <t>Стол, размеры 1500х650х750 мм</t>
  </si>
  <si>
    <t>Станок токарно-винторезный  повышенной точности 16Б05П</t>
  </si>
  <si>
    <t>Шкаф вытяжной ЛАБ - 1800 ШВ-Н   1838*726*2100 мм</t>
  </si>
  <si>
    <t>Верстак слесарный на одно рабочее место в комплекте с тисками ТСС-150</t>
  </si>
  <si>
    <t>Станок сверлильно-фрезерный, напряжение ~380 В, мощность 0,55 кВт СФС-12</t>
  </si>
  <si>
    <t>Наждак комплектно со светильником местного освещения, напряжение ~380 В, мощность 2,2 кВт ТШ-1-00</t>
  </si>
  <si>
    <t>Трансформатор со встроенным выпрямителем для ручной дуговой сварки ТДМВ-300 У2</t>
  </si>
  <si>
    <t>Сушильный шкаф LF-25/350-GG1</t>
  </si>
  <si>
    <t>Аквдистилятор призводительностью 4 л/ч ДЭ 4 02</t>
  </si>
  <si>
    <t>Весы LEKI D5002</t>
  </si>
  <si>
    <t>Шкаф для документов  ЛАБ - 800 ШД  800*580*1810 мм</t>
  </si>
  <si>
    <t>Шкаф для хранения реактивов  ЛАБ - 800 ШР</t>
  </si>
  <si>
    <t>Шкаф для одежды ЛАБ - 800 ШО</t>
  </si>
  <si>
    <t>Гиря 500 г F2 цилиндр,</t>
  </si>
  <si>
    <t>шт1</t>
  </si>
  <si>
    <t>Материалы</t>
  </si>
  <si>
    <t>04.3.02.09-0821</t>
  </si>
  <si>
    <t>Смесь сухая: гидроизоляционная проникающая капиллярная марка "Пенетрон"</t>
  </si>
  <si>
    <t>кг</t>
  </si>
  <si>
    <t>23.7.02.02-0043</t>
  </si>
  <si>
    <t>Узлы трубопроводов с установкой необходимых деталей из бесшовных труб, сталь марки 20, номинальный диаметр 80 мм, толщина стенки 3,5 мм</t>
  </si>
  <si>
    <t>т</t>
  </si>
  <si>
    <t>04.3.01.09-0015</t>
  </si>
  <si>
    <t>Раствор готовый кладочный цементный марки: 150</t>
  </si>
  <si>
    <t>м3</t>
  </si>
  <si>
    <t>18.1.02.01-0082</t>
  </si>
  <si>
    <t>Задвижки клиновые с выдвижным шпинделем фланцевые для воды, пара и нефтепродуктов давлением 1,6 МПа (16 кгс/см2) 30с41нж (ЗКЛ2-16) диаметром: 80 мм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</si>
  <si>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</si>
  <si>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</si>
  <si>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04.1.02.03-0082</t>
  </si>
  <si>
    <t>Смеси бетонные тяжелого бетона (БСТ) для дорожных и аэродромных покрытий и оснований, крупность заполнителя более 40 мм, класс В30 (М400)</t>
  </si>
  <si>
    <t>07.2.07.12-0003</t>
  </si>
  <si>
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</si>
  <si>
    <t>05.2.02.01-0051</t>
  </si>
  <si>
    <t>Блоки бетонные для стен подвалов полнотелые ФБС24-3-6-Т, бетон В7,5 (М100, объем 0,406 м3, расход арматуры 0,97 кг</t>
  </si>
  <si>
    <t>19.3.01.13-0031</t>
  </si>
  <si>
    <t>Клапаны противопожарные с пружинным приводом в комбинации с тепловым замком, тип КПС-1 (60), диаметр 100 мм</t>
  </si>
  <si>
    <t>05.2.02.01-0036</t>
  </si>
  <si>
    <t>Блоки бетонные стен подвалов сплошные (ГОСТ13579-78): ФБС9-4-6-Т /бетон В7,5 (М100), объем 0,195 м3, расход арматуры 0,76 кг/</t>
  </si>
  <si>
    <t>02.2.05.04-1582</t>
  </si>
  <si>
    <t>Щебень М 1000, фракция 5(3)-10 мм, группа 2</t>
  </si>
  <si>
    <t>14.4.04.12-0011</t>
  </si>
  <si>
    <t>Эмаль эпоксидная ЭП-733, зеленая</t>
  </si>
  <si>
    <t>01.7.03.01-0006</t>
  </si>
  <si>
    <t>Вода химически очищенная</t>
  </si>
  <si>
    <t>25.1.01.04-0031</t>
  </si>
  <si>
    <t>Шпалы непропитанные для железных дорог, тип I</t>
  </si>
  <si>
    <t>04.1.02.05-0074</t>
  </si>
  <si>
    <t>Смеси бетонные тяжелого бетона (БСТ), крупность заполнителя более 40 мм, класс В7,5 (М100)</t>
  </si>
  <si>
    <t>01.2.03.03-0013</t>
  </si>
  <si>
    <t>Мастика битумная кровельная горячая</t>
  </si>
  <si>
    <t>02.2.05.04-1777</t>
  </si>
  <si>
    <t>Щебень М 800, фракция 20-40 мм, группа 2</t>
  </si>
  <si>
    <t>08.3.04.02-0097</t>
  </si>
  <si>
    <t>Круг стальной горячекатаный, марка стали ВСт3пс5-1, диаметр 20 мм</t>
  </si>
  <si>
    <t>23.7.02.02-0032</t>
  </si>
  <si>
    <t>Узлы трубопроводов с установкой необходимых деталей из бесшовных труб, сталь марки 20, номинальный диаметр 50 мм, толщина стенки 3,0 мм</t>
  </si>
  <si>
    <t>07.2.07.13-0171</t>
  </si>
  <si>
    <t>Подкладки металлические</t>
  </si>
  <si>
    <t>63.4.02.04-0011</t>
  </si>
  <si>
    <t>Ротаметр типа РМА-01 (Ду-3 мм): 0,1 гуз</t>
  </si>
  <si>
    <t>04.3.01.09-0014</t>
  </si>
  <si>
    <t>Раствор готовый кладочный цементный марки: 100</t>
  </si>
  <si>
    <t>02.2.05.04-1567</t>
  </si>
  <si>
    <t>Щебень М 400, фракция 5(3)-10 мм, группа 2</t>
  </si>
  <si>
    <t>08.3.05.02-0051</t>
  </si>
  <si>
    <t>Прокат толстолистовой горячекатаный марка стали Ст3, толщина 1 мм</t>
  </si>
  <si>
    <t>20.1.02.19-0015</t>
  </si>
  <si>
    <t>Канат стальной арматурный 1x7, диаметр каната 4,5 мм, диаметр проволоки 1,5 мм</t>
  </si>
  <si>
    <t>м</t>
  </si>
  <si>
    <t>07.2.07.13-0012</t>
  </si>
  <si>
    <t>Балки промежуточные</t>
  </si>
  <si>
    <t>02.3.01.02-0033</t>
  </si>
  <si>
    <t>Песок природный обогащенный для строительных работ средний</t>
  </si>
  <si>
    <t>05.1.01.09-0031</t>
  </si>
  <si>
    <t>Кольца горловин колодцев, К-15-10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</si>
  <si>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</si>
  <si>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</si>
  <si>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04.3.01.09-0023</t>
  </si>
  <si>
    <t>Раствор готовый отделочный тяжелый: цементный 1:3</t>
  </si>
  <si>
    <t>08.1.02.11-0001</t>
  </si>
  <si>
    <t>Поковки из квадратных заготовок, масса: 1,8 кг</t>
  </si>
  <si>
    <t>14.5.09.04-0111</t>
  </si>
  <si>
    <t>Отвердитель: № 1</t>
  </si>
  <si>
    <t>04.1.02.05-0025</t>
  </si>
  <si>
    <t>Бетон тяжелый, крупность заполнителя: 10 мм, класс В12,5 (М150)</t>
  </si>
  <si>
    <t>08.4.01.01-0022</t>
  </si>
  <si>
    <t>Анкерные детали из прямых или гнутых круглых стержней с резьбой (в комплекте с шайбами и гайками или без них): поставляемые отдельно</t>
  </si>
  <si>
    <t>18.1.10.13-0048</t>
  </si>
  <si>
    <t>Краны проходные сальниковые: фланцевые 11Ч8БК для воды, нефти и масла давлением 1 МПа (10 кгс/см2) диаметром 25 мм</t>
  </si>
  <si>
    <t>08.1.03.04-0001</t>
  </si>
  <si>
    <t>Блочки</t>
  </si>
  <si>
    <t>10 шт,</t>
  </si>
  <si>
    <t>14.4.04.08-0003</t>
  </si>
  <si>
    <t>Эмаль ПФ-115 серая</t>
  </si>
  <si>
    <t>14.5.09.07-0029</t>
  </si>
  <si>
    <t>Растворитель марки: Р-4</t>
  </si>
  <si>
    <t>04.2.01.01-0041</t>
  </si>
  <si>
    <t>Смеси асфальтобетонные плотные крупнозернистые тип Б марка I</t>
  </si>
  <si>
    <t>01.7.11.07-0040</t>
  </si>
  <si>
    <t>Электроды диаметром: 4 мм Э50А</t>
  </si>
  <si>
    <t>01.2.01.01-0001</t>
  </si>
  <si>
    <t>Битумы нефтяные дорожные жидкие, класс: МГ, СГ</t>
  </si>
  <si>
    <t>408-0103</t>
  </si>
  <si>
    <t>Гравий для строительных работ марка: Др,8, фракция 20-40 мм</t>
  </si>
  <si>
    <t>01.7.15.02-0084</t>
  </si>
  <si>
    <t>Болты с шестигранной головкой диаметром резьбы: 12 (14) мм</t>
  </si>
  <si>
    <t>23.8.03.01-0002</t>
  </si>
  <si>
    <t>Заглушки инвентарные металлические</t>
  </si>
  <si>
    <t>18.1.10.13-0031</t>
  </si>
  <si>
    <t>Краны проходные сальниковые: муфтовые 11Ч6БК для воды, нефти и масла давлением 1 МПа (10 кгс/см2) диаметром 15 мм</t>
  </si>
  <si>
    <t>113-0240</t>
  </si>
  <si>
    <t>Эмаль ХС-759 белая</t>
  </si>
  <si>
    <t>101-1580</t>
  </si>
  <si>
    <t>Пленкообразующие материалы для дорожных работ: ПМ-100А</t>
  </si>
  <si>
    <t>401-0006</t>
  </si>
  <si>
    <t>Бетон тяжелый, класс: В15 (М200)</t>
  </si>
  <si>
    <t>410-0054</t>
  </si>
  <si>
    <t>Асфальт литой: для покрытий тротуаров тип II (жесткий)</t>
  </si>
  <si>
    <t>101-1671</t>
  </si>
  <si>
    <t>Поковки простые строительные (скобы, закрепы, хомуты и т,п,) массой до 1,6 кг</t>
  </si>
  <si>
    <t>101-0322</t>
  </si>
  <si>
    <t>Керосин для технических целей марок КТ-1, КТ-2</t>
  </si>
  <si>
    <t>999-9950</t>
  </si>
  <si>
    <t>Вспомогательные ненормируемые материальные ресурсы (2% от оплаты труда рабочих)</t>
  </si>
  <si>
    <t>руб,</t>
  </si>
  <si>
    <t>105-0118</t>
  </si>
  <si>
    <t>Шпалы пропитанные для железных дорог широкой колеи, обрезные и необрезные: лиственничные, тип 2</t>
  </si>
  <si>
    <t>101-1305</t>
  </si>
  <si>
    <t>Портландцемент общестроительного назначения бездобавочный, марки: 400</t>
  </si>
  <si>
    <t>108-0081</t>
  </si>
  <si>
    <t>Бобышки скошенные</t>
  </si>
  <si>
    <t>101-1703</t>
  </si>
  <si>
    <t>Прокладки резиновые (пластина техническая прессованная)</t>
  </si>
  <si>
    <t>101-0324</t>
  </si>
  <si>
    <t>Кислород технический: газообразный</t>
  </si>
  <si>
    <t>203-0511</t>
  </si>
  <si>
    <t>Щиты: из досок толщиной 25 мм</t>
  </si>
  <si>
    <t>м2</t>
  </si>
  <si>
    <t>113-0021</t>
  </si>
  <si>
    <t>Грунтовка: ГФ-021 красно-коричневая</t>
  </si>
  <si>
    <t>407-0005</t>
  </si>
  <si>
    <t>Глина бентонитовая</t>
  </si>
  <si>
    <t>101-1515</t>
  </si>
  <si>
    <t>Электроды диаметром: 4 мм Э46</t>
  </si>
  <si>
    <t>Вспомогательные ненормируемые ресурсы (2% от оплаты труда рабочих)</t>
  </si>
  <si>
    <t>руб</t>
  </si>
  <si>
    <t>113-1786</t>
  </si>
  <si>
    <t>Лак битумный: БТ-123</t>
  </si>
  <si>
    <t>101-1977</t>
  </si>
  <si>
    <t>Болты с гайками и шайбами строительные</t>
  </si>
  <si>
    <t>408-0122</t>
  </si>
  <si>
    <t>Песок природный для строительных: работ средний</t>
  </si>
  <si>
    <t>413-0003</t>
  </si>
  <si>
    <t>Камни бортовые из горных пород, марка: 3ГП</t>
  </si>
  <si>
    <t>п,м</t>
  </si>
  <si>
    <t>201-0757</t>
  </si>
  <si>
    <t>Отдельные конструктивные элементы зданий и сооружений с преобладанием: горячекатаных профилей, средняя масса сборочной единицы от 0,5 до 1 т</t>
  </si>
  <si>
    <t>101-2284</t>
  </si>
  <si>
    <t>Кислота серная: техническая улучшенная</t>
  </si>
  <si>
    <t>507-2630</t>
  </si>
  <si>
    <t>Пробки П-М27х2</t>
  </si>
  <si>
    <t>101-0073</t>
  </si>
  <si>
    <t>Битумы нефтяные строительные марки: БН-90/10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</si>
  <si>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</si>
  <si>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</si>
  <si>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411-0001</t>
  </si>
  <si>
    <t>Вода</t>
  </si>
  <si>
    <t>101-1668</t>
  </si>
  <si>
    <t>Рогожа</t>
  </si>
  <si>
    <t>101-1556</t>
  </si>
  <si>
    <t>Битумы нефтяные дорожные марки: БНД-60/90, БНД 90/130</t>
  </si>
  <si>
    <t>408-0012</t>
  </si>
  <si>
    <t>Щебень из природного камня для строительных работ марка: 1000, фракция 40-70 мм</t>
  </si>
  <si>
    <t>509-2160</t>
  </si>
  <si>
    <t>Прокладки паронитовые</t>
  </si>
  <si>
    <t>509-0042</t>
  </si>
  <si>
    <t>Наконечники кабельные: медные соединительные</t>
  </si>
  <si>
    <t>100 шт,</t>
  </si>
  <si>
    <t>101-1519</t>
  </si>
  <si>
    <t>Электроды диаметром: 4 мм Э55</t>
  </si>
  <si>
    <t>408-0011</t>
  </si>
  <si>
    <t>Щебень из природного камня для строительных работ марка: 1000, фракция 20-40 мм</t>
  </si>
  <si>
    <t>509-0989</t>
  </si>
  <si>
    <t>Шнур асбестовый общего назначения марки: ШАОН диаметром 8-10 мм</t>
  </si>
  <si>
    <t>301-3240</t>
  </si>
  <si>
    <t>Колпачки-заглушки 1"</t>
  </si>
  <si>
    <t>101-1714</t>
  </si>
  <si>
    <t>101-2036</t>
  </si>
  <si>
    <t>Болты с гайками и шайбами оцинкованные, диаметр: 6 мм</t>
  </si>
  <si>
    <t>103-0537</t>
  </si>
  <si>
    <t>Трубы бесшовные обсадные из стали группы Д и Б с короткой треугольной резьбой, наружным диаметром: 219 мм, толщина стенки 8,9 мм</t>
  </si>
  <si>
    <t>102-0053</t>
  </si>
  <si>
    <t>Доски обрезные хвойных пород длиной: 4-6,5 м, шириной 75-150 мм, толщиной 25 мм, III сорта</t>
  </si>
  <si>
    <t>102-0025</t>
  </si>
  <si>
    <t>Бруски обрезные хвойных пород длиной: 4-6,5 м, шириной 75-150 мм, толщиной 40-75 мм, III сорта</t>
  </si>
  <si>
    <t>101-2143</t>
  </si>
  <si>
    <t>Краска</t>
  </si>
  <si>
    <t>101-1924</t>
  </si>
  <si>
    <t>Электроды диаметром: 4 мм Э42А</t>
  </si>
  <si>
    <t>101-1292</t>
  </si>
  <si>
    <t>Уайт-спирит</t>
  </si>
  <si>
    <t>102-0061</t>
  </si>
  <si>
    <t>Доски обрезные хвойных пород длиной: 4-6,5 м, шириной 75-150 мм, толщиной 44 мм и более, III сорта</t>
  </si>
  <si>
    <t>101-2278</t>
  </si>
  <si>
    <t>Пропан-бутан, смесь техническая</t>
  </si>
  <si>
    <t>101-1805</t>
  </si>
  <si>
    <t>Гвозди строительные</t>
  </si>
  <si>
    <t>101-1537</t>
  </si>
  <si>
    <t>Электроды диаметром: 8 мм Э42</t>
  </si>
  <si>
    <t>102-0038</t>
  </si>
  <si>
    <t>Брусья необрезные хвойных пород длиной: 4-6,5 м, все ширины, толщиной 100, 125 мм, IV сорта</t>
  </si>
  <si>
    <t>101-0797</t>
  </si>
  <si>
    <t>Проволока горячекатаная в мотках, диаметром 6,3-6,5 мм</t>
  </si>
  <si>
    <t>113-0077</t>
  </si>
  <si>
    <t>Ксилол нефтяной марки А</t>
  </si>
  <si>
    <t>101-1627</t>
  </si>
  <si>
    <t>Сталь листовая углеродистая обыкновенного качества марки ВСт3пс5 толщиной: 4-6 мм</t>
  </si>
  <si>
    <t>408-0009</t>
  </si>
  <si>
    <t>Щебень из природного камня для строительных работ марка: 1000, фракция 5(3)-10 мм</t>
  </si>
  <si>
    <t>411-0002</t>
  </si>
  <si>
    <t>Вода водопроводная</t>
  </si>
  <si>
    <t>101-3914</t>
  </si>
  <si>
    <t>Дюбели распорные полипропиленовые</t>
  </si>
  <si>
    <t>102-0117</t>
  </si>
  <si>
    <t>Доски обрезные хвойных пород длиной: 2-3,75 м, шириной 75-150 мм, толщиной 32-40 мм, III сорта</t>
  </si>
  <si>
    <t>506-1360</t>
  </si>
  <si>
    <t>Припои оловянно-свинцовые бессурьмянистые марки: ПОС61</t>
  </si>
  <si>
    <t>Битумы нефтяные дорожные марки: БНД-60/90, БНД 90/130, сорт I</t>
  </si>
  <si>
    <t>204-0084</t>
  </si>
  <si>
    <t>Сетка из проволоки холоднотянутой</t>
  </si>
  <si>
    <t>113-0227</t>
  </si>
  <si>
    <t>Эмаль ХВ-124 защитная, зеленая</t>
  </si>
  <si>
    <t>201-0798</t>
  </si>
  <si>
    <t>Кондуктор инвентарный металлический</t>
  </si>
  <si>
    <t>402-0083</t>
  </si>
  <si>
    <t>Раствор готовый отделочный тяжелый: цементно-известковый 1:1:6</t>
  </si>
  <si>
    <t>101-0581</t>
  </si>
  <si>
    <t>Мазут топочный каменноугольный</t>
  </si>
  <si>
    <t>101-1602</t>
  </si>
  <si>
    <t>Ацетилен газообразный технический</t>
  </si>
  <si>
    <t>203-0512</t>
  </si>
  <si>
    <t>Щиты: из досок толщиной 40 мм</t>
  </si>
  <si>
    <t>101-1019</t>
  </si>
  <si>
    <t>Швеллеры № 40 из стали марки: Ст0</t>
  </si>
  <si>
    <t>101-0806</t>
  </si>
  <si>
    <t>Проволока сварочная легированная диаметром: 2 мм</t>
  </si>
  <si>
    <t>101-1757</t>
  </si>
  <si>
    <t>Ветошь</t>
  </si>
  <si>
    <t>101-0309</t>
  </si>
  <si>
    <t>Канаты пеньковые пропитанные</t>
  </si>
  <si>
    <t>101-0874</t>
  </si>
  <si>
    <t>Сетка тканая с квадратными ячейками № 05: без покрытия</t>
  </si>
  <si>
    <t>102-0023</t>
  </si>
  <si>
    <t>Бруски обрезные хвойных пород длиной: 4-6,5 м, шириной 75-150 мм, толщиной 40-75 мм, I сорта</t>
  </si>
  <si>
    <t>101-1770</t>
  </si>
  <si>
    <t>Толь с крупнозернистой посыпкой марки ТВК-350</t>
  </si>
  <si>
    <t>508-0097</t>
  </si>
  <si>
    <t>Канат двойной свивки типа ТК, конструкции 6х19(1+6+12)+1 о,с,, оцинкованный из проволок марки В, маркировочная группа: 1770 н/мм2, диаметром 5,5 мм</t>
  </si>
  <si>
    <t>10 м</t>
  </si>
  <si>
    <t>101-0816</t>
  </si>
  <si>
    <t>Проволока светлая диаметром: 1,1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</si>
  <si>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</si>
  <si>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</si>
  <si>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химическая лаборатория ПС 500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</si>
  <si>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</si>
  <si>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</si>
  <si>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</si>
  <si>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</si>
  <si>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</si>
  <si>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</si>
  <si>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</si>
  <si>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</si>
  <si>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</si>
  <si>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</si>
  <si>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</si>
  <si>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</si>
  <si>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</si>
  <si>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</si>
  <si>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</si>
  <si>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</si>
  <si>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</si>
  <si>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</si>
  <si>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</si>
  <si>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</si>
  <si>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</si>
  <si>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</si>
  <si>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</si>
  <si>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</si>
  <si>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</si>
  <si>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</si>
  <si>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</si>
  <si>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</si>
  <si>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</si>
  <si>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</si>
  <si>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</si>
  <si>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</si>
  <si>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</si>
  <si>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</si>
  <si>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</si>
  <si>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</si>
  <si>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</si>
  <si>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</si>
  <si>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</si>
  <si>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</si>
  <si>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</si>
  <si>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</si>
  <si>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химическая лаборатория ПС 500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</si>
  <si>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</si>
  <si>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</si>
  <si>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</si>
  <si>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</si>
  <si>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</si>
  <si>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</si>
  <si>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</si>
  <si>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</si>
  <si>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</si>
  <si>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</si>
  <si>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</si>
  <si>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</si>
  <si>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</si>
  <si>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</si>
  <si>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</si>
  <si>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</si>
  <si>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</si>
  <si>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</si>
  <si>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</si>
  <si>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</si>
  <si>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</si>
  <si>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</si>
  <si>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</si>
  <si>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</si>
  <si>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</si>
  <si>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</si>
  <si>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</si>
  <si>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</si>
  <si>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</si>
  <si>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</si>
  <si>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</si>
  <si>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</si>
  <si>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</si>
  <si>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</si>
  <si>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</si>
  <si>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</si>
  <si>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</si>
  <si>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</si>
  <si>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</si>
  <si>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</si>
  <si>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</si>
  <si>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ПЧХ Хим. лаборатория 500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</si>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</sst>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169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70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1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2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top" wrapText="1"/>
    </xf>
    <xf numFmtId="0" fontId="8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585932</xdr:colOff>
      <xdr:row>28</xdr:row>
      <xdr:rowOff>124980</xdr:rowOff>
    </xdr:from>
    <xdr:to>
      <xdr:col>2</xdr:col>
      <xdr:colOff>1530734</xdr:colOff>
      <xdr:row>31</xdr:row>
      <xdr:rowOff>17945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61D95F-A9CC-4403-BC63-26FA1758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205" y="13771707"/>
          <a:ext cx="944802" cy="516420"/>
        </a:xfrm>
        <a:prstGeom prst="rect">
          <a:avLst/>
        </a:prstGeom>
      </xdr:spPr>
    </xdr:pic>
    <xdr:clientData/>
  </xdr:twoCellAnchor>
  <xdr:twoCellAnchor editAs="oneCell">
    <xdr:from>
      <xdr:col>2</xdr:col>
      <xdr:colOff>776432</xdr:colOff>
      <xdr:row>26</xdr:row>
      <xdr:rowOff>238414</xdr:rowOff>
    </xdr:from>
    <xdr:to>
      <xdr:col>2</xdr:col>
      <xdr:colOff>1497112</xdr:colOff>
      <xdr:row>28</xdr:row>
      <xdr:rowOff>31461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66440E2-3A9E-43B7-B490-62F53047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705" y="13192414"/>
          <a:ext cx="720680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918483</xdr:colOff>
      <xdr:row>18</xdr:row>
      <xdr:rowOff>70303</xdr:rowOff>
    </xdr:from>
    <xdr:to>
      <xdr:col>2</xdr:col>
      <xdr:colOff>1863285</xdr:colOff>
      <xdr:row>21</xdr:row>
      <xdr:rowOff>23016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EE49FD-87C9-4CBF-9B48-ADBB5A92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8197" y="533626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15</xdr:row>
      <xdr:rowOff>15875</xdr:rowOff>
    </xdr:from>
    <xdr:to>
      <xdr:col>2</xdr:col>
      <xdr:colOff>1720805</xdr:colOff>
      <xdr:row>17</xdr:row>
      <xdr:rowOff>120650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F8EA742E-A59D-4634-9F04-FC7188B1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4664075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484910</xdr:colOff>
      <xdr:row>247</xdr:row>
      <xdr:rowOff>118753</xdr:rowOff>
    </xdr:from>
    <xdr:to>
      <xdr:col>2</xdr:col>
      <xdr:colOff>1395076</xdr:colOff>
      <xdr:row>250</xdr:row>
      <xdr:rowOff>17038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F08086-D03D-41FE-BE14-AC403A44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319" y="69478071"/>
          <a:ext cx="910166" cy="521740"/>
        </a:xfrm>
        <a:prstGeom prst="rect">
          <a:avLst/>
        </a:prstGeom>
      </xdr:spPr>
    </xdr:pic>
    <xdr:clientData/>
  </xdr:twoCellAnchor>
  <xdr:twoCellAnchor editAs="oneCell">
    <xdr:from>
      <xdr:col>2</xdr:col>
      <xdr:colOff>675410</xdr:colOff>
      <xdr:row>244</xdr:row>
      <xdr:rowOff>190500</xdr:rowOff>
    </xdr:from>
    <xdr:to>
      <xdr:col>2</xdr:col>
      <xdr:colOff>1361454</xdr:colOff>
      <xdr:row>247</xdr:row>
      <xdr:rowOff>46635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A2BB0B8-0F26-4FB6-A34F-4D1613579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2819" y="68926364"/>
          <a:ext cx="686044" cy="4795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2178AF2-C261-4B76-BFC4-17099DBB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40</xdr:row>
      <xdr:rowOff>123825</xdr:rowOff>
    </xdr:from>
    <xdr:to>
      <xdr:col>1</xdr:col>
      <xdr:colOff>1692230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C38CE04-F486-4D39-A125-98A3D30E9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506506</xdr:colOff>
      <xdr:row>243</xdr:row>
      <xdr:rowOff>70037</xdr:rowOff>
    </xdr:from>
    <xdr:to>
      <xdr:col>1</xdr:col>
      <xdr:colOff>1451308</xdr:colOff>
      <xdr:row>246</xdr:row>
      <xdr:rowOff>51325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A86C9E7-AF30-4894-9C05-BB046736A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06" y="2725438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697006</xdr:colOff>
      <xdr:row>240</xdr:row>
      <xdr:rowOff>308162</xdr:rowOff>
    </xdr:from>
    <xdr:to>
      <xdr:col>1</xdr:col>
      <xdr:colOff>1417686</xdr:colOff>
      <xdr:row>242</xdr:row>
      <xdr:rowOff>165287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8866738-1758-401D-8B98-123AF5CF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26682887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41</xdr:row>
      <xdr:rowOff>66675</xdr:rowOff>
    </xdr:from>
    <xdr:to>
      <xdr:col>2</xdr:col>
      <xdr:colOff>287577</xdr:colOff>
      <xdr:row>44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17E3EC-4FDC-490E-A91A-38B3417F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150114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38</xdr:row>
      <xdr:rowOff>123825</xdr:rowOff>
    </xdr:from>
    <xdr:to>
      <xdr:col>2</xdr:col>
      <xdr:colOff>253955</xdr:colOff>
      <xdr:row>40</xdr:row>
      <xdr:rowOff>171450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227D1DC-81B7-4AC4-85E6-9FB78A25D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44399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85725</xdr:rowOff>
    </xdr:from>
    <xdr:to>
      <xdr:col>1</xdr:col>
      <xdr:colOff>801927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849E870-7539-4C13-98F9-7BAD81B60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29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628650</xdr:rowOff>
    </xdr:from>
    <xdr:to>
      <xdr:col>1</xdr:col>
      <xdr:colOff>768305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B4877DC1-5D59-4C06-A828-51E263173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943225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28820EE-DB9A-40BD-9AD7-CDC9412CB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23</xdr:row>
      <xdr:rowOff>79375</xdr:rowOff>
    </xdr:from>
    <xdr:to>
      <xdr:col>1</xdr:col>
      <xdr:colOff>1720805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877EA38-889B-4AD8-9D86-08D3A68C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8" t="s">
        <v>0</v>
      </c>
      <c r="B2" s="218"/>
      <c r="C2" s="218"/>
    </row>
    <row r="3" spans="1:3" x14ac:dyDescent="0.25">
      <c r="A3" s="1"/>
      <c r="B3" s="1"/>
      <c r="C3" s="1"/>
    </row>
    <row r="4" spans="1:3" x14ac:dyDescent="0.25">
      <c r="A4" s="219" t="s">
        <v>1</v>
      </c>
      <c r="B4" s="219"/>
      <c r="C4" s="21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20" t="s">
        <v>3</v>
      </c>
      <c r="C6" s="220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20" sqref="D19:D20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4"/>
      <c r="C1" s="194"/>
      <c r="D1" s="195" t="s">
        <v>638</v>
      </c>
    </row>
    <row r="2" spans="1:5" x14ac:dyDescent="0.25">
      <c r="A2" s="195"/>
      <c r="B2" s="195"/>
      <c r="C2" s="195"/>
      <c r="D2" s="195"/>
    </row>
    <row r="3" spans="1:5" ht="24.75" customHeight="1" x14ac:dyDescent="0.25">
      <c r="A3" s="218" t="s">
        <v>639</v>
      </c>
      <c r="B3" s="218"/>
      <c r="C3" s="218"/>
      <c r="D3" s="218"/>
    </row>
    <row r="4" spans="1:5" ht="24.75" customHeight="1" x14ac:dyDescent="0.25">
      <c r="A4" s="196"/>
      <c r="B4" s="196"/>
      <c r="C4" s="196"/>
      <c r="D4" s="196"/>
    </row>
    <row r="5" spans="1:5" ht="24.6" customHeight="1" x14ac:dyDescent="0.25">
      <c r="A5" s="221" t="s">
        <v>640</v>
      </c>
      <c r="B5" s="221"/>
      <c r="C5" s="221"/>
      <c r="D5" s="197" t="str">
        <f>'Прил.5 Расчет СМР и ОБ'!D6:J6</f>
        <v xml:space="preserve">Постоянная часть ПС ПЧЗ химическая лаборатория ПС 500 кВ </v>
      </c>
    </row>
    <row r="6" spans="1:5" ht="19.899999999999999" customHeight="1" x14ac:dyDescent="0.25">
      <c r="A6" s="221" t="s">
        <v>50</v>
      </c>
      <c r="B6" s="221"/>
      <c r="C6" s="221"/>
      <c r="D6" s="197"/>
    </row>
    <row r="7" spans="1:5" x14ac:dyDescent="0.25">
      <c r="A7" s="194"/>
      <c r="B7" s="194"/>
      <c r="C7" s="194"/>
      <c r="D7" s="194"/>
    </row>
    <row r="8" spans="1:5" ht="14.45" customHeight="1" x14ac:dyDescent="0.25">
      <c r="A8" s="232" t="s">
        <v>5</v>
      </c>
      <c r="B8" s="232" t="s">
        <v>6</v>
      </c>
      <c r="C8" s="232" t="s">
        <v>641</v>
      </c>
      <c r="D8" s="232" t="s">
        <v>642</v>
      </c>
    </row>
    <row r="9" spans="1:5" ht="15" customHeight="1" x14ac:dyDescent="0.25">
      <c r="A9" s="232"/>
      <c r="B9" s="232"/>
      <c r="C9" s="232"/>
      <c r="D9" s="232"/>
    </row>
    <row r="10" spans="1:5" x14ac:dyDescent="0.25">
      <c r="A10" s="198">
        <v>1</v>
      </c>
      <c r="B10" s="198">
        <v>2</v>
      </c>
      <c r="C10" s="198">
        <v>3</v>
      </c>
      <c r="D10" s="198">
        <v>4</v>
      </c>
    </row>
    <row r="11" spans="1:5" ht="51" customHeight="1" x14ac:dyDescent="0.25">
      <c r="A11" s="198" t="s">
        <v>643</v>
      </c>
      <c r="B11" s="198" t="s">
        <v>644</v>
      </c>
      <c r="C11" s="199" t="str">
        <f>D5</f>
        <v xml:space="preserve">Постоянная часть ПС ПЧЗ химическая лаборатория ПС 500 кВ </v>
      </c>
      <c r="D11" s="200">
        <f>'Прил.4 РМ'!C41/1000</f>
        <v>23539.700500000003</v>
      </c>
      <c r="E11" s="201"/>
    </row>
    <row r="12" spans="1:5" x14ac:dyDescent="0.25">
      <c r="A12" s="202"/>
      <c r="B12" s="203"/>
      <c r="C12" s="202"/>
      <c r="D12" s="202"/>
    </row>
    <row r="13" spans="1:5" x14ac:dyDescent="0.25">
      <c r="A13" s="194" t="s">
        <v>645</v>
      </c>
      <c r="B13" s="204"/>
      <c r="C13" s="204"/>
      <c r="D13" s="202"/>
    </row>
    <row r="14" spans="1:5" x14ac:dyDescent="0.25">
      <c r="A14" s="205" t="s">
        <v>77</v>
      </c>
      <c r="B14" s="204"/>
      <c r="C14" s="204"/>
      <c r="D14" s="202"/>
    </row>
    <row r="15" spans="1:5" x14ac:dyDescent="0.25">
      <c r="A15" s="194"/>
      <c r="B15" s="204"/>
      <c r="C15" s="204"/>
      <c r="D15" s="202"/>
    </row>
    <row r="16" spans="1:5" x14ac:dyDescent="0.25">
      <c r="A16" s="194" t="s">
        <v>78</v>
      </c>
      <c r="B16" s="204"/>
      <c r="C16" s="204"/>
      <c r="D16" s="202"/>
    </row>
    <row r="17" spans="1:4" x14ac:dyDescent="0.25">
      <c r="A17" s="205" t="s">
        <v>79</v>
      </c>
      <c r="B17" s="204"/>
      <c r="C17" s="204"/>
      <c r="D17" s="20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25" t="s">
        <v>646</v>
      </c>
      <c r="C4" s="225"/>
      <c r="D4" s="225"/>
    </row>
    <row r="5" spans="2:5" ht="18.75" customHeight="1" x14ac:dyDescent="0.25">
      <c r="B5" s="125"/>
    </row>
    <row r="6" spans="2:5" ht="15.75" customHeight="1" x14ac:dyDescent="0.25">
      <c r="B6" s="226" t="s">
        <v>647</v>
      </c>
      <c r="C6" s="226"/>
      <c r="D6" s="226"/>
    </row>
    <row r="7" spans="2:5" x14ac:dyDescent="0.25">
      <c r="B7" s="268"/>
      <c r="C7" s="268"/>
      <c r="D7" s="268"/>
      <c r="E7" s="268"/>
    </row>
    <row r="8" spans="2:5" x14ac:dyDescent="0.25">
      <c r="B8" s="141"/>
      <c r="C8" s="141"/>
      <c r="D8" s="141"/>
      <c r="E8" s="141"/>
    </row>
    <row r="9" spans="2:5" ht="47.25" customHeight="1" x14ac:dyDescent="0.25">
      <c r="B9" s="116" t="s">
        <v>648</v>
      </c>
      <c r="C9" s="116" t="s">
        <v>649</v>
      </c>
      <c r="D9" s="116" t="s">
        <v>650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651</v>
      </c>
      <c r="C11" s="116" t="s">
        <v>652</v>
      </c>
      <c r="D11" s="116">
        <v>44.29</v>
      </c>
    </row>
    <row r="12" spans="2:5" ht="29.25" customHeight="1" x14ac:dyDescent="0.25">
      <c r="B12" s="116" t="s">
        <v>653</v>
      </c>
      <c r="C12" s="116" t="s">
        <v>652</v>
      </c>
      <c r="D12" s="116">
        <v>13.47</v>
      </c>
    </row>
    <row r="13" spans="2:5" ht="29.25" customHeight="1" x14ac:dyDescent="0.25">
      <c r="B13" s="116" t="s">
        <v>654</v>
      </c>
      <c r="C13" s="116" t="s">
        <v>652</v>
      </c>
      <c r="D13" s="116">
        <v>8.0399999999999991</v>
      </c>
    </row>
    <row r="14" spans="2:5" ht="30.75" customHeight="1" x14ac:dyDescent="0.25">
      <c r="B14" s="116" t="s">
        <v>655</v>
      </c>
      <c r="C14" s="110" t="s">
        <v>656</v>
      </c>
      <c r="D14" s="116">
        <v>6.26</v>
      </c>
    </row>
    <row r="15" spans="2:5" ht="89.45" customHeight="1" x14ac:dyDescent="0.25">
      <c r="B15" s="116" t="s">
        <v>657</v>
      </c>
      <c r="C15" s="116" t="s">
        <v>658</v>
      </c>
      <c r="D15" s="127">
        <v>3.9E-2</v>
      </c>
    </row>
    <row r="16" spans="2:5" ht="78.75" customHeight="1" x14ac:dyDescent="0.25">
      <c r="B16" s="116" t="s">
        <v>659</v>
      </c>
      <c r="C16" s="116" t="s">
        <v>660</v>
      </c>
      <c r="D16" s="127">
        <v>2.1000000000000001E-2</v>
      </c>
    </row>
    <row r="17" spans="2:4" ht="31.7" customHeight="1" x14ac:dyDescent="0.25">
      <c r="B17" s="116" t="s">
        <v>661</v>
      </c>
      <c r="C17" s="116" t="s">
        <v>662</v>
      </c>
      <c r="D17" s="127">
        <v>2.1399999999999999E-2</v>
      </c>
    </row>
    <row r="18" spans="2:4" ht="31.7" customHeight="1" x14ac:dyDescent="0.25">
      <c r="B18" s="116" t="s">
        <v>589</v>
      </c>
      <c r="C18" s="116" t="s">
        <v>663</v>
      </c>
      <c r="D18" s="127">
        <v>2E-3</v>
      </c>
    </row>
    <row r="19" spans="2:4" ht="24" customHeight="1" x14ac:dyDescent="0.25">
      <c r="B19" s="116" t="s">
        <v>591</v>
      </c>
      <c r="C19" s="116" t="s">
        <v>664</v>
      </c>
      <c r="D19" s="127">
        <v>0.03</v>
      </c>
    </row>
    <row r="20" spans="2:4" ht="18.75" customHeight="1" x14ac:dyDescent="0.25">
      <c r="B20" s="126"/>
    </row>
    <row r="21" spans="2:4" ht="18.75" customHeight="1" x14ac:dyDescent="0.25">
      <c r="B21" s="126"/>
    </row>
    <row r="22" spans="2:4" ht="18.75" customHeight="1" x14ac:dyDescent="0.25">
      <c r="B22" s="126"/>
    </row>
    <row r="23" spans="2:4" ht="18.75" customHeight="1" x14ac:dyDescent="0.25">
      <c r="B23" s="126"/>
    </row>
    <row r="26" spans="2:4" x14ac:dyDescent="0.25">
      <c r="B26" s="4" t="s">
        <v>665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630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26" t="s">
        <v>666</v>
      </c>
      <c r="B2" s="226"/>
      <c r="C2" s="226"/>
      <c r="D2" s="226"/>
      <c r="E2" s="226"/>
      <c r="F2" s="226"/>
    </row>
    <row r="4" spans="1:7" ht="18" customHeight="1" x14ac:dyDescent="0.25">
      <c r="A4" s="111" t="s">
        <v>667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668</v>
      </c>
      <c r="C5" s="113" t="s">
        <v>669</v>
      </c>
      <c r="D5" s="113" t="s">
        <v>670</v>
      </c>
      <c r="E5" s="113" t="s">
        <v>671</v>
      </c>
      <c r="F5" s="113" t="s">
        <v>672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673</v>
      </c>
      <c r="B7" s="115" t="s">
        <v>674</v>
      </c>
      <c r="C7" s="116" t="s">
        <v>675</v>
      </c>
      <c r="D7" s="116" t="s">
        <v>676</v>
      </c>
      <c r="E7" s="117">
        <v>47872.94</v>
      </c>
      <c r="F7" s="115" t="s">
        <v>677</v>
      </c>
      <c r="G7" s="112"/>
    </row>
    <row r="8" spans="1:7" ht="31.7" customHeight="1" x14ac:dyDescent="0.25">
      <c r="A8" s="114" t="s">
        <v>678</v>
      </c>
      <c r="B8" s="115" t="s">
        <v>679</v>
      </c>
      <c r="C8" s="116" t="s">
        <v>680</v>
      </c>
      <c r="D8" s="116" t="s">
        <v>681</v>
      </c>
      <c r="E8" s="117">
        <f>1973/12</f>
        <v>164.41666666667001</v>
      </c>
      <c r="F8" s="115" t="s">
        <v>682</v>
      </c>
      <c r="G8" s="118"/>
    </row>
    <row r="9" spans="1:7" ht="15.75" customHeight="1" x14ac:dyDescent="0.25">
      <c r="A9" s="114" t="s">
        <v>683</v>
      </c>
      <c r="B9" s="115" t="s">
        <v>684</v>
      </c>
      <c r="C9" s="116" t="s">
        <v>685</v>
      </c>
      <c r="D9" s="116" t="s">
        <v>676</v>
      </c>
      <c r="E9" s="117">
        <v>1</v>
      </c>
      <c r="F9" s="115"/>
      <c r="G9" s="118"/>
    </row>
    <row r="10" spans="1:7" ht="15.75" customHeight="1" x14ac:dyDescent="0.25">
      <c r="A10" s="114" t="s">
        <v>686</v>
      </c>
      <c r="B10" s="115" t="s">
        <v>687</v>
      </c>
      <c r="C10" s="116"/>
      <c r="D10" s="116"/>
      <c r="E10" s="119">
        <v>3.4</v>
      </c>
      <c r="F10" s="115" t="s">
        <v>688</v>
      </c>
      <c r="G10" s="118"/>
    </row>
    <row r="11" spans="1:7" ht="78.75" customHeight="1" x14ac:dyDescent="0.25">
      <c r="A11" s="114" t="s">
        <v>689</v>
      </c>
      <c r="B11" s="115" t="s">
        <v>690</v>
      </c>
      <c r="C11" s="116" t="s">
        <v>691</v>
      </c>
      <c r="D11" s="116" t="s">
        <v>676</v>
      </c>
      <c r="E11" s="175">
        <v>1.2470000000000001</v>
      </c>
      <c r="F11" s="115" t="s">
        <v>692</v>
      </c>
      <c r="G11" s="112"/>
    </row>
    <row r="12" spans="1:7" ht="78.75" customHeight="1" x14ac:dyDescent="0.25">
      <c r="A12" s="114" t="s">
        <v>693</v>
      </c>
      <c r="B12" s="120" t="s">
        <v>694</v>
      </c>
      <c r="C12" s="116" t="s">
        <v>695</v>
      </c>
      <c r="D12" s="116" t="s">
        <v>676</v>
      </c>
      <c r="E12" s="121">
        <v>1.139</v>
      </c>
      <c r="F12" s="122" t="s">
        <v>696</v>
      </c>
      <c r="G12" s="118"/>
    </row>
    <row r="13" spans="1:7" ht="63" customHeight="1" x14ac:dyDescent="0.25">
      <c r="A13" s="114" t="s">
        <v>697</v>
      </c>
      <c r="B13" s="123" t="s">
        <v>698</v>
      </c>
      <c r="C13" s="116" t="s">
        <v>699</v>
      </c>
      <c r="D13" s="116" t="s">
        <v>700</v>
      </c>
      <c r="E13" s="124">
        <f>((E7*E9/E8)*E11)*E12</f>
        <v>413.55610637012001</v>
      </c>
      <c r="F13" s="115" t="s">
        <v>701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9" t="s">
        <v>702</v>
      </c>
      <c r="B1" s="269"/>
      <c r="C1" s="269"/>
      <c r="D1" s="269"/>
      <c r="E1" s="269"/>
      <c r="F1" s="269"/>
      <c r="G1" s="269"/>
      <c r="H1" s="269"/>
      <c r="I1" s="269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21" t="e">
        <f>#REF!</f>
        <v>#REF!</v>
      </c>
      <c r="B3" s="221"/>
      <c r="C3" s="221"/>
      <c r="D3" s="221"/>
      <c r="E3" s="221"/>
      <c r="F3" s="221"/>
      <c r="G3" s="221"/>
      <c r="H3" s="221"/>
      <c r="I3" s="221"/>
    </row>
    <row r="4" spans="1:13" s="4" customFormat="1" ht="15.75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</row>
    <row r="5" spans="1:13" s="30" customFormat="1" ht="36.75" customHeight="1" x14ac:dyDescent="0.35">
      <c r="A5" s="271" t="s">
        <v>13</v>
      </c>
      <c r="B5" s="271" t="s">
        <v>703</v>
      </c>
      <c r="C5" s="271" t="s">
        <v>704</v>
      </c>
      <c r="D5" s="271" t="s">
        <v>705</v>
      </c>
      <c r="E5" s="267" t="s">
        <v>706</v>
      </c>
      <c r="F5" s="267"/>
      <c r="G5" s="267"/>
      <c r="H5" s="267"/>
      <c r="I5" s="267"/>
    </row>
    <row r="6" spans="1:13" s="24" customFormat="1" ht="31.7" customHeight="1" x14ac:dyDescent="0.2">
      <c r="A6" s="271"/>
      <c r="B6" s="271"/>
      <c r="C6" s="271"/>
      <c r="D6" s="271"/>
      <c r="E6" s="31" t="s">
        <v>86</v>
      </c>
      <c r="F6" s="31" t="s">
        <v>87</v>
      </c>
      <c r="G6" s="31" t="s">
        <v>43</v>
      </c>
      <c r="H6" s="31" t="s">
        <v>707</v>
      </c>
      <c r="I6" s="31" t="s">
        <v>708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579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709</v>
      </c>
      <c r="C9" s="8" t="s">
        <v>710</v>
      </c>
      <c r="D9" s="109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711</v>
      </c>
      <c r="C11" s="8" t="s">
        <v>659</v>
      </c>
      <c r="D11" s="109">
        <v>2.1000000000000001E-2</v>
      </c>
      <c r="E11" s="26">
        <f>(E8+E9)*D11</f>
        <v>8.6950678710000007E-2</v>
      </c>
      <c r="F11" s="26"/>
      <c r="G11" s="26"/>
      <c r="H11" s="26" t="s">
        <v>712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713</v>
      </c>
      <c r="C12" s="8" t="s">
        <v>714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715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662</v>
      </c>
      <c r="C14" s="8" t="s">
        <v>716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717</v>
      </c>
      <c r="C16" s="8" t="s">
        <v>718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719</v>
      </c>
    </row>
    <row r="17" spans="1:10" s="24" customFormat="1" ht="81.75" customHeight="1" x14ac:dyDescent="0.2">
      <c r="A17" s="32">
        <v>7</v>
      </c>
      <c r="B17" s="8" t="s">
        <v>717</v>
      </c>
      <c r="C17" s="8" t="s">
        <v>720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721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722</v>
      </c>
      <c r="C20" s="8" t="s">
        <v>591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723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724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725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726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727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3" t="s">
        <v>728</v>
      </c>
      <c r="O2" s="273"/>
    </row>
    <row r="3" spans="1:16" x14ac:dyDescent="0.25">
      <c r="A3" s="274" t="s">
        <v>729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5" spans="1:16" ht="37.5" customHeight="1" x14ac:dyDescent="0.25">
      <c r="A5" s="275" t="s">
        <v>730</v>
      </c>
      <c r="B5" s="278" t="s">
        <v>731</v>
      </c>
      <c r="C5" s="281" t="s">
        <v>732</v>
      </c>
      <c r="D5" s="284" t="s">
        <v>733</v>
      </c>
      <c r="E5" s="285"/>
      <c r="F5" s="285"/>
      <c r="G5" s="285"/>
      <c r="H5" s="285"/>
      <c r="I5" s="284" t="s">
        <v>734</v>
      </c>
      <c r="J5" s="285"/>
      <c r="K5" s="285"/>
      <c r="L5" s="285"/>
      <c r="M5" s="285"/>
      <c r="N5" s="285"/>
      <c r="O5" s="48" t="s">
        <v>735</v>
      </c>
    </row>
    <row r="6" spans="1:16" s="51" customFormat="1" ht="150" customHeight="1" x14ac:dyDescent="0.25">
      <c r="A6" s="276"/>
      <c r="B6" s="279"/>
      <c r="C6" s="282"/>
      <c r="D6" s="281" t="s">
        <v>736</v>
      </c>
      <c r="E6" s="286" t="s">
        <v>737</v>
      </c>
      <c r="F6" s="287"/>
      <c r="G6" s="288"/>
      <c r="H6" s="49" t="s">
        <v>738</v>
      </c>
      <c r="I6" s="289" t="s">
        <v>739</v>
      </c>
      <c r="J6" s="289" t="s">
        <v>736</v>
      </c>
      <c r="K6" s="290" t="s">
        <v>737</v>
      </c>
      <c r="L6" s="290"/>
      <c r="M6" s="290"/>
      <c r="N6" s="49" t="s">
        <v>738</v>
      </c>
      <c r="O6" s="50" t="s">
        <v>740</v>
      </c>
    </row>
    <row r="7" spans="1:16" s="51" customFormat="1" ht="30.75" customHeight="1" x14ac:dyDescent="0.25">
      <c r="A7" s="277"/>
      <c r="B7" s="280"/>
      <c r="C7" s="283"/>
      <c r="D7" s="283"/>
      <c r="E7" s="48" t="s">
        <v>86</v>
      </c>
      <c r="F7" s="48" t="s">
        <v>87</v>
      </c>
      <c r="G7" s="48" t="s">
        <v>43</v>
      </c>
      <c r="H7" s="52" t="s">
        <v>741</v>
      </c>
      <c r="I7" s="289"/>
      <c r="J7" s="289"/>
      <c r="K7" s="48" t="s">
        <v>86</v>
      </c>
      <c r="L7" s="48" t="s">
        <v>87</v>
      </c>
      <c r="M7" s="48" t="s">
        <v>43</v>
      </c>
      <c r="N7" s="52" t="s">
        <v>741</v>
      </c>
      <c r="O7" s="48" t="s">
        <v>742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5" t="s">
        <v>743</v>
      </c>
      <c r="C9" s="54" t="s">
        <v>744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7"/>
      <c r="C10" s="57" t="s">
        <v>745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5" t="s">
        <v>746</v>
      </c>
      <c r="C11" s="57" t="s">
        <v>747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7"/>
      <c r="C12" s="57" t="s">
        <v>748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5" t="s">
        <v>749</v>
      </c>
      <c r="C13" s="54" t="s">
        <v>750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7"/>
      <c r="C14" s="57" t="s">
        <v>751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752</v>
      </c>
      <c r="C15" s="57" t="s">
        <v>753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754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755</v>
      </c>
    </row>
    <row r="19" spans="1:15" ht="30.75" customHeight="1" x14ac:dyDescent="0.25">
      <c r="L19" s="69"/>
    </row>
    <row r="20" spans="1:15" ht="15" customHeight="1" outlineLevel="1" x14ac:dyDescent="0.25">
      <c r="G20" s="272" t="s">
        <v>756</v>
      </c>
      <c r="H20" s="272"/>
      <c r="I20" s="272"/>
      <c r="J20" s="272"/>
      <c r="K20" s="272"/>
      <c r="L20" s="272"/>
      <c r="M20" s="272"/>
      <c r="N20" s="272"/>
    </row>
    <row r="21" spans="1:15" ht="15.75" customHeight="1" outlineLevel="1" x14ac:dyDescent="0.25">
      <c r="G21" s="70"/>
      <c r="H21" s="70" t="s">
        <v>757</v>
      </c>
      <c r="I21" s="70" t="s">
        <v>758</v>
      </c>
      <c r="J21" s="70" t="s">
        <v>759</v>
      </c>
      <c r="K21" s="71" t="s">
        <v>760</v>
      </c>
      <c r="L21" s="70" t="s">
        <v>761</v>
      </c>
      <c r="M21" s="70" t="s">
        <v>762</v>
      </c>
      <c r="N21" s="70" t="s">
        <v>763</v>
      </c>
      <c r="O21" s="64"/>
    </row>
    <row r="22" spans="1:15" ht="15.75" customHeight="1" outlineLevel="1" x14ac:dyDescent="0.25">
      <c r="G22" s="292" t="s">
        <v>764</v>
      </c>
      <c r="H22" s="291">
        <v>6.09</v>
      </c>
      <c r="I22" s="293">
        <v>6.44</v>
      </c>
      <c r="J22" s="291">
        <v>5.77</v>
      </c>
      <c r="K22" s="293">
        <v>5.77</v>
      </c>
      <c r="L22" s="291">
        <v>5.23</v>
      </c>
      <c r="M22" s="291">
        <v>5.77</v>
      </c>
      <c r="N22" s="72">
        <v>6.29</v>
      </c>
      <c r="O22" t="s">
        <v>765</v>
      </c>
    </row>
    <row r="23" spans="1:15" ht="15.75" customHeight="1" outlineLevel="1" x14ac:dyDescent="0.25">
      <c r="G23" s="292"/>
      <c r="H23" s="291"/>
      <c r="I23" s="293"/>
      <c r="J23" s="291"/>
      <c r="K23" s="293"/>
      <c r="L23" s="291"/>
      <c r="M23" s="291"/>
      <c r="N23" s="72">
        <v>6.56</v>
      </c>
      <c r="O23" t="s">
        <v>766</v>
      </c>
    </row>
    <row r="24" spans="1:15" ht="15.75" customHeight="1" outlineLevel="1" x14ac:dyDescent="0.25">
      <c r="G24" s="73" t="s">
        <v>767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741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768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769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707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9" t="s">
        <v>770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4" spans="1:18" ht="36.75" customHeight="1" x14ac:dyDescent="0.25">
      <c r="A4" s="275" t="s">
        <v>730</v>
      </c>
      <c r="B4" s="278" t="s">
        <v>731</v>
      </c>
      <c r="C4" s="281" t="s">
        <v>771</v>
      </c>
      <c r="D4" s="281" t="s">
        <v>772</v>
      </c>
      <c r="E4" s="284" t="s">
        <v>773</v>
      </c>
      <c r="F4" s="285"/>
      <c r="G4" s="285"/>
      <c r="H4" s="285"/>
      <c r="I4" s="285"/>
      <c r="J4" s="285"/>
      <c r="K4" s="285"/>
      <c r="L4" s="285"/>
      <c r="M4" s="285"/>
      <c r="N4" s="310" t="s">
        <v>774</v>
      </c>
      <c r="O4" s="311"/>
      <c r="P4" s="311"/>
      <c r="Q4" s="311"/>
      <c r="R4" s="312"/>
    </row>
    <row r="5" spans="1:18" ht="60" customHeight="1" x14ac:dyDescent="0.25">
      <c r="A5" s="276"/>
      <c r="B5" s="279"/>
      <c r="C5" s="282"/>
      <c r="D5" s="282"/>
      <c r="E5" s="289" t="s">
        <v>775</v>
      </c>
      <c r="F5" s="289" t="s">
        <v>776</v>
      </c>
      <c r="G5" s="286" t="s">
        <v>737</v>
      </c>
      <c r="H5" s="287"/>
      <c r="I5" s="287"/>
      <c r="J5" s="288"/>
      <c r="K5" s="289" t="s">
        <v>777</v>
      </c>
      <c r="L5" s="289"/>
      <c r="M5" s="289"/>
      <c r="N5" s="75" t="s">
        <v>778</v>
      </c>
      <c r="O5" s="75" t="s">
        <v>779</v>
      </c>
      <c r="P5" s="75" t="s">
        <v>780</v>
      </c>
      <c r="Q5" s="76" t="s">
        <v>781</v>
      </c>
      <c r="R5" s="75" t="s">
        <v>782</v>
      </c>
    </row>
    <row r="6" spans="1:18" ht="49.7" customHeight="1" x14ac:dyDescent="0.25">
      <c r="A6" s="277"/>
      <c r="B6" s="280"/>
      <c r="C6" s="283"/>
      <c r="D6" s="283"/>
      <c r="E6" s="289"/>
      <c r="F6" s="289"/>
      <c r="G6" s="48" t="s">
        <v>86</v>
      </c>
      <c r="H6" s="48" t="s">
        <v>87</v>
      </c>
      <c r="I6" s="48" t="s">
        <v>43</v>
      </c>
      <c r="J6" s="48" t="s">
        <v>707</v>
      </c>
      <c r="K6" s="48" t="s">
        <v>778</v>
      </c>
      <c r="L6" s="48" t="s">
        <v>779</v>
      </c>
      <c r="M6" s="48" t="s">
        <v>780</v>
      </c>
      <c r="N6" s="48" t="s">
        <v>783</v>
      </c>
      <c r="O6" s="48" t="s">
        <v>784</v>
      </c>
      <c r="P6" s="48" t="s">
        <v>785</v>
      </c>
      <c r="Q6" s="49" t="s">
        <v>786</v>
      </c>
      <c r="R6" s="48" t="s">
        <v>787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5">
        <v>1</v>
      </c>
      <c r="B9" s="275" t="s">
        <v>788</v>
      </c>
      <c r="C9" s="302" t="s">
        <v>744</v>
      </c>
      <c r="D9" s="54" t="s">
        <v>789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7"/>
      <c r="B10" s="276"/>
      <c r="C10" s="303"/>
      <c r="D10" s="54" t="s">
        <v>790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5">
        <v>2</v>
      </c>
      <c r="B11" s="276"/>
      <c r="C11" s="302" t="s">
        <v>791</v>
      </c>
      <c r="D11" s="54" t="s">
        <v>789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7"/>
      <c r="B12" s="277"/>
      <c r="C12" s="303"/>
      <c r="D12" s="54" t="s">
        <v>790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5">
        <v>3</v>
      </c>
      <c r="B13" s="275" t="s">
        <v>746</v>
      </c>
      <c r="C13" s="305" t="s">
        <v>747</v>
      </c>
      <c r="D13" s="54" t="s">
        <v>792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7"/>
      <c r="B14" s="276"/>
      <c r="C14" s="306"/>
      <c r="D14" s="54" t="s">
        <v>790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5">
        <v>4</v>
      </c>
      <c r="B15" s="276"/>
      <c r="C15" s="307" t="s">
        <v>748</v>
      </c>
      <c r="D15" s="57" t="s">
        <v>792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7"/>
      <c r="B16" s="277"/>
      <c r="C16" s="308"/>
      <c r="D16" s="57" t="s">
        <v>790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5">
        <v>5</v>
      </c>
      <c r="B17" s="290" t="s">
        <v>749</v>
      </c>
      <c r="C17" s="302" t="s">
        <v>793</v>
      </c>
      <c r="D17" s="54" t="s">
        <v>794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7"/>
      <c r="B18" s="290"/>
      <c r="C18" s="303"/>
      <c r="D18" s="54" t="s">
        <v>790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5">
        <v>6</v>
      </c>
      <c r="B19" s="290"/>
      <c r="C19" s="302" t="s">
        <v>751</v>
      </c>
      <c r="D19" s="57" t="s">
        <v>792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7"/>
      <c r="B20" s="290"/>
      <c r="C20" s="303"/>
      <c r="D20" s="57" t="s">
        <v>790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5">
        <v>7</v>
      </c>
      <c r="B21" s="275" t="s">
        <v>752</v>
      </c>
      <c r="C21" s="302" t="s">
        <v>753</v>
      </c>
      <c r="D21" s="57" t="s">
        <v>795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7"/>
      <c r="B22" s="277"/>
      <c r="C22" s="303"/>
      <c r="D22" s="80" t="s">
        <v>790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796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4" t="s">
        <v>797</v>
      </c>
      <c r="E26" s="304"/>
      <c r="F26" s="304"/>
      <c r="G26" s="304"/>
      <c r="H26" s="304"/>
      <c r="I26" s="304"/>
      <c r="J26" s="304"/>
      <c r="K26" s="304"/>
      <c r="L26" s="69"/>
      <c r="R26" s="87"/>
    </row>
    <row r="27" spans="1:18" outlineLevel="1" x14ac:dyDescent="0.25">
      <c r="D27" s="88"/>
      <c r="E27" s="88" t="s">
        <v>757</v>
      </c>
      <c r="F27" s="88" t="s">
        <v>758</v>
      </c>
      <c r="G27" s="88" t="s">
        <v>759</v>
      </c>
      <c r="H27" s="89" t="s">
        <v>760</v>
      </c>
      <c r="I27" s="89" t="s">
        <v>761</v>
      </c>
      <c r="J27" s="89" t="s">
        <v>762</v>
      </c>
      <c r="K27" s="60" t="s">
        <v>763</v>
      </c>
    </row>
    <row r="28" spans="1:18" outlineLevel="1" x14ac:dyDescent="0.25">
      <c r="D28" s="298" t="s">
        <v>764</v>
      </c>
      <c r="E28" s="296">
        <v>6.09</v>
      </c>
      <c r="F28" s="300">
        <v>6.63</v>
      </c>
      <c r="G28" s="296">
        <v>5.77</v>
      </c>
      <c r="H28" s="294">
        <v>5.77</v>
      </c>
      <c r="I28" s="294">
        <v>6.35</v>
      </c>
      <c r="J28" s="296">
        <v>5.77</v>
      </c>
      <c r="K28" s="90">
        <v>6.29</v>
      </c>
      <c r="L28" t="s">
        <v>765</v>
      </c>
    </row>
    <row r="29" spans="1:18" outlineLevel="1" x14ac:dyDescent="0.25">
      <c r="D29" s="299"/>
      <c r="E29" s="297"/>
      <c r="F29" s="301"/>
      <c r="G29" s="297"/>
      <c r="H29" s="295"/>
      <c r="I29" s="295"/>
      <c r="J29" s="297"/>
      <c r="K29" s="90">
        <v>6.56</v>
      </c>
      <c r="L29" t="s">
        <v>766</v>
      </c>
    </row>
    <row r="30" spans="1:18" outlineLevel="1" x14ac:dyDescent="0.25">
      <c r="D30" s="91" t="s">
        <v>767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8" t="s">
        <v>741</v>
      </c>
      <c r="E31" s="296">
        <v>11.37</v>
      </c>
      <c r="F31" s="300">
        <v>13.56</v>
      </c>
      <c r="G31" s="296">
        <v>15.91</v>
      </c>
      <c r="H31" s="294">
        <v>15.91</v>
      </c>
      <c r="I31" s="294">
        <v>14.03</v>
      </c>
      <c r="J31" s="296">
        <v>15.91</v>
      </c>
      <c r="K31" s="90">
        <v>8.2899999999999991</v>
      </c>
      <c r="L31" t="s">
        <v>765</v>
      </c>
    </row>
    <row r="32" spans="1:18" outlineLevel="1" x14ac:dyDescent="0.25">
      <c r="D32" s="299"/>
      <c r="E32" s="297"/>
      <c r="F32" s="301"/>
      <c r="G32" s="297"/>
      <c r="H32" s="295"/>
      <c r="I32" s="295"/>
      <c r="J32" s="297"/>
      <c r="K32" s="90">
        <v>11.84</v>
      </c>
      <c r="L32" t="s">
        <v>766</v>
      </c>
    </row>
    <row r="33" spans="4:12" ht="15" customHeight="1" outlineLevel="1" x14ac:dyDescent="0.25">
      <c r="D33" s="92" t="s">
        <v>768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798</v>
      </c>
    </row>
    <row r="34" spans="4:12" outlineLevel="1" x14ac:dyDescent="0.25">
      <c r="D34" s="92" t="s">
        <v>769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798</v>
      </c>
    </row>
    <row r="35" spans="4:12" outlineLevel="1" x14ac:dyDescent="0.25">
      <c r="D35" s="91" t="s">
        <v>707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8" t="s">
        <v>10</v>
      </c>
      <c r="B2" s="218"/>
      <c r="C2" s="218"/>
      <c r="D2" s="21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2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1"/>
    </row>
    <row r="5" spans="1:4" x14ac:dyDescent="0.25">
      <c r="A5" s="5"/>
      <c r="B5" s="1"/>
      <c r="C5" s="1"/>
    </row>
    <row r="6" spans="1:4" x14ac:dyDescent="0.25">
      <c r="A6" s="218" t="s">
        <v>12</v>
      </c>
      <c r="B6" s="218"/>
      <c r="C6" s="218"/>
      <c r="D6" s="21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2" t="s">
        <v>5</v>
      </c>
      <c r="B15" s="223" t="s">
        <v>15</v>
      </c>
      <c r="C15" s="223"/>
      <c r="D15" s="223"/>
    </row>
    <row r="16" spans="1:4" x14ac:dyDescent="0.25">
      <c r="A16" s="222"/>
      <c r="B16" s="222" t="s">
        <v>17</v>
      </c>
      <c r="C16" s="223" t="s">
        <v>28</v>
      </c>
      <c r="D16" s="223"/>
    </row>
    <row r="17" spans="1:4" ht="39.200000000000003" customHeight="1" x14ac:dyDescent="0.25">
      <c r="A17" s="222"/>
      <c r="B17" s="22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4" t="s">
        <v>29</v>
      </c>
      <c r="B2" s="224"/>
      <c r="C2" s="224"/>
      <c r="D2" s="224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6" zoomScale="55" zoomScaleNormal="55" workbookViewId="0">
      <selection activeCell="D28" sqref="D28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6" x14ac:dyDescent="0.25">
      <c r="B3" s="225" t="s">
        <v>45</v>
      </c>
      <c r="C3" s="225"/>
      <c r="D3" s="225"/>
    </row>
    <row r="4" spans="2:6" x14ac:dyDescent="0.25">
      <c r="B4" s="226" t="s">
        <v>46</v>
      </c>
      <c r="C4" s="226"/>
      <c r="D4" s="226"/>
    </row>
    <row r="5" spans="2:6" ht="84.2" customHeight="1" x14ac:dyDescent="0.25">
      <c r="B5" s="228" t="s">
        <v>47</v>
      </c>
      <c r="C5" s="228"/>
      <c r="D5" s="228"/>
    </row>
    <row r="6" spans="2:6" ht="18.75" customHeight="1" x14ac:dyDescent="0.25">
      <c r="B6" s="178"/>
      <c r="C6" s="178"/>
      <c r="D6" s="178"/>
    </row>
    <row r="7" spans="2:6" ht="64.5" customHeight="1" x14ac:dyDescent="0.25">
      <c r="B7" s="227" t="s">
        <v>48</v>
      </c>
      <c r="C7" s="227"/>
      <c r="D7" s="227"/>
    </row>
    <row r="8" spans="2:6" ht="31.7" customHeight="1" x14ac:dyDescent="0.25">
      <c r="B8" s="227" t="s">
        <v>49</v>
      </c>
      <c r="C8" s="227"/>
      <c r="D8" s="227"/>
      <c r="E8" s="227"/>
      <c r="F8" s="227"/>
    </row>
    <row r="9" spans="2:6" ht="15.75" customHeight="1" x14ac:dyDescent="0.25">
      <c r="B9" s="227" t="s">
        <v>50</v>
      </c>
      <c r="C9" s="227"/>
      <c r="D9" s="227"/>
    </row>
    <row r="10" spans="2:6" x14ac:dyDescent="0.25">
      <c r="B10" s="149"/>
    </row>
    <row r="11" spans="2:6" x14ac:dyDescent="0.25">
      <c r="B11" s="116" t="s">
        <v>33</v>
      </c>
      <c r="C11" s="116" t="s">
        <v>51</v>
      </c>
      <c r="D11" s="116" t="s">
        <v>52</v>
      </c>
      <c r="E11" s="157"/>
    </row>
    <row r="12" spans="2:6" ht="96.75" customHeight="1" x14ac:dyDescent="0.25">
      <c r="B12" s="116">
        <v>1</v>
      </c>
      <c r="C12" s="120" t="s">
        <v>53</v>
      </c>
      <c r="D12" s="116" t="s">
        <v>54</v>
      </c>
    </row>
    <row r="13" spans="2:6" x14ac:dyDescent="0.25">
      <c r="B13" s="116">
        <v>2</v>
      </c>
      <c r="C13" s="120" t="s">
        <v>55</v>
      </c>
      <c r="D13" s="116" t="s">
        <v>56</v>
      </c>
    </row>
    <row r="14" spans="2:6" x14ac:dyDescent="0.25">
      <c r="B14" s="116">
        <v>3</v>
      </c>
      <c r="C14" s="120" t="s">
        <v>57</v>
      </c>
      <c r="D14" s="116" t="s">
        <v>58</v>
      </c>
    </row>
    <row r="15" spans="2:6" x14ac:dyDescent="0.25">
      <c r="B15" s="116">
        <v>4</v>
      </c>
      <c r="C15" s="120" t="s">
        <v>59</v>
      </c>
      <c r="D15" s="116">
        <v>1</v>
      </c>
    </row>
    <row r="16" spans="2:6" ht="132.75" customHeight="1" x14ac:dyDescent="0.25">
      <c r="B16" s="116">
        <v>5</v>
      </c>
      <c r="C16" s="110" t="s">
        <v>60</v>
      </c>
      <c r="D16" s="116" t="s">
        <v>61</v>
      </c>
    </row>
    <row r="17" spans="2:5" ht="79.5" customHeight="1" x14ac:dyDescent="0.25">
      <c r="B17" s="116">
        <v>6</v>
      </c>
      <c r="C17" s="110" t="s">
        <v>62</v>
      </c>
      <c r="D17" s="217">
        <v>14686.693548400001</v>
      </c>
      <c r="E17" s="177"/>
    </row>
    <row r="18" spans="2:5" x14ac:dyDescent="0.25">
      <c r="B18" s="156" t="s">
        <v>63</v>
      </c>
      <c r="C18" s="120" t="s">
        <v>64</v>
      </c>
      <c r="D18" s="217">
        <v>1769.4184591999999</v>
      </c>
    </row>
    <row r="19" spans="2:5" ht="15.75" customHeight="1" x14ac:dyDescent="0.25">
      <c r="B19" s="156" t="s">
        <v>65</v>
      </c>
      <c r="C19" s="120" t="s">
        <v>66</v>
      </c>
      <c r="D19" s="217">
        <v>12917.2750892</v>
      </c>
    </row>
    <row r="20" spans="2:5" ht="16.5" customHeight="1" x14ac:dyDescent="0.25">
      <c r="B20" s="156" t="s">
        <v>67</v>
      </c>
      <c r="C20" s="120" t="s">
        <v>68</v>
      </c>
      <c r="D20" s="217"/>
    </row>
    <row r="21" spans="2:5" ht="35.450000000000003" customHeight="1" x14ac:dyDescent="0.25">
      <c r="B21" s="156" t="s">
        <v>69</v>
      </c>
      <c r="C21" s="155" t="s">
        <v>70</v>
      </c>
      <c r="D21" s="217"/>
    </row>
    <row r="22" spans="2:5" x14ac:dyDescent="0.25">
      <c r="B22" s="116">
        <v>7</v>
      </c>
      <c r="C22" s="155" t="s">
        <v>71</v>
      </c>
      <c r="D22" s="209" t="s">
        <v>72</v>
      </c>
      <c r="E22" s="153"/>
    </row>
    <row r="23" spans="2:5" ht="123" customHeight="1" x14ac:dyDescent="0.25">
      <c r="B23" s="116">
        <v>8</v>
      </c>
      <c r="C23" s="154" t="s">
        <v>73</v>
      </c>
      <c r="D23" s="217">
        <v>14686.693548400001</v>
      </c>
      <c r="E23" s="177"/>
    </row>
    <row r="24" spans="2:5" ht="60.75" customHeight="1" x14ac:dyDescent="0.25">
      <c r="B24" s="116">
        <v>9</v>
      </c>
      <c r="C24" s="110" t="s">
        <v>74</v>
      </c>
      <c r="D24" s="217">
        <v>14686.693548400001</v>
      </c>
      <c r="E24" s="153"/>
    </row>
    <row r="25" spans="2:5" ht="48.2" customHeight="1" x14ac:dyDescent="0.25">
      <c r="B25" s="116">
        <v>10</v>
      </c>
      <c r="C25" s="120" t="s">
        <v>75</v>
      </c>
      <c r="D25" s="213"/>
    </row>
    <row r="26" spans="2:5" x14ac:dyDescent="0.25">
      <c r="B26" s="152"/>
      <c r="C26" s="151"/>
      <c r="D26" s="151"/>
    </row>
    <row r="27" spans="2:5" ht="37.5" customHeight="1" x14ac:dyDescent="0.25">
      <c r="B27" s="150"/>
    </row>
    <row r="28" spans="2:5" x14ac:dyDescent="0.25">
      <c r="B28" s="112" t="s">
        <v>76</v>
      </c>
    </row>
    <row r="29" spans="2:5" x14ac:dyDescent="0.25">
      <c r="B29" s="150" t="s">
        <v>77</v>
      </c>
    </row>
    <row r="31" spans="2:5" x14ac:dyDescent="0.25">
      <c r="B31" s="112" t="s">
        <v>78</v>
      </c>
    </row>
    <row r="32" spans="2:5" x14ac:dyDescent="0.25">
      <c r="B32" s="150" t="s">
        <v>79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topLeftCell="A4" zoomScale="70" zoomScaleNormal="70" workbookViewId="0">
      <selection activeCell="E21" sqref="E21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1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9" width="13" style="112" customWidth="1"/>
    <col min="10" max="10" width="16.28515625" style="112" customWidth="1"/>
    <col min="11" max="11" width="18" style="112" customWidth="1"/>
    <col min="12" max="12" width="9.140625" style="112"/>
  </cols>
  <sheetData>
    <row r="3" spans="1:12" x14ac:dyDescent="0.25">
      <c r="B3" s="225" t="s">
        <v>80</v>
      </c>
      <c r="C3" s="225"/>
      <c r="D3" s="225"/>
      <c r="E3" s="225"/>
      <c r="F3" s="225"/>
      <c r="G3" s="225"/>
      <c r="H3" s="225"/>
      <c r="I3" s="225"/>
      <c r="J3" s="225"/>
      <c r="K3" s="150"/>
    </row>
    <row r="4" spans="1:12" x14ac:dyDescent="0.25">
      <c r="B4" s="226" t="s">
        <v>81</v>
      </c>
      <c r="C4" s="226"/>
      <c r="D4" s="226"/>
      <c r="E4" s="226"/>
      <c r="F4" s="226"/>
      <c r="G4" s="226"/>
      <c r="H4" s="226"/>
      <c r="I4" s="226"/>
      <c r="J4" s="226"/>
      <c r="K4" s="226"/>
    </row>
    <row r="5" spans="1:12" x14ac:dyDescent="0.25">
      <c r="B5" s="158"/>
      <c r="C5" s="158"/>
      <c r="D5" s="158"/>
      <c r="E5" s="158"/>
      <c r="F5" s="158"/>
      <c r="G5" s="158"/>
      <c r="H5" s="158"/>
      <c r="I5" s="158"/>
      <c r="J5" s="158"/>
      <c r="K5" s="158"/>
    </row>
    <row r="6" spans="1:12" ht="29.25" customHeight="1" x14ac:dyDescent="0.25">
      <c r="B6" s="227" t="str">
        <f>'Прил.1 Сравнит табл'!B7:D7</f>
        <v xml:space="preserve">Наименование разрабатываемого показателя УНЦ - Постоянная часть ПС ПЧЗ химическая лаборатория ПС 500 кВ </v>
      </c>
      <c r="C6" s="227"/>
      <c r="D6" s="227"/>
      <c r="E6" s="227"/>
      <c r="F6" s="227"/>
      <c r="G6" s="227"/>
      <c r="H6" s="227"/>
      <c r="I6" s="227"/>
      <c r="J6" s="227"/>
      <c r="K6" s="227"/>
    </row>
    <row r="7" spans="1:12" x14ac:dyDescent="0.25">
      <c r="B7" s="227" t="str">
        <f>'Прил.1 Сравнит табл'!B9:D9</f>
        <v>Единица измерения  — 1 ПС</v>
      </c>
      <c r="C7" s="227"/>
      <c r="D7" s="227"/>
      <c r="E7" s="227"/>
      <c r="F7" s="227"/>
      <c r="G7" s="227"/>
      <c r="H7" s="227"/>
      <c r="I7" s="227"/>
      <c r="J7" s="227"/>
      <c r="K7" s="227"/>
    </row>
    <row r="8" spans="1:12" ht="18.75" customHeight="1" x14ac:dyDescent="0.25">
      <c r="B8" s="126"/>
    </row>
    <row r="9" spans="1:12" ht="15.75" customHeight="1" x14ac:dyDescent="0.25">
      <c r="A9" s="208"/>
      <c r="B9" s="232" t="s">
        <v>33</v>
      </c>
      <c r="C9" s="232" t="s">
        <v>82</v>
      </c>
      <c r="D9" s="232" t="s">
        <v>52</v>
      </c>
      <c r="E9" s="232"/>
      <c r="F9" s="232"/>
      <c r="G9" s="232"/>
      <c r="H9" s="232"/>
      <c r="I9" s="232"/>
      <c r="J9" s="232"/>
      <c r="K9" s="208"/>
      <c r="L9" s="208"/>
    </row>
    <row r="10" spans="1:12" ht="15.75" customHeight="1" x14ac:dyDescent="0.25">
      <c r="A10" s="208"/>
      <c r="B10" s="232"/>
      <c r="C10" s="232"/>
      <c r="D10" s="232" t="s">
        <v>83</v>
      </c>
      <c r="E10" s="232" t="s">
        <v>84</v>
      </c>
      <c r="F10" s="232" t="s">
        <v>85</v>
      </c>
      <c r="G10" s="232"/>
      <c r="H10" s="232"/>
      <c r="I10" s="232"/>
      <c r="J10" s="232"/>
      <c r="K10" s="208"/>
      <c r="L10" s="208"/>
    </row>
    <row r="11" spans="1:12" ht="83.25" customHeight="1" x14ac:dyDescent="0.25">
      <c r="A11" s="208"/>
      <c r="B11" s="232"/>
      <c r="C11" s="232"/>
      <c r="D11" s="232"/>
      <c r="E11" s="232"/>
      <c r="F11" s="209" t="s">
        <v>86</v>
      </c>
      <c r="G11" s="209" t="s">
        <v>87</v>
      </c>
      <c r="H11" s="209" t="s">
        <v>43</v>
      </c>
      <c r="I11" s="209" t="s">
        <v>88</v>
      </c>
      <c r="J11" s="209" t="s">
        <v>89</v>
      </c>
      <c r="K11" s="208"/>
      <c r="L11" s="208"/>
    </row>
    <row r="12" spans="1:12" ht="49.5" customHeight="1" x14ac:dyDescent="0.25">
      <c r="A12" s="208"/>
      <c r="B12" s="210">
        <v>1</v>
      </c>
      <c r="C12" s="211" t="s">
        <v>90</v>
      </c>
      <c r="D12" s="212"/>
      <c r="E12" s="213"/>
      <c r="F12" s="233">
        <v>1769.4184591999999</v>
      </c>
      <c r="G12" s="234"/>
      <c r="H12" s="215">
        <v>12917.2750892</v>
      </c>
      <c r="I12" s="215"/>
      <c r="J12" s="216">
        <v>14686.693548400001</v>
      </c>
      <c r="K12" s="208"/>
      <c r="L12" s="208"/>
    </row>
    <row r="13" spans="1:12" ht="15.75" customHeight="1" x14ac:dyDescent="0.25">
      <c r="A13" s="208"/>
      <c r="B13" s="229" t="s">
        <v>91</v>
      </c>
      <c r="C13" s="229"/>
      <c r="D13" s="229"/>
      <c r="E13" s="229"/>
      <c r="F13" s="230">
        <v>1769.4184591999999</v>
      </c>
      <c r="G13" s="231"/>
      <c r="H13" s="214">
        <v>12917.2750892</v>
      </c>
      <c r="I13" s="214"/>
      <c r="J13" s="214">
        <v>14686.693548400001</v>
      </c>
      <c r="K13" s="208"/>
      <c r="L13" s="208"/>
    </row>
    <row r="14" spans="1:12" ht="28.5" customHeight="1" x14ac:dyDescent="0.25">
      <c r="A14" s="208"/>
      <c r="B14" s="229" t="s">
        <v>92</v>
      </c>
      <c r="C14" s="229"/>
      <c r="D14" s="229"/>
      <c r="E14" s="229"/>
      <c r="F14" s="230">
        <v>1769.4184591999999</v>
      </c>
      <c r="G14" s="231"/>
      <c r="H14" s="214">
        <v>12917.2750892</v>
      </c>
      <c r="I14" s="214"/>
      <c r="J14" s="214">
        <v>14686.693548400001</v>
      </c>
      <c r="K14" s="208"/>
      <c r="L14" s="208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1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N251"/>
  <sheetViews>
    <sheetView view="pageBreakPreview" topLeftCell="A211" zoomScale="55" zoomScaleSheetLayoutView="55" workbookViewId="0">
      <selection activeCell="O243" sqref="O243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9.28515625" style="112" customWidth="1"/>
    <col min="9" max="10" width="9.140625" style="112" hidden="1"/>
    <col min="11" max="11" width="15" style="112" hidden="1" customWidth="1"/>
    <col min="12" max="12" width="9.140625" style="112" hidden="1"/>
    <col min="13" max="13" width="4.42578125" style="112" customWidth="1"/>
    <col min="14" max="14" width="9.140625" style="112"/>
  </cols>
  <sheetData>
    <row r="2" spans="1:14" x14ac:dyDescent="0.2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</row>
    <row r="3" spans="1:14" x14ac:dyDescent="0.25">
      <c r="A3" s="225" t="s">
        <v>94</v>
      </c>
      <c r="B3" s="225"/>
      <c r="C3" s="225"/>
      <c r="D3" s="225"/>
      <c r="E3" s="225"/>
      <c r="F3" s="225"/>
      <c r="G3" s="225"/>
      <c r="H3" s="225"/>
    </row>
    <row r="4" spans="1:14" x14ac:dyDescent="0.25">
      <c r="A4" s="226" t="s">
        <v>95</v>
      </c>
      <c r="B4" s="226"/>
      <c r="C4" s="226"/>
      <c r="D4" s="226"/>
      <c r="E4" s="226"/>
      <c r="F4" s="226"/>
      <c r="G4" s="226"/>
      <c r="H4" s="226"/>
    </row>
    <row r="5" spans="1:14" ht="18.75" customHeight="1" x14ac:dyDescent="0.25">
      <c r="A5" s="189"/>
      <c r="B5" s="189"/>
      <c r="C5" s="236" t="s">
        <v>96</v>
      </c>
      <c r="D5" s="236"/>
      <c r="E5" s="236"/>
      <c r="F5" s="236"/>
      <c r="G5" s="236"/>
      <c r="H5" s="236"/>
    </row>
    <row r="6" spans="1:14" x14ac:dyDescent="0.25">
      <c r="A6" s="149"/>
    </row>
    <row r="7" spans="1:14" x14ac:dyDescent="0.25">
      <c r="A7" s="235" t="s">
        <v>48</v>
      </c>
      <c r="B7" s="235"/>
      <c r="C7" s="235"/>
      <c r="D7" s="235"/>
      <c r="E7" s="235"/>
      <c r="F7" s="235"/>
      <c r="G7" s="235"/>
      <c r="H7" s="235"/>
    </row>
    <row r="8" spans="1:14" x14ac:dyDescent="0.25">
      <c r="A8" s="159"/>
      <c r="B8" s="159"/>
      <c r="C8" s="159"/>
      <c r="D8" s="159"/>
      <c r="E8" s="159"/>
      <c r="F8" s="159"/>
      <c r="G8" s="159"/>
      <c r="H8" s="159"/>
    </row>
    <row r="9" spans="1:14" ht="38.25" customHeight="1" x14ac:dyDescent="0.25">
      <c r="A9" s="232" t="s">
        <v>97</v>
      </c>
      <c r="B9" s="232" t="s">
        <v>98</v>
      </c>
      <c r="C9" s="232" t="s">
        <v>99</v>
      </c>
      <c r="D9" s="232" t="s">
        <v>100</v>
      </c>
      <c r="E9" s="232" t="s">
        <v>101</v>
      </c>
      <c r="F9" s="232" t="s">
        <v>102</v>
      </c>
      <c r="G9" s="232" t="s">
        <v>103</v>
      </c>
      <c r="H9" s="232"/>
    </row>
    <row r="10" spans="1:14" ht="40.700000000000003" customHeight="1" x14ac:dyDescent="0.25">
      <c r="A10" s="232"/>
      <c r="B10" s="232"/>
      <c r="C10" s="232"/>
      <c r="D10" s="232"/>
      <c r="E10" s="232"/>
      <c r="F10" s="232"/>
      <c r="G10" s="116" t="s">
        <v>104</v>
      </c>
      <c r="H10" s="116" t="s">
        <v>105</v>
      </c>
    </row>
    <row r="11" spans="1:14" x14ac:dyDescent="0.25">
      <c r="A11" s="165">
        <v>1</v>
      </c>
      <c r="B11" s="165"/>
      <c r="C11" s="165">
        <v>2</v>
      </c>
      <c r="D11" s="165" t="s">
        <v>106</v>
      </c>
      <c r="E11" s="165">
        <v>4</v>
      </c>
      <c r="F11" s="165">
        <v>5</v>
      </c>
      <c r="G11" s="165">
        <v>6</v>
      </c>
      <c r="H11" s="165">
        <v>7</v>
      </c>
    </row>
    <row r="12" spans="1:14" s="161" customFormat="1" x14ac:dyDescent="0.25">
      <c r="A12" s="238" t="s">
        <v>107</v>
      </c>
      <c r="B12" s="239"/>
      <c r="C12" s="240"/>
      <c r="D12" s="240"/>
      <c r="E12" s="239"/>
      <c r="F12" s="185">
        <f>SUM(F13:F36)</f>
        <v>1431.59005</v>
      </c>
      <c r="G12" s="10"/>
      <c r="H12" s="185">
        <f>SUM(H13:H36)</f>
        <v>12783.15</v>
      </c>
    </row>
    <row r="13" spans="1:14" x14ac:dyDescent="0.25">
      <c r="A13" s="180">
        <v>1</v>
      </c>
      <c r="B13" s="164"/>
      <c r="C13" s="180" t="s">
        <v>108</v>
      </c>
      <c r="D13" s="181" t="s">
        <v>109</v>
      </c>
      <c r="E13" s="180" t="s">
        <v>110</v>
      </c>
      <c r="F13" s="188">
        <v>300</v>
      </c>
      <c r="G13" s="179">
        <v>9.18</v>
      </c>
      <c r="H13" s="179">
        <f t="shared" ref="H13:H36" si="0">ROUND(F13*G13,2)</f>
        <v>2754</v>
      </c>
      <c r="J13" s="112">
        <v>3.6</v>
      </c>
      <c r="K13" s="112">
        <f t="shared" ref="K13:K36" si="1">F13*J13</f>
        <v>1080</v>
      </c>
      <c r="M13" s="190"/>
    </row>
    <row r="14" spans="1:14" x14ac:dyDescent="0.25">
      <c r="A14" s="180">
        <v>2</v>
      </c>
      <c r="B14" s="164"/>
      <c r="C14" s="182" t="s">
        <v>111</v>
      </c>
      <c r="D14" s="181" t="s">
        <v>112</v>
      </c>
      <c r="E14" s="180" t="s">
        <v>110</v>
      </c>
      <c r="F14" s="188">
        <v>244.65</v>
      </c>
      <c r="G14" s="179">
        <v>9.6199999999999992</v>
      </c>
      <c r="H14" s="179">
        <f t="shared" si="0"/>
        <v>2353.5300000000002</v>
      </c>
      <c r="J14" s="112">
        <v>4</v>
      </c>
      <c r="K14" s="112">
        <f t="shared" si="1"/>
        <v>978.6</v>
      </c>
    </row>
    <row r="15" spans="1:14" x14ac:dyDescent="0.25">
      <c r="A15" s="180">
        <v>3</v>
      </c>
      <c r="B15" s="164"/>
      <c r="C15" s="182" t="s">
        <v>113</v>
      </c>
      <c r="D15" s="181" t="s">
        <v>114</v>
      </c>
      <c r="E15" s="180" t="s">
        <v>110</v>
      </c>
      <c r="F15" s="188">
        <v>140.26499999999999</v>
      </c>
      <c r="G15" s="179">
        <v>8.74</v>
      </c>
      <c r="H15" s="179">
        <f t="shared" si="0"/>
        <v>1225.92</v>
      </c>
      <c r="J15" s="112">
        <v>3.2</v>
      </c>
      <c r="K15" s="112">
        <f t="shared" si="1"/>
        <v>448.84800000000001</v>
      </c>
    </row>
    <row r="16" spans="1:14" x14ac:dyDescent="0.25">
      <c r="A16" s="180">
        <v>4</v>
      </c>
      <c r="B16" s="164"/>
      <c r="C16" s="182" t="s">
        <v>115</v>
      </c>
      <c r="D16" s="181" t="s">
        <v>116</v>
      </c>
      <c r="E16" s="180" t="s">
        <v>110</v>
      </c>
      <c r="F16" s="188">
        <v>133.02799999999999</v>
      </c>
      <c r="G16" s="179">
        <v>7.94</v>
      </c>
      <c r="H16" s="179">
        <f t="shared" si="0"/>
        <v>1056.24</v>
      </c>
      <c r="J16" s="112">
        <v>2.2000000000000002</v>
      </c>
      <c r="K16" s="112">
        <f t="shared" si="1"/>
        <v>292.66160000000002</v>
      </c>
    </row>
    <row r="17" spans="1:11" x14ac:dyDescent="0.25">
      <c r="A17" s="180">
        <v>5</v>
      </c>
      <c r="B17" s="164"/>
      <c r="C17" s="182" t="s">
        <v>117</v>
      </c>
      <c r="D17" s="181" t="s">
        <v>118</v>
      </c>
      <c r="E17" s="180" t="s">
        <v>110</v>
      </c>
      <c r="F17" s="188">
        <v>109.50406</v>
      </c>
      <c r="G17" s="179">
        <v>9.4</v>
      </c>
      <c r="H17" s="179">
        <f t="shared" si="0"/>
        <v>1029.3399999999999</v>
      </c>
      <c r="J17" s="112">
        <v>3.8</v>
      </c>
      <c r="K17" s="112">
        <f t="shared" si="1"/>
        <v>416.11542800000001</v>
      </c>
    </row>
    <row r="18" spans="1:11" x14ac:dyDescent="0.25">
      <c r="A18" s="180">
        <v>6</v>
      </c>
      <c r="B18" s="164"/>
      <c r="C18" s="182" t="s">
        <v>119</v>
      </c>
      <c r="D18" s="181" t="s">
        <v>120</v>
      </c>
      <c r="E18" s="180" t="s">
        <v>110</v>
      </c>
      <c r="F18" s="188">
        <v>82.4024</v>
      </c>
      <c r="G18" s="179">
        <v>9.07</v>
      </c>
      <c r="H18" s="179">
        <f t="shared" si="0"/>
        <v>747.39</v>
      </c>
      <c r="J18" s="112">
        <v>3.5</v>
      </c>
      <c r="K18" s="112">
        <f t="shared" si="1"/>
        <v>288.40839999999997</v>
      </c>
    </row>
    <row r="19" spans="1:11" x14ac:dyDescent="0.25">
      <c r="A19" s="180">
        <v>7</v>
      </c>
      <c r="B19" s="164"/>
      <c r="C19" s="182" t="s">
        <v>121</v>
      </c>
      <c r="D19" s="181" t="s">
        <v>122</v>
      </c>
      <c r="E19" s="180" t="s">
        <v>110</v>
      </c>
      <c r="F19" s="188">
        <v>75.078574000000003</v>
      </c>
      <c r="G19" s="179">
        <v>8.9700000000000006</v>
      </c>
      <c r="H19" s="179">
        <f t="shared" si="0"/>
        <v>673.45</v>
      </c>
      <c r="J19" s="112">
        <v>3.4</v>
      </c>
      <c r="K19" s="112">
        <f t="shared" si="1"/>
        <v>255.26715160000001</v>
      </c>
    </row>
    <row r="20" spans="1:11" x14ac:dyDescent="0.25">
      <c r="A20" s="180">
        <v>8</v>
      </c>
      <c r="B20" s="164"/>
      <c r="C20" s="182" t="s">
        <v>123</v>
      </c>
      <c r="D20" s="181" t="s">
        <v>124</v>
      </c>
      <c r="E20" s="180" t="s">
        <v>110</v>
      </c>
      <c r="F20" s="188">
        <v>65.813680000000005</v>
      </c>
      <c r="G20" s="179">
        <v>7.8</v>
      </c>
      <c r="H20" s="179">
        <f t="shared" si="0"/>
        <v>513.35</v>
      </c>
      <c r="J20" s="112">
        <v>2</v>
      </c>
      <c r="K20" s="112">
        <f t="shared" si="1"/>
        <v>131.62736000000001</v>
      </c>
    </row>
    <row r="21" spans="1:11" x14ac:dyDescent="0.25">
      <c r="A21" s="180">
        <v>9</v>
      </c>
      <c r="B21" s="164"/>
      <c r="C21" s="182" t="s">
        <v>125</v>
      </c>
      <c r="D21" s="181" t="s">
        <v>126</v>
      </c>
      <c r="E21" s="180" t="s">
        <v>110</v>
      </c>
      <c r="F21" s="188">
        <v>56.341113999999997</v>
      </c>
      <c r="G21" s="179">
        <v>8.86</v>
      </c>
      <c r="H21" s="179">
        <f t="shared" si="0"/>
        <v>499.18</v>
      </c>
      <c r="J21" s="112">
        <v>3.3</v>
      </c>
      <c r="K21" s="112">
        <f t="shared" si="1"/>
        <v>185.9256762</v>
      </c>
    </row>
    <row r="22" spans="1:11" x14ac:dyDescent="0.25">
      <c r="A22" s="180">
        <v>10</v>
      </c>
      <c r="B22" s="164"/>
      <c r="C22" s="182" t="s">
        <v>127</v>
      </c>
      <c r="D22" s="181" t="s">
        <v>128</v>
      </c>
      <c r="E22" s="180" t="s">
        <v>110</v>
      </c>
      <c r="F22" s="188">
        <v>40.788800000000002</v>
      </c>
      <c r="G22" s="179">
        <v>9.51</v>
      </c>
      <c r="H22" s="179">
        <f t="shared" si="0"/>
        <v>387.9</v>
      </c>
      <c r="J22" s="112">
        <v>3.9</v>
      </c>
      <c r="K22" s="112">
        <f t="shared" si="1"/>
        <v>159.07632000000001</v>
      </c>
    </row>
    <row r="23" spans="1:11" x14ac:dyDescent="0.25">
      <c r="A23" s="180">
        <v>11</v>
      </c>
      <c r="B23" s="164"/>
      <c r="C23" s="182" t="s">
        <v>129</v>
      </c>
      <c r="D23" s="181" t="s">
        <v>130</v>
      </c>
      <c r="E23" s="180" t="s">
        <v>110</v>
      </c>
      <c r="F23" s="188">
        <v>49.1175</v>
      </c>
      <c r="G23" s="179">
        <v>7.5</v>
      </c>
      <c r="H23" s="179">
        <f t="shared" si="0"/>
        <v>368.38</v>
      </c>
      <c r="J23" s="112">
        <v>1.5</v>
      </c>
      <c r="K23" s="112">
        <f t="shared" si="1"/>
        <v>73.676249999999996</v>
      </c>
    </row>
    <row r="24" spans="1:11" x14ac:dyDescent="0.25">
      <c r="A24" s="180">
        <v>12</v>
      </c>
      <c r="B24" s="164"/>
      <c r="C24" s="182" t="s">
        <v>131</v>
      </c>
      <c r="D24" s="181" t="s">
        <v>132</v>
      </c>
      <c r="E24" s="180" t="s">
        <v>110</v>
      </c>
      <c r="F24" s="188">
        <v>37.064399999999999</v>
      </c>
      <c r="G24" s="179">
        <v>8.64</v>
      </c>
      <c r="H24" s="179">
        <f t="shared" si="0"/>
        <v>320.24</v>
      </c>
      <c r="J24" s="112">
        <v>3.1</v>
      </c>
      <c r="K24" s="112">
        <f t="shared" si="1"/>
        <v>114.89964000000001</v>
      </c>
    </row>
    <row r="25" spans="1:11" x14ac:dyDescent="0.25">
      <c r="A25" s="180">
        <v>13</v>
      </c>
      <c r="B25" s="164"/>
      <c r="C25" s="182" t="s">
        <v>133</v>
      </c>
      <c r="D25" s="181" t="s">
        <v>134</v>
      </c>
      <c r="E25" s="180" t="s">
        <v>110</v>
      </c>
      <c r="F25" s="188">
        <v>30.82788</v>
      </c>
      <c r="G25" s="179">
        <v>8.3800000000000008</v>
      </c>
      <c r="H25" s="179">
        <f t="shared" si="0"/>
        <v>258.33999999999997</v>
      </c>
      <c r="J25" s="112">
        <v>2.8</v>
      </c>
      <c r="K25" s="112">
        <f t="shared" si="1"/>
        <v>86.318064000000007</v>
      </c>
    </row>
    <row r="26" spans="1:11" x14ac:dyDescent="0.25">
      <c r="A26" s="180">
        <v>14</v>
      </c>
      <c r="B26" s="164"/>
      <c r="C26" s="182" t="s">
        <v>135</v>
      </c>
      <c r="D26" s="181" t="s">
        <v>136</v>
      </c>
      <c r="E26" s="180" t="s">
        <v>110</v>
      </c>
      <c r="F26" s="188">
        <v>21.150137999999998</v>
      </c>
      <c r="G26" s="179">
        <v>8.5299999999999994</v>
      </c>
      <c r="H26" s="179">
        <f t="shared" si="0"/>
        <v>180.41</v>
      </c>
      <c r="J26" s="112">
        <v>3</v>
      </c>
      <c r="K26" s="112">
        <f t="shared" si="1"/>
        <v>63.450414000000002</v>
      </c>
    </row>
    <row r="27" spans="1:11" x14ac:dyDescent="0.25">
      <c r="A27" s="180">
        <v>15</v>
      </c>
      <c r="B27" s="164"/>
      <c r="C27" s="182" t="s">
        <v>137</v>
      </c>
      <c r="D27" s="181" t="s">
        <v>138</v>
      </c>
      <c r="E27" s="180" t="s">
        <v>110</v>
      </c>
      <c r="F27" s="188">
        <v>15.12</v>
      </c>
      <c r="G27" s="179">
        <v>8.17</v>
      </c>
      <c r="H27" s="179">
        <f t="shared" si="0"/>
        <v>123.53</v>
      </c>
      <c r="J27" s="112">
        <v>2.5</v>
      </c>
      <c r="K27" s="112">
        <f t="shared" si="1"/>
        <v>37.799999999999997</v>
      </c>
    </row>
    <row r="28" spans="1:11" x14ac:dyDescent="0.25">
      <c r="A28" s="180">
        <v>16</v>
      </c>
      <c r="B28" s="164"/>
      <c r="C28" s="182" t="s">
        <v>139</v>
      </c>
      <c r="D28" s="181" t="s">
        <v>140</v>
      </c>
      <c r="E28" s="180" t="s">
        <v>110</v>
      </c>
      <c r="F28" s="188">
        <v>10.74282</v>
      </c>
      <c r="G28" s="179">
        <v>10.94</v>
      </c>
      <c r="H28" s="179">
        <f t="shared" si="0"/>
        <v>117.53</v>
      </c>
      <c r="J28" s="112">
        <v>4.9000000000000004</v>
      </c>
      <c r="K28" s="112">
        <f t="shared" si="1"/>
        <v>52.639817999999998</v>
      </c>
    </row>
    <row r="29" spans="1:11" x14ac:dyDescent="0.25">
      <c r="A29" s="180">
        <v>17</v>
      </c>
      <c r="B29" s="164"/>
      <c r="C29" s="182" t="s">
        <v>141</v>
      </c>
      <c r="D29" s="181" t="s">
        <v>142</v>
      </c>
      <c r="E29" s="180" t="s">
        <v>110</v>
      </c>
      <c r="F29" s="188">
        <v>5.1997</v>
      </c>
      <c r="G29" s="179">
        <v>9.2899999999999991</v>
      </c>
      <c r="H29" s="179">
        <f t="shared" si="0"/>
        <v>48.31</v>
      </c>
      <c r="J29" s="112">
        <v>3.7</v>
      </c>
      <c r="K29" s="112">
        <f t="shared" si="1"/>
        <v>19.238890000000001</v>
      </c>
    </row>
    <row r="30" spans="1:11" x14ac:dyDescent="0.25">
      <c r="A30" s="180">
        <v>18</v>
      </c>
      <c r="B30" s="164"/>
      <c r="C30" s="182" t="s">
        <v>143</v>
      </c>
      <c r="D30" s="181" t="s">
        <v>144</v>
      </c>
      <c r="E30" s="180" t="s">
        <v>110</v>
      </c>
      <c r="F30" s="188">
        <v>5.34</v>
      </c>
      <c r="G30" s="179">
        <v>8.31</v>
      </c>
      <c r="H30" s="179">
        <f t="shared" si="0"/>
        <v>44.38</v>
      </c>
      <c r="J30" s="112">
        <v>2.7</v>
      </c>
      <c r="K30" s="112">
        <f t="shared" si="1"/>
        <v>14.417999999999999</v>
      </c>
    </row>
    <row r="31" spans="1:11" x14ac:dyDescent="0.25">
      <c r="A31" s="180">
        <v>19</v>
      </c>
      <c r="B31" s="164"/>
      <c r="C31" s="182" t="s">
        <v>145</v>
      </c>
      <c r="D31" s="181" t="s">
        <v>146</v>
      </c>
      <c r="E31" s="180" t="s">
        <v>110</v>
      </c>
      <c r="F31" s="188">
        <v>3.0432000000000001</v>
      </c>
      <c r="G31" s="179">
        <v>8.4600000000000009</v>
      </c>
      <c r="H31" s="179">
        <f t="shared" si="0"/>
        <v>25.75</v>
      </c>
      <c r="J31" s="112">
        <v>2.9</v>
      </c>
      <c r="K31" s="112">
        <f t="shared" si="1"/>
        <v>8.8252799999999993</v>
      </c>
    </row>
    <row r="32" spans="1:11" x14ac:dyDescent="0.25">
      <c r="A32" s="180">
        <v>20</v>
      </c>
      <c r="B32" s="164"/>
      <c r="C32" s="182" t="s">
        <v>147</v>
      </c>
      <c r="D32" s="181" t="s">
        <v>148</v>
      </c>
      <c r="E32" s="180" t="s">
        <v>110</v>
      </c>
      <c r="F32" s="188">
        <v>3.1446999999999998</v>
      </c>
      <c r="G32" s="179">
        <v>8.09</v>
      </c>
      <c r="H32" s="179">
        <f t="shared" si="0"/>
        <v>25.44</v>
      </c>
      <c r="J32" s="112">
        <v>2.4</v>
      </c>
      <c r="K32" s="112">
        <f t="shared" si="1"/>
        <v>7.5472799999999998</v>
      </c>
    </row>
    <row r="33" spans="1:12" x14ac:dyDescent="0.25">
      <c r="A33" s="180">
        <v>21</v>
      </c>
      <c r="B33" s="164"/>
      <c r="C33" s="182" t="s">
        <v>149</v>
      </c>
      <c r="D33" s="181" t="s">
        <v>150</v>
      </c>
      <c r="E33" s="180" t="s">
        <v>110</v>
      </c>
      <c r="F33" s="188">
        <v>1.8585</v>
      </c>
      <c r="G33" s="179">
        <v>10.65</v>
      </c>
      <c r="H33" s="179">
        <f t="shared" si="0"/>
        <v>19.79</v>
      </c>
      <c r="J33" s="112">
        <v>4.7</v>
      </c>
      <c r="K33" s="112">
        <f t="shared" si="1"/>
        <v>8.7349499999999995</v>
      </c>
    </row>
    <row r="34" spans="1:12" x14ac:dyDescent="0.25">
      <c r="A34" s="180">
        <v>22</v>
      </c>
      <c r="B34" s="164"/>
      <c r="C34" s="182" t="s">
        <v>151</v>
      </c>
      <c r="D34" s="181" t="s">
        <v>152</v>
      </c>
      <c r="E34" s="180" t="s">
        <v>110</v>
      </c>
      <c r="F34" s="188">
        <v>0.96</v>
      </c>
      <c r="G34" s="179">
        <v>9.92</v>
      </c>
      <c r="H34" s="179">
        <f t="shared" si="0"/>
        <v>9.52</v>
      </c>
      <c r="J34" s="112">
        <v>4.2</v>
      </c>
      <c r="K34" s="112">
        <f t="shared" si="1"/>
        <v>4.032</v>
      </c>
    </row>
    <row r="35" spans="1:12" x14ac:dyDescent="0.25">
      <c r="A35" s="180">
        <v>23</v>
      </c>
      <c r="B35" s="164"/>
      <c r="C35" s="182" t="s">
        <v>153</v>
      </c>
      <c r="D35" s="181" t="s">
        <v>154</v>
      </c>
      <c r="E35" s="180" t="s">
        <v>110</v>
      </c>
      <c r="F35" s="188">
        <v>0.115</v>
      </c>
      <c r="G35" s="179">
        <v>8.24</v>
      </c>
      <c r="H35" s="179">
        <f t="shared" si="0"/>
        <v>0.95</v>
      </c>
      <c r="J35" s="112">
        <v>2.6</v>
      </c>
      <c r="K35" s="112">
        <f t="shared" si="1"/>
        <v>0.29899999999999999</v>
      </c>
    </row>
    <row r="36" spans="1:12" x14ac:dyDescent="0.25">
      <c r="A36" s="180">
        <v>24</v>
      </c>
      <c r="B36" s="164"/>
      <c r="C36" s="182" t="s">
        <v>155</v>
      </c>
      <c r="D36" s="181" t="s">
        <v>156</v>
      </c>
      <c r="E36" s="180" t="s">
        <v>110</v>
      </c>
      <c r="F36" s="188">
        <v>3.4583999999999997E-2</v>
      </c>
      <c r="G36" s="179">
        <v>8.02</v>
      </c>
      <c r="H36" s="179">
        <f t="shared" si="0"/>
        <v>0.28000000000000003</v>
      </c>
      <c r="J36" s="112">
        <v>2.2999999999999998</v>
      </c>
      <c r="K36" s="112">
        <f t="shared" si="1"/>
        <v>7.9543199999999994E-2</v>
      </c>
    </row>
    <row r="37" spans="1:12" x14ac:dyDescent="0.25">
      <c r="A37" s="237" t="s">
        <v>157</v>
      </c>
      <c r="B37" s="237"/>
      <c r="C37" s="237"/>
      <c r="D37" s="237"/>
      <c r="E37" s="237"/>
      <c r="F37" s="163"/>
      <c r="G37" s="162"/>
      <c r="H37" s="185">
        <f>H38</f>
        <v>2828.78</v>
      </c>
    </row>
    <row r="38" spans="1:12" x14ac:dyDescent="0.25">
      <c r="A38" s="180">
        <v>25</v>
      </c>
      <c r="B38" s="160"/>
      <c r="C38" s="182">
        <v>2</v>
      </c>
      <c r="D38" s="181" t="s">
        <v>158</v>
      </c>
      <c r="E38" s="180" t="s">
        <v>159</v>
      </c>
      <c r="F38" s="188">
        <v>220.028637</v>
      </c>
      <c r="G38" s="179"/>
      <c r="H38" s="187">
        <v>2828.78</v>
      </c>
    </row>
    <row r="39" spans="1:12" s="161" customFormat="1" x14ac:dyDescent="0.25">
      <c r="A39" s="238" t="s">
        <v>160</v>
      </c>
      <c r="B39" s="239"/>
      <c r="C39" s="240"/>
      <c r="D39" s="240"/>
      <c r="E39" s="239"/>
      <c r="F39" s="163"/>
      <c r="G39" s="162"/>
      <c r="H39" s="185">
        <f>SUM(H40:H97)</f>
        <v>37039.96</v>
      </c>
    </row>
    <row r="40" spans="1:12" x14ac:dyDescent="0.25">
      <c r="A40" s="180">
        <v>26</v>
      </c>
      <c r="B40" s="160"/>
      <c r="C40" s="182" t="s">
        <v>161</v>
      </c>
      <c r="D40" s="181" t="s">
        <v>162</v>
      </c>
      <c r="E40" s="180" t="s">
        <v>163</v>
      </c>
      <c r="F40" s="180">
        <v>54.424100000000003</v>
      </c>
      <c r="G40" s="186">
        <v>287.99</v>
      </c>
      <c r="H40" s="179">
        <f t="shared" ref="H40:H71" si="2">ROUND(F40*G40,2)</f>
        <v>15673.6</v>
      </c>
      <c r="I40" s="184"/>
      <c r="J40" s="184">
        <f t="shared" ref="J40:J45" si="3">H40/$H$39</f>
        <v>0.42315380470172997</v>
      </c>
      <c r="L40" s="184"/>
    </row>
    <row r="41" spans="1:12" s="161" customFormat="1" ht="25.5" customHeight="1" x14ac:dyDescent="0.25">
      <c r="A41" s="180">
        <v>27</v>
      </c>
      <c r="B41" s="160"/>
      <c r="C41" s="182" t="s">
        <v>164</v>
      </c>
      <c r="D41" s="181" t="s">
        <v>165</v>
      </c>
      <c r="E41" s="180" t="s">
        <v>163</v>
      </c>
      <c r="F41" s="180">
        <v>63.833722000000002</v>
      </c>
      <c r="G41" s="186">
        <v>111.99</v>
      </c>
      <c r="H41" s="179">
        <f t="shared" si="2"/>
        <v>7148.74</v>
      </c>
      <c r="I41" s="184"/>
      <c r="J41" s="184">
        <f t="shared" si="3"/>
        <v>0.19300074838094</v>
      </c>
      <c r="L41" s="184"/>
    </row>
    <row r="42" spans="1:12" ht="25.5" x14ac:dyDescent="0.25">
      <c r="A42" s="180">
        <v>28</v>
      </c>
      <c r="B42" s="160"/>
      <c r="C42" s="182" t="s">
        <v>166</v>
      </c>
      <c r="D42" s="181" t="s">
        <v>167</v>
      </c>
      <c r="E42" s="180" t="s">
        <v>163</v>
      </c>
      <c r="F42" s="180">
        <v>34.82714</v>
      </c>
      <c r="G42" s="186">
        <v>96.89</v>
      </c>
      <c r="H42" s="179">
        <f t="shared" si="2"/>
        <v>3374.4</v>
      </c>
      <c r="I42" s="184"/>
      <c r="J42" s="184">
        <f t="shared" si="3"/>
        <v>9.1101610260917995E-2</v>
      </c>
      <c r="L42" s="184"/>
    </row>
    <row r="43" spans="1:12" x14ac:dyDescent="0.25">
      <c r="A43" s="180">
        <v>29</v>
      </c>
      <c r="B43" s="160"/>
      <c r="C43" s="182" t="s">
        <v>168</v>
      </c>
      <c r="D43" s="181" t="s">
        <v>169</v>
      </c>
      <c r="E43" s="180" t="s">
        <v>163</v>
      </c>
      <c r="F43" s="180">
        <v>47.001306</v>
      </c>
      <c r="G43" s="186">
        <v>65.709999999999994</v>
      </c>
      <c r="H43" s="179">
        <f t="shared" si="2"/>
        <v>3088.46</v>
      </c>
      <c r="I43" s="184"/>
      <c r="J43" s="184">
        <f t="shared" si="3"/>
        <v>8.3381839505225999E-2</v>
      </c>
      <c r="L43" s="184"/>
    </row>
    <row r="44" spans="1:12" ht="25.5" customHeight="1" x14ac:dyDescent="0.25">
      <c r="A44" s="180">
        <v>30</v>
      </c>
      <c r="B44" s="160"/>
      <c r="C44" s="182" t="s">
        <v>170</v>
      </c>
      <c r="D44" s="181" t="s">
        <v>171</v>
      </c>
      <c r="E44" s="180" t="s">
        <v>163</v>
      </c>
      <c r="F44" s="180">
        <v>16.559999999999999</v>
      </c>
      <c r="G44" s="186">
        <v>131.16</v>
      </c>
      <c r="H44" s="179">
        <f t="shared" si="2"/>
        <v>2172.0100000000002</v>
      </c>
      <c r="I44" s="184"/>
      <c r="J44" s="184">
        <f t="shared" si="3"/>
        <v>5.8639642159441001E-2</v>
      </c>
      <c r="L44" s="184"/>
    </row>
    <row r="45" spans="1:12" ht="38.25" customHeight="1" x14ac:dyDescent="0.25">
      <c r="A45" s="180">
        <v>31</v>
      </c>
      <c r="B45" s="160"/>
      <c r="C45" s="182" t="s">
        <v>172</v>
      </c>
      <c r="D45" s="181" t="s">
        <v>173</v>
      </c>
      <c r="E45" s="180" t="s">
        <v>163</v>
      </c>
      <c r="F45" s="180">
        <v>7.9459999999999997</v>
      </c>
      <c r="G45" s="186">
        <v>90</v>
      </c>
      <c r="H45" s="179">
        <f t="shared" si="2"/>
        <v>715.14</v>
      </c>
      <c r="I45" s="184"/>
      <c r="J45" s="184">
        <f t="shared" si="3"/>
        <v>1.9307256271335001E-2</v>
      </c>
      <c r="L45" s="184"/>
    </row>
    <row r="46" spans="1:12" ht="25.5" customHeight="1" x14ac:dyDescent="0.25">
      <c r="A46" s="180">
        <v>32</v>
      </c>
      <c r="B46" s="160"/>
      <c r="C46" s="182" t="s">
        <v>174</v>
      </c>
      <c r="D46" s="181" t="s">
        <v>175</v>
      </c>
      <c r="E46" s="180" t="s">
        <v>163</v>
      </c>
      <c r="F46" s="180">
        <v>1.6418159999999999</v>
      </c>
      <c r="G46" s="186">
        <v>364.07</v>
      </c>
      <c r="H46" s="179">
        <f t="shared" si="2"/>
        <v>597.74</v>
      </c>
      <c r="I46" s="184"/>
      <c r="J46" s="184"/>
    </row>
    <row r="47" spans="1:12" ht="25.5" customHeight="1" x14ac:dyDescent="0.25">
      <c r="A47" s="180">
        <v>33</v>
      </c>
      <c r="B47" s="160"/>
      <c r="C47" s="182" t="s">
        <v>176</v>
      </c>
      <c r="D47" s="181" t="s">
        <v>177</v>
      </c>
      <c r="E47" s="180" t="s">
        <v>163</v>
      </c>
      <c r="F47" s="180">
        <v>3.72</v>
      </c>
      <c r="G47" s="186">
        <v>109.73</v>
      </c>
      <c r="H47" s="179">
        <f t="shared" si="2"/>
        <v>408.2</v>
      </c>
      <c r="J47" s="184"/>
    </row>
    <row r="48" spans="1:12" ht="25.5" customHeight="1" x14ac:dyDescent="0.25">
      <c r="A48" s="180">
        <v>34</v>
      </c>
      <c r="B48" s="160"/>
      <c r="C48" s="182" t="s">
        <v>178</v>
      </c>
      <c r="D48" s="181" t="s">
        <v>179</v>
      </c>
      <c r="E48" s="180" t="s">
        <v>163</v>
      </c>
      <c r="F48" s="180">
        <v>12.96462</v>
      </c>
      <c r="G48" s="186">
        <v>31.26</v>
      </c>
      <c r="H48" s="179">
        <f t="shared" si="2"/>
        <v>405.27</v>
      </c>
      <c r="J48" s="184"/>
    </row>
    <row r="49" spans="1:12" ht="25.5" customHeight="1" x14ac:dyDescent="0.25">
      <c r="A49" s="180">
        <v>35</v>
      </c>
      <c r="B49" s="160"/>
      <c r="C49" s="182" t="s">
        <v>180</v>
      </c>
      <c r="D49" s="181" t="s">
        <v>181</v>
      </c>
      <c r="E49" s="180" t="s">
        <v>163</v>
      </c>
      <c r="F49" s="180">
        <v>8.4789999999999992</v>
      </c>
      <c r="G49" s="186">
        <v>39.49</v>
      </c>
      <c r="H49" s="179">
        <f t="shared" si="2"/>
        <v>334.84</v>
      </c>
      <c r="J49" s="184"/>
    </row>
    <row r="50" spans="1:12" ht="38.25" customHeight="1" x14ac:dyDescent="0.25">
      <c r="A50" s="180">
        <v>36</v>
      </c>
      <c r="B50" s="160"/>
      <c r="C50" s="182" t="s">
        <v>182</v>
      </c>
      <c r="D50" s="181" t="s">
        <v>183</v>
      </c>
      <c r="E50" s="180" t="s">
        <v>163</v>
      </c>
      <c r="F50" s="180">
        <v>5.7975000000000003</v>
      </c>
      <c r="G50" s="186">
        <v>54.81</v>
      </c>
      <c r="H50" s="179">
        <f t="shared" si="2"/>
        <v>317.76</v>
      </c>
      <c r="J50" s="184"/>
    </row>
    <row r="51" spans="1:12" ht="25.5" customHeight="1" x14ac:dyDescent="0.25">
      <c r="A51" s="180">
        <v>37</v>
      </c>
      <c r="B51" s="160"/>
      <c r="C51" s="182" t="s">
        <v>184</v>
      </c>
      <c r="D51" s="181" t="s">
        <v>185</v>
      </c>
      <c r="E51" s="180" t="s">
        <v>163</v>
      </c>
      <c r="F51" s="180">
        <v>30.7348</v>
      </c>
      <c r="G51" s="186">
        <v>8.1</v>
      </c>
      <c r="H51" s="179">
        <f t="shared" si="2"/>
        <v>248.95</v>
      </c>
      <c r="J51" s="184"/>
    </row>
    <row r="52" spans="1:12" ht="38.25" customHeight="1" x14ac:dyDescent="0.25">
      <c r="A52" s="180">
        <v>38</v>
      </c>
      <c r="B52" s="160"/>
      <c r="C52" s="182" t="s">
        <v>186</v>
      </c>
      <c r="D52" s="181" t="s">
        <v>187</v>
      </c>
      <c r="E52" s="180" t="s">
        <v>163</v>
      </c>
      <c r="F52" s="180">
        <v>2.3269000000000002</v>
      </c>
      <c r="G52" s="186">
        <v>100</v>
      </c>
      <c r="H52" s="179">
        <f t="shared" si="2"/>
        <v>232.69</v>
      </c>
      <c r="J52" s="184"/>
    </row>
    <row r="53" spans="1:12" x14ac:dyDescent="0.25">
      <c r="A53" s="180">
        <v>39</v>
      </c>
      <c r="B53" s="160"/>
      <c r="C53" s="182" t="s">
        <v>188</v>
      </c>
      <c r="D53" s="181" t="s">
        <v>189</v>
      </c>
      <c r="E53" s="180" t="s">
        <v>163</v>
      </c>
      <c r="F53" s="180">
        <v>7.2168000000000001</v>
      </c>
      <c r="G53" s="186">
        <v>30</v>
      </c>
      <c r="H53" s="179">
        <f t="shared" si="2"/>
        <v>216.5</v>
      </c>
      <c r="J53" s="184"/>
    </row>
    <row r="54" spans="1:12" ht="38.25" customHeight="1" x14ac:dyDescent="0.25">
      <c r="A54" s="180">
        <v>40</v>
      </c>
      <c r="B54" s="160"/>
      <c r="C54" s="182" t="s">
        <v>190</v>
      </c>
      <c r="D54" s="181" t="s">
        <v>191</v>
      </c>
      <c r="E54" s="180" t="s">
        <v>163</v>
      </c>
      <c r="F54" s="180">
        <v>1.82972</v>
      </c>
      <c r="G54" s="186">
        <v>115.27</v>
      </c>
      <c r="H54" s="179">
        <f t="shared" si="2"/>
        <v>210.91</v>
      </c>
      <c r="L54" s="184"/>
    </row>
    <row r="55" spans="1:12" x14ac:dyDescent="0.25">
      <c r="A55" s="180">
        <v>41</v>
      </c>
      <c r="B55" s="160"/>
      <c r="C55" s="182" t="s">
        <v>192</v>
      </c>
      <c r="D55" s="181" t="s">
        <v>193</v>
      </c>
      <c r="E55" s="180" t="s">
        <v>163</v>
      </c>
      <c r="F55" s="180">
        <v>1.9827459999999999</v>
      </c>
      <c r="G55" s="186">
        <v>89.99</v>
      </c>
      <c r="H55" s="179">
        <f t="shared" si="2"/>
        <v>178.43</v>
      </c>
      <c r="L55" s="184"/>
    </row>
    <row r="56" spans="1:12" ht="25.5" customHeight="1" x14ac:dyDescent="0.25">
      <c r="A56" s="180">
        <v>42</v>
      </c>
      <c r="B56" s="160"/>
      <c r="C56" s="182" t="s">
        <v>194</v>
      </c>
      <c r="D56" s="181" t="s">
        <v>195</v>
      </c>
      <c r="E56" s="180" t="s">
        <v>163</v>
      </c>
      <c r="F56" s="180">
        <v>1.80246</v>
      </c>
      <c r="G56" s="186">
        <v>83.1</v>
      </c>
      <c r="H56" s="179">
        <f t="shared" si="2"/>
        <v>149.78</v>
      </c>
    </row>
    <row r="57" spans="1:12" ht="38.25" customHeight="1" x14ac:dyDescent="0.25">
      <c r="A57" s="180">
        <v>43</v>
      </c>
      <c r="B57" s="160"/>
      <c r="C57" s="182" t="s">
        <v>196</v>
      </c>
      <c r="D57" s="181" t="s">
        <v>197</v>
      </c>
      <c r="E57" s="180" t="s">
        <v>163</v>
      </c>
      <c r="F57" s="180">
        <v>0.68442000000000003</v>
      </c>
      <c r="G57" s="186">
        <v>215.94</v>
      </c>
      <c r="H57" s="179">
        <f t="shared" si="2"/>
        <v>147.79</v>
      </c>
    </row>
    <row r="58" spans="1:12" ht="38.25" customHeight="1" x14ac:dyDescent="0.25">
      <c r="A58" s="180">
        <v>44</v>
      </c>
      <c r="B58" s="160"/>
      <c r="C58" s="182" t="s">
        <v>198</v>
      </c>
      <c r="D58" s="181" t="s">
        <v>199</v>
      </c>
      <c r="E58" s="180" t="s">
        <v>163</v>
      </c>
      <c r="F58" s="180">
        <v>0.6149</v>
      </c>
      <c r="G58" s="186">
        <v>218.17</v>
      </c>
      <c r="H58" s="179">
        <f t="shared" si="2"/>
        <v>134.15</v>
      </c>
    </row>
    <row r="59" spans="1:12" x14ac:dyDescent="0.25">
      <c r="A59" s="180">
        <v>45</v>
      </c>
      <c r="B59" s="160"/>
      <c r="C59" s="182" t="s">
        <v>200</v>
      </c>
      <c r="D59" s="181" t="s">
        <v>201</v>
      </c>
      <c r="E59" s="180" t="s">
        <v>163</v>
      </c>
      <c r="F59" s="180">
        <v>0.55122000000000004</v>
      </c>
      <c r="G59" s="186">
        <v>226.54</v>
      </c>
      <c r="H59" s="179">
        <f t="shared" si="2"/>
        <v>124.87</v>
      </c>
    </row>
    <row r="60" spans="1:12" x14ac:dyDescent="0.25">
      <c r="A60" s="180">
        <v>46</v>
      </c>
      <c r="B60" s="160"/>
      <c r="C60" s="182" t="s">
        <v>202</v>
      </c>
      <c r="D60" s="181" t="s">
        <v>203</v>
      </c>
      <c r="E60" s="180" t="s">
        <v>163</v>
      </c>
      <c r="F60" s="180">
        <v>1.397322</v>
      </c>
      <c r="G60" s="186">
        <v>86.4</v>
      </c>
      <c r="H60" s="179">
        <f t="shared" si="2"/>
        <v>120.73</v>
      </c>
    </row>
    <row r="61" spans="1:12" x14ac:dyDescent="0.25">
      <c r="A61" s="180">
        <v>47</v>
      </c>
      <c r="B61" s="160"/>
      <c r="C61" s="182" t="s">
        <v>204</v>
      </c>
      <c r="D61" s="181" t="s">
        <v>205</v>
      </c>
      <c r="E61" s="180" t="s">
        <v>163</v>
      </c>
      <c r="F61" s="180">
        <v>1.2244999999999999</v>
      </c>
      <c r="G61" s="186">
        <v>85.84</v>
      </c>
      <c r="H61" s="179">
        <f t="shared" si="2"/>
        <v>105.11</v>
      </c>
      <c r="J61" s="166"/>
      <c r="L61" s="184"/>
    </row>
    <row r="62" spans="1:12" s="161" customFormat="1" ht="25.5" customHeight="1" x14ac:dyDescent="0.25">
      <c r="A62" s="180">
        <v>48</v>
      </c>
      <c r="B62" s="160"/>
      <c r="C62" s="182" t="s">
        <v>206</v>
      </c>
      <c r="D62" s="181" t="s">
        <v>207</v>
      </c>
      <c r="E62" s="180" t="s">
        <v>163</v>
      </c>
      <c r="F62" s="180">
        <v>0.68442000000000003</v>
      </c>
      <c r="G62" s="186">
        <v>127.35</v>
      </c>
      <c r="H62" s="179">
        <f t="shared" si="2"/>
        <v>87.16</v>
      </c>
      <c r="L62" s="184"/>
    </row>
    <row r="63" spans="1:12" x14ac:dyDescent="0.25">
      <c r="A63" s="180">
        <v>49</v>
      </c>
      <c r="B63" s="160"/>
      <c r="C63" s="182" t="s">
        <v>208</v>
      </c>
      <c r="D63" s="181" t="s">
        <v>209</v>
      </c>
      <c r="E63" s="180" t="s">
        <v>163</v>
      </c>
      <c r="F63" s="180">
        <v>130.00388000000001</v>
      </c>
      <c r="G63" s="186">
        <v>0.5</v>
      </c>
      <c r="H63" s="179">
        <f t="shared" si="2"/>
        <v>65</v>
      </c>
      <c r="L63" s="184"/>
    </row>
    <row r="64" spans="1:12" x14ac:dyDescent="0.25">
      <c r="A64" s="180">
        <v>50</v>
      </c>
      <c r="B64" s="160"/>
      <c r="C64" s="182" t="s">
        <v>210</v>
      </c>
      <c r="D64" s="181" t="s">
        <v>211</v>
      </c>
      <c r="E64" s="180" t="s">
        <v>163</v>
      </c>
      <c r="F64" s="180">
        <v>0.80910000000000004</v>
      </c>
      <c r="G64" s="186">
        <v>79.069999999999993</v>
      </c>
      <c r="H64" s="179">
        <f t="shared" si="2"/>
        <v>63.98</v>
      </c>
    </row>
    <row r="65" spans="1:12" ht="25.5" customHeight="1" x14ac:dyDescent="0.25">
      <c r="A65" s="180">
        <v>51</v>
      </c>
      <c r="B65" s="160"/>
      <c r="C65" s="182" t="s">
        <v>212</v>
      </c>
      <c r="D65" s="181" t="s">
        <v>213</v>
      </c>
      <c r="E65" s="180" t="s">
        <v>163</v>
      </c>
      <c r="F65" s="180">
        <v>9.3554999999999993</v>
      </c>
      <c r="G65" s="186">
        <v>6.82</v>
      </c>
      <c r="H65" s="179">
        <f t="shared" si="2"/>
        <v>63.8</v>
      </c>
      <c r="J65" s="166"/>
      <c r="L65" s="184"/>
    </row>
    <row r="66" spans="1:12" s="161" customFormat="1" x14ac:dyDescent="0.25">
      <c r="A66" s="180">
        <v>52</v>
      </c>
      <c r="B66" s="160"/>
      <c r="C66" s="182" t="s">
        <v>214</v>
      </c>
      <c r="D66" s="181" t="s">
        <v>215</v>
      </c>
      <c r="E66" s="180" t="s">
        <v>163</v>
      </c>
      <c r="F66" s="180">
        <v>0.52188000000000001</v>
      </c>
      <c r="G66" s="186">
        <v>121</v>
      </c>
      <c r="H66" s="179">
        <f t="shared" si="2"/>
        <v>63.15</v>
      </c>
      <c r="L66" s="184"/>
    </row>
    <row r="67" spans="1:12" x14ac:dyDescent="0.25">
      <c r="A67" s="180">
        <v>53</v>
      </c>
      <c r="B67" s="160"/>
      <c r="C67" s="182" t="s">
        <v>216</v>
      </c>
      <c r="D67" s="181" t="s">
        <v>217</v>
      </c>
      <c r="E67" s="180" t="s">
        <v>163</v>
      </c>
      <c r="F67" s="180">
        <v>12.211399999999999</v>
      </c>
      <c r="G67" s="186">
        <v>5.13</v>
      </c>
      <c r="H67" s="179">
        <f t="shared" si="2"/>
        <v>62.64</v>
      </c>
      <c r="L67" s="184"/>
    </row>
    <row r="68" spans="1:12" ht="25.5" customHeight="1" x14ac:dyDescent="0.25">
      <c r="A68" s="180">
        <v>54</v>
      </c>
      <c r="B68" s="160"/>
      <c r="C68" s="182" t="s">
        <v>218</v>
      </c>
      <c r="D68" s="181" t="s">
        <v>219</v>
      </c>
      <c r="E68" s="180" t="s">
        <v>163</v>
      </c>
      <c r="F68" s="180">
        <v>0.48443399999999998</v>
      </c>
      <c r="G68" s="186">
        <v>123</v>
      </c>
      <c r="H68" s="179">
        <f t="shared" si="2"/>
        <v>59.59</v>
      </c>
      <c r="L68" s="184"/>
    </row>
    <row r="69" spans="1:12" ht="25.5" customHeight="1" x14ac:dyDescent="0.25">
      <c r="A69" s="180">
        <v>55</v>
      </c>
      <c r="B69" s="160"/>
      <c r="C69" s="182" t="s">
        <v>220</v>
      </c>
      <c r="D69" s="181" t="s">
        <v>221</v>
      </c>
      <c r="E69" s="180" t="s">
        <v>163</v>
      </c>
      <c r="F69" s="180">
        <v>0.68442000000000003</v>
      </c>
      <c r="G69" s="186">
        <v>85.61</v>
      </c>
      <c r="H69" s="179">
        <f t="shared" si="2"/>
        <v>58.59</v>
      </c>
      <c r="L69" s="184"/>
    </row>
    <row r="70" spans="1:12" ht="25.5" customHeight="1" x14ac:dyDescent="0.25">
      <c r="A70" s="180">
        <v>56</v>
      </c>
      <c r="B70" s="160"/>
      <c r="C70" s="182" t="s">
        <v>222</v>
      </c>
      <c r="D70" s="181" t="s">
        <v>223</v>
      </c>
      <c r="E70" s="180" t="s">
        <v>163</v>
      </c>
      <c r="F70" s="180">
        <v>0.68442000000000003</v>
      </c>
      <c r="G70" s="186">
        <v>83.99</v>
      </c>
      <c r="H70" s="179">
        <f t="shared" si="2"/>
        <v>57.48</v>
      </c>
    </row>
    <row r="71" spans="1:12" x14ac:dyDescent="0.25">
      <c r="A71" s="180">
        <v>57</v>
      </c>
      <c r="B71" s="160"/>
      <c r="C71" s="182" t="s">
        <v>224</v>
      </c>
      <c r="D71" s="181" t="s">
        <v>225</v>
      </c>
      <c r="E71" s="180" t="s">
        <v>163</v>
      </c>
      <c r="F71" s="180">
        <v>0.90917499999999996</v>
      </c>
      <c r="G71" s="186">
        <v>59.47</v>
      </c>
      <c r="H71" s="179">
        <f t="shared" si="2"/>
        <v>54.07</v>
      </c>
    </row>
    <row r="72" spans="1:12" ht="25.5" customHeight="1" x14ac:dyDescent="0.25">
      <c r="A72" s="180">
        <v>58</v>
      </c>
      <c r="B72" s="160"/>
      <c r="C72" s="182" t="s">
        <v>226</v>
      </c>
      <c r="D72" s="181" t="s">
        <v>227</v>
      </c>
      <c r="E72" s="180" t="s">
        <v>163</v>
      </c>
      <c r="F72" s="180">
        <v>0.504</v>
      </c>
      <c r="G72" s="186">
        <v>90.4</v>
      </c>
      <c r="H72" s="179">
        <f t="shared" ref="H72:H103" si="4">ROUND(F72*G72,2)</f>
        <v>45.56</v>
      </c>
    </row>
    <row r="73" spans="1:12" x14ac:dyDescent="0.25">
      <c r="A73" s="180">
        <v>59</v>
      </c>
      <c r="B73" s="160"/>
      <c r="C73" s="182" t="s">
        <v>228</v>
      </c>
      <c r="D73" s="181" t="s">
        <v>229</v>
      </c>
      <c r="E73" s="180" t="s">
        <v>163</v>
      </c>
      <c r="F73" s="180">
        <v>0.24299999999999999</v>
      </c>
      <c r="G73" s="186">
        <v>176.03</v>
      </c>
      <c r="H73" s="179">
        <f t="shared" si="4"/>
        <v>42.78</v>
      </c>
    </row>
    <row r="74" spans="1:12" x14ac:dyDescent="0.25">
      <c r="A74" s="180">
        <v>60</v>
      </c>
      <c r="B74" s="160"/>
      <c r="C74" s="182" t="s">
        <v>230</v>
      </c>
      <c r="D74" s="181" t="s">
        <v>231</v>
      </c>
      <c r="E74" s="180" t="s">
        <v>163</v>
      </c>
      <c r="F74" s="180">
        <v>1.1417999999999999</v>
      </c>
      <c r="G74" s="186">
        <v>26.87</v>
      </c>
      <c r="H74" s="179">
        <f t="shared" si="4"/>
        <v>30.68</v>
      </c>
    </row>
    <row r="75" spans="1:12" x14ac:dyDescent="0.25">
      <c r="A75" s="180">
        <v>61</v>
      </c>
      <c r="B75" s="160"/>
      <c r="C75" s="182" t="s">
        <v>232</v>
      </c>
      <c r="D75" s="181" t="s">
        <v>233</v>
      </c>
      <c r="E75" s="180" t="s">
        <v>163</v>
      </c>
      <c r="F75" s="180">
        <v>0.24440799999999999</v>
      </c>
      <c r="G75" s="186">
        <v>110</v>
      </c>
      <c r="H75" s="179">
        <f t="shared" si="4"/>
        <v>26.88</v>
      </c>
      <c r="J75" s="166"/>
      <c r="L75" s="184"/>
    </row>
    <row r="76" spans="1:12" s="161" customFormat="1" x14ac:dyDescent="0.25">
      <c r="A76" s="180">
        <v>62</v>
      </c>
      <c r="B76" s="160"/>
      <c r="C76" s="182" t="s">
        <v>234</v>
      </c>
      <c r="D76" s="181" t="s">
        <v>235</v>
      </c>
      <c r="E76" s="180" t="s">
        <v>163</v>
      </c>
      <c r="F76" s="180">
        <v>0.41699999999999998</v>
      </c>
      <c r="G76" s="186">
        <v>56.24</v>
      </c>
      <c r="H76" s="179">
        <f t="shared" si="4"/>
        <v>23.45</v>
      </c>
      <c r="L76" s="184"/>
    </row>
    <row r="77" spans="1:12" x14ac:dyDescent="0.25">
      <c r="A77" s="180">
        <v>63</v>
      </c>
      <c r="B77" s="160"/>
      <c r="C77" s="182" t="s">
        <v>236</v>
      </c>
      <c r="D77" s="181" t="s">
        <v>237</v>
      </c>
      <c r="E77" s="180" t="s">
        <v>163</v>
      </c>
      <c r="F77" s="180">
        <v>0.29189999999999999</v>
      </c>
      <c r="G77" s="186">
        <v>70</v>
      </c>
      <c r="H77" s="179">
        <f t="shared" si="4"/>
        <v>20.43</v>
      </c>
      <c r="J77" s="166"/>
      <c r="L77" s="184"/>
    </row>
    <row r="78" spans="1:12" s="161" customFormat="1" ht="25.5" customHeight="1" x14ac:dyDescent="0.25">
      <c r="A78" s="180">
        <v>64</v>
      </c>
      <c r="B78" s="160"/>
      <c r="C78" s="182" t="s">
        <v>238</v>
      </c>
      <c r="D78" s="181" t="s">
        <v>239</v>
      </c>
      <c r="E78" s="180" t="s">
        <v>163</v>
      </c>
      <c r="F78" s="180">
        <v>6.06</v>
      </c>
      <c r="G78" s="186">
        <v>3.12</v>
      </c>
      <c r="H78" s="179">
        <f t="shared" si="4"/>
        <v>18.91</v>
      </c>
      <c r="L78" s="184"/>
    </row>
    <row r="79" spans="1:12" x14ac:dyDescent="0.25">
      <c r="A79" s="180">
        <v>65</v>
      </c>
      <c r="B79" s="160"/>
      <c r="C79" s="182" t="s">
        <v>240</v>
      </c>
      <c r="D79" s="181" t="s">
        <v>241</v>
      </c>
      <c r="E79" s="180" t="s">
        <v>163</v>
      </c>
      <c r="F79" s="180">
        <v>0.129</v>
      </c>
      <c r="G79" s="186">
        <v>127.82</v>
      </c>
      <c r="H79" s="179">
        <f t="shared" si="4"/>
        <v>16.489999999999998</v>
      </c>
      <c r="L79" s="184"/>
    </row>
    <row r="80" spans="1:12" ht="25.5" customHeight="1" x14ac:dyDescent="0.25">
      <c r="A80" s="180">
        <v>66</v>
      </c>
      <c r="B80" s="160"/>
      <c r="C80" s="182" t="s">
        <v>242</v>
      </c>
      <c r="D80" s="181" t="s">
        <v>243</v>
      </c>
      <c r="E80" s="180" t="s">
        <v>163</v>
      </c>
      <c r="F80" s="180">
        <v>0.13838400000000001</v>
      </c>
      <c r="G80" s="186">
        <v>115.4</v>
      </c>
      <c r="H80" s="179">
        <f t="shared" si="4"/>
        <v>15.97</v>
      </c>
      <c r="L80" s="184"/>
    </row>
    <row r="81" spans="1:12" x14ac:dyDescent="0.25">
      <c r="A81" s="180">
        <v>67</v>
      </c>
      <c r="B81" s="160"/>
      <c r="C81" s="182" t="s">
        <v>244</v>
      </c>
      <c r="D81" s="181" t="s">
        <v>245</v>
      </c>
      <c r="E81" s="180" t="s">
        <v>163</v>
      </c>
      <c r="F81" s="180">
        <v>0.67188000000000003</v>
      </c>
      <c r="G81" s="186">
        <v>22.29</v>
      </c>
      <c r="H81" s="179">
        <f t="shared" si="4"/>
        <v>14.98</v>
      </c>
      <c r="L81" s="184"/>
    </row>
    <row r="82" spans="1:12" ht="25.5" customHeight="1" x14ac:dyDescent="0.25">
      <c r="A82" s="180">
        <v>68</v>
      </c>
      <c r="B82" s="160"/>
      <c r="C82" s="182" t="s">
        <v>246</v>
      </c>
      <c r="D82" s="181" t="s">
        <v>247</v>
      </c>
      <c r="E82" s="180" t="s">
        <v>163</v>
      </c>
      <c r="F82" s="180">
        <v>22.186499999999999</v>
      </c>
      <c r="G82" s="186">
        <v>0.55000000000000004</v>
      </c>
      <c r="H82" s="179">
        <f t="shared" si="4"/>
        <v>12.2</v>
      </c>
    </row>
    <row r="83" spans="1:12" ht="38.25" customHeight="1" x14ac:dyDescent="0.25">
      <c r="A83" s="180">
        <v>69</v>
      </c>
      <c r="B83" s="160"/>
      <c r="C83" s="182" t="s">
        <v>248</v>
      </c>
      <c r="D83" s="181" t="s">
        <v>249</v>
      </c>
      <c r="E83" s="180" t="s">
        <v>163</v>
      </c>
      <c r="F83" s="180">
        <v>7.1499999999999994E-2</v>
      </c>
      <c r="G83" s="186">
        <v>98.9</v>
      </c>
      <c r="H83" s="179">
        <f t="shared" si="4"/>
        <v>7.07</v>
      </c>
    </row>
    <row r="84" spans="1:12" x14ac:dyDescent="0.25">
      <c r="A84" s="180">
        <v>70</v>
      </c>
      <c r="B84" s="160"/>
      <c r="C84" s="182" t="s">
        <v>250</v>
      </c>
      <c r="D84" s="181" t="s">
        <v>251</v>
      </c>
      <c r="E84" s="180" t="s">
        <v>163</v>
      </c>
      <c r="F84" s="180">
        <v>4.3560000000000001E-2</v>
      </c>
      <c r="G84" s="186">
        <v>118.47</v>
      </c>
      <c r="H84" s="179">
        <f t="shared" si="4"/>
        <v>5.16</v>
      </c>
    </row>
    <row r="85" spans="1:12" x14ac:dyDescent="0.25">
      <c r="A85" s="180">
        <v>71</v>
      </c>
      <c r="B85" s="160"/>
      <c r="C85" s="182" t="s">
        <v>252</v>
      </c>
      <c r="D85" s="181" t="s">
        <v>253</v>
      </c>
      <c r="E85" s="180" t="s">
        <v>163</v>
      </c>
      <c r="F85" s="180">
        <v>1.476612</v>
      </c>
      <c r="G85" s="186">
        <v>1.9</v>
      </c>
      <c r="H85" s="179">
        <f t="shared" si="4"/>
        <v>2.81</v>
      </c>
    </row>
    <row r="86" spans="1:12" x14ac:dyDescent="0.25">
      <c r="A86" s="180">
        <v>72</v>
      </c>
      <c r="B86" s="160"/>
      <c r="C86" s="182" t="s">
        <v>254</v>
      </c>
      <c r="D86" s="181" t="s">
        <v>255</v>
      </c>
      <c r="E86" s="180" t="s">
        <v>163</v>
      </c>
      <c r="F86" s="180">
        <v>0.1946</v>
      </c>
      <c r="G86" s="186">
        <v>14.38</v>
      </c>
      <c r="H86" s="179">
        <f t="shared" si="4"/>
        <v>2.8</v>
      </c>
      <c r="J86" s="166"/>
      <c r="L86" s="184"/>
    </row>
    <row r="87" spans="1:12" ht="25.5" customHeight="1" x14ac:dyDescent="0.25">
      <c r="A87" s="180">
        <v>73</v>
      </c>
      <c r="B87" s="160"/>
      <c r="C87" s="182" t="s">
        <v>256</v>
      </c>
      <c r="D87" s="181" t="s">
        <v>257</v>
      </c>
      <c r="E87" s="180" t="s">
        <v>163</v>
      </c>
      <c r="F87" s="180">
        <v>0.4042</v>
      </c>
      <c r="G87" s="186">
        <v>6.9</v>
      </c>
      <c r="H87" s="179">
        <f t="shared" si="4"/>
        <v>2.79</v>
      </c>
      <c r="L87" s="184"/>
    </row>
    <row r="88" spans="1:12" s="161" customFormat="1" ht="25.5" customHeight="1" x14ac:dyDescent="0.25">
      <c r="A88" s="180">
        <v>74</v>
      </c>
      <c r="B88" s="160"/>
      <c r="C88" s="182" t="s">
        <v>258</v>
      </c>
      <c r="D88" s="181" t="s">
        <v>259</v>
      </c>
      <c r="E88" s="180" t="s">
        <v>163</v>
      </c>
      <c r="F88" s="180">
        <v>1.6113999999999999</v>
      </c>
      <c r="G88" s="186">
        <v>1.7</v>
      </c>
      <c r="H88" s="179">
        <f t="shared" si="4"/>
        <v>2.74</v>
      </c>
      <c r="L88" s="184"/>
    </row>
    <row r="89" spans="1:12" x14ac:dyDescent="0.25">
      <c r="A89" s="180">
        <v>75</v>
      </c>
      <c r="B89" s="160"/>
      <c r="C89" s="182" t="s">
        <v>260</v>
      </c>
      <c r="D89" s="181" t="s">
        <v>261</v>
      </c>
      <c r="E89" s="180" t="s">
        <v>163</v>
      </c>
      <c r="F89" s="180">
        <v>3.3799999999999997E-2</v>
      </c>
      <c r="G89" s="186">
        <v>60</v>
      </c>
      <c r="H89" s="179">
        <f t="shared" si="4"/>
        <v>2.0299999999999998</v>
      </c>
      <c r="L89" s="184"/>
    </row>
    <row r="90" spans="1:12" x14ac:dyDescent="0.25">
      <c r="A90" s="180">
        <v>76</v>
      </c>
      <c r="B90" s="160"/>
      <c r="C90" s="182" t="s">
        <v>262</v>
      </c>
      <c r="D90" s="181" t="s">
        <v>263</v>
      </c>
      <c r="E90" s="180" t="s">
        <v>163</v>
      </c>
      <c r="F90" s="180">
        <v>1.3002</v>
      </c>
      <c r="G90" s="186">
        <v>1.2</v>
      </c>
      <c r="H90" s="179">
        <f t="shared" si="4"/>
        <v>1.56</v>
      </c>
      <c r="L90" s="184"/>
    </row>
    <row r="91" spans="1:12" ht="25.5" customHeight="1" x14ac:dyDescent="0.25">
      <c r="A91" s="180">
        <v>77</v>
      </c>
      <c r="B91" s="160"/>
      <c r="C91" s="182" t="s">
        <v>264</v>
      </c>
      <c r="D91" s="181" t="s">
        <v>265</v>
      </c>
      <c r="E91" s="180" t="s">
        <v>163</v>
      </c>
      <c r="F91" s="180">
        <v>0.129</v>
      </c>
      <c r="G91" s="186">
        <v>12</v>
      </c>
      <c r="H91" s="179">
        <f t="shared" si="4"/>
        <v>1.55</v>
      </c>
      <c r="L91" s="184"/>
    </row>
    <row r="92" spans="1:12" x14ac:dyDescent="0.25">
      <c r="A92" s="180">
        <v>78</v>
      </c>
      <c r="B92" s="160"/>
      <c r="C92" s="182" t="s">
        <v>266</v>
      </c>
      <c r="D92" s="181" t="s">
        <v>267</v>
      </c>
      <c r="E92" s="180" t="s">
        <v>163</v>
      </c>
      <c r="F92" s="180">
        <v>5.9199999999999999E-3</v>
      </c>
      <c r="G92" s="186">
        <v>115.24</v>
      </c>
      <c r="H92" s="179">
        <f t="shared" si="4"/>
        <v>0.68</v>
      </c>
      <c r="L92" s="184"/>
    </row>
    <row r="93" spans="1:12" x14ac:dyDescent="0.25">
      <c r="A93" s="180">
        <v>79</v>
      </c>
      <c r="B93" s="160"/>
      <c r="C93" s="182" t="s">
        <v>268</v>
      </c>
      <c r="D93" s="181" t="s">
        <v>269</v>
      </c>
      <c r="E93" s="180" t="s">
        <v>163</v>
      </c>
      <c r="F93" s="180">
        <v>0.1978</v>
      </c>
      <c r="G93" s="186">
        <v>1.95</v>
      </c>
      <c r="H93" s="179">
        <f t="shared" si="4"/>
        <v>0.39</v>
      </c>
      <c r="L93" s="184"/>
    </row>
    <row r="94" spans="1:12" x14ac:dyDescent="0.25">
      <c r="A94" s="180">
        <v>80</v>
      </c>
      <c r="B94" s="160"/>
      <c r="C94" s="182" t="s">
        <v>270</v>
      </c>
      <c r="D94" s="181" t="s">
        <v>271</v>
      </c>
      <c r="E94" s="180" t="s">
        <v>163</v>
      </c>
      <c r="F94" s="180">
        <v>3.2000000000000002E-3</v>
      </c>
      <c r="G94" s="186">
        <v>89.54</v>
      </c>
      <c r="H94" s="179">
        <f t="shared" si="4"/>
        <v>0.28999999999999998</v>
      </c>
    </row>
    <row r="95" spans="1:12" x14ac:dyDescent="0.25">
      <c r="A95" s="180">
        <v>81</v>
      </c>
      <c r="B95" s="160"/>
      <c r="C95" s="182" t="s">
        <v>272</v>
      </c>
      <c r="D95" s="181" t="s">
        <v>273</v>
      </c>
      <c r="E95" s="180" t="s">
        <v>163</v>
      </c>
      <c r="F95" s="180">
        <v>2.4160000000000001E-2</v>
      </c>
      <c r="G95" s="186">
        <v>3.27</v>
      </c>
      <c r="H95" s="179">
        <f t="shared" si="4"/>
        <v>0.08</v>
      </c>
    </row>
    <row r="96" spans="1:12" x14ac:dyDescent="0.25">
      <c r="A96" s="180">
        <v>82</v>
      </c>
      <c r="B96" s="160"/>
      <c r="C96" s="182" t="s">
        <v>274</v>
      </c>
      <c r="D96" s="181" t="s">
        <v>275</v>
      </c>
      <c r="E96" s="180" t="s">
        <v>163</v>
      </c>
      <c r="F96" s="180">
        <v>5.45E-3</v>
      </c>
      <c r="G96" s="186">
        <v>14.15</v>
      </c>
      <c r="H96" s="179">
        <f t="shared" si="4"/>
        <v>0.08</v>
      </c>
    </row>
    <row r="97" spans="1:10" x14ac:dyDescent="0.25">
      <c r="A97" s="180">
        <v>83</v>
      </c>
      <c r="B97" s="160"/>
      <c r="C97" s="182" t="s">
        <v>276</v>
      </c>
      <c r="D97" s="181" t="s">
        <v>277</v>
      </c>
      <c r="E97" s="180" t="s">
        <v>163</v>
      </c>
      <c r="F97" s="180">
        <v>1.1000000000000001E-3</v>
      </c>
      <c r="G97" s="186">
        <v>62.3</v>
      </c>
      <c r="H97" s="179">
        <f t="shared" si="4"/>
        <v>7.0000000000000007E-2</v>
      </c>
    </row>
    <row r="98" spans="1:10" ht="15" customHeight="1" x14ac:dyDescent="0.25">
      <c r="A98" s="237" t="s">
        <v>43</v>
      </c>
      <c r="B98" s="237"/>
      <c r="C98" s="237"/>
      <c r="D98" s="237"/>
      <c r="E98" s="237"/>
      <c r="F98" s="10"/>
      <c r="G98" s="10"/>
      <c r="H98" s="185">
        <f>SUM(H99:H123)</f>
        <v>2820365.74</v>
      </c>
    </row>
    <row r="99" spans="1:10" ht="15" customHeight="1" x14ac:dyDescent="0.25">
      <c r="A99" s="183">
        <v>84</v>
      </c>
      <c r="B99" s="98"/>
      <c r="C99" s="182" t="s">
        <v>278</v>
      </c>
      <c r="D99" s="181" t="s">
        <v>279</v>
      </c>
      <c r="E99" s="180" t="s">
        <v>280</v>
      </c>
      <c r="F99" s="180">
        <v>1</v>
      </c>
      <c r="G99" s="179">
        <v>716635.4</v>
      </c>
      <c r="H99" s="179">
        <f t="shared" ref="H99:H123" si="5">ROUND(F99*G99,2)</f>
        <v>716635.4</v>
      </c>
      <c r="I99" s="176"/>
      <c r="J99" s="176">
        <f t="shared" ref="J99:J105" si="6">H99/$H$98</f>
        <v>0.25409307375857998</v>
      </c>
    </row>
    <row r="100" spans="1:10" ht="38.25" customHeight="1" x14ac:dyDescent="0.25">
      <c r="A100" s="183">
        <v>85</v>
      </c>
      <c r="B100" s="98"/>
      <c r="C100" s="182" t="s">
        <v>278</v>
      </c>
      <c r="D100" s="181" t="s">
        <v>281</v>
      </c>
      <c r="E100" s="180" t="s">
        <v>280</v>
      </c>
      <c r="F100" s="180">
        <v>1</v>
      </c>
      <c r="G100" s="179">
        <v>613495.07999999996</v>
      </c>
      <c r="H100" s="179">
        <f t="shared" si="5"/>
        <v>613495.07999999996</v>
      </c>
      <c r="I100" s="176"/>
      <c r="J100" s="176">
        <f t="shared" si="6"/>
        <v>0.21752323512482</v>
      </c>
    </row>
    <row r="101" spans="1:10" ht="63.75" customHeight="1" x14ac:dyDescent="0.25">
      <c r="A101" s="183">
        <v>86</v>
      </c>
      <c r="B101" s="98"/>
      <c r="C101" s="192" t="s">
        <v>282</v>
      </c>
      <c r="D101" s="181" t="s">
        <v>283</v>
      </c>
      <c r="E101" s="180" t="s">
        <v>284</v>
      </c>
      <c r="F101" s="180">
        <v>3</v>
      </c>
      <c r="G101" s="179">
        <v>95366.6</v>
      </c>
      <c r="H101" s="179">
        <f t="shared" si="5"/>
        <v>286099.8</v>
      </c>
      <c r="I101" s="176"/>
      <c r="J101" s="176">
        <f t="shared" si="6"/>
        <v>0.10144067343550001</v>
      </c>
    </row>
    <row r="102" spans="1:10" ht="15" customHeight="1" x14ac:dyDescent="0.25">
      <c r="A102" s="183">
        <v>87</v>
      </c>
      <c r="B102" s="98"/>
      <c r="C102" s="182" t="s">
        <v>278</v>
      </c>
      <c r="D102" s="181" t="s">
        <v>285</v>
      </c>
      <c r="E102" s="180" t="s">
        <v>280</v>
      </c>
      <c r="F102" s="180">
        <v>1</v>
      </c>
      <c r="G102" s="179">
        <v>247689.5</v>
      </c>
      <c r="H102" s="179">
        <f t="shared" si="5"/>
        <v>247689.5</v>
      </c>
      <c r="I102" s="176"/>
      <c r="J102" s="176">
        <f t="shared" si="6"/>
        <v>8.7821765981315997E-2</v>
      </c>
    </row>
    <row r="103" spans="1:10" ht="25.5" customHeight="1" x14ac:dyDescent="0.25">
      <c r="A103" s="183">
        <v>88</v>
      </c>
      <c r="B103" s="98"/>
      <c r="C103" s="182" t="s">
        <v>278</v>
      </c>
      <c r="D103" s="181" t="s">
        <v>286</v>
      </c>
      <c r="E103" s="180" t="s">
        <v>280</v>
      </c>
      <c r="F103" s="180">
        <v>1</v>
      </c>
      <c r="G103" s="179">
        <v>214406.23</v>
      </c>
      <c r="H103" s="179">
        <f t="shared" si="5"/>
        <v>214406.23</v>
      </c>
      <c r="I103" s="176"/>
      <c r="J103" s="176">
        <f t="shared" si="6"/>
        <v>7.6020718504401993E-2</v>
      </c>
    </row>
    <row r="104" spans="1:10" ht="15" customHeight="1" x14ac:dyDescent="0.25">
      <c r="A104" s="183">
        <v>89</v>
      </c>
      <c r="B104" s="98"/>
      <c r="C104" s="182" t="s">
        <v>278</v>
      </c>
      <c r="D104" s="181" t="s">
        <v>287</v>
      </c>
      <c r="E104" s="180" t="s">
        <v>280</v>
      </c>
      <c r="F104" s="180">
        <v>1</v>
      </c>
      <c r="G104" s="179">
        <v>166575.25</v>
      </c>
      <c r="H104" s="179">
        <f t="shared" si="5"/>
        <v>166575.25</v>
      </c>
      <c r="I104" s="176"/>
      <c r="J104" s="176">
        <f t="shared" si="6"/>
        <v>5.9061577595251998E-2</v>
      </c>
    </row>
    <row r="105" spans="1:10" ht="25.5" customHeight="1" x14ac:dyDescent="0.25">
      <c r="A105" s="183">
        <v>90</v>
      </c>
      <c r="B105" s="98"/>
      <c r="C105" s="182" t="s">
        <v>278</v>
      </c>
      <c r="D105" s="181" t="s">
        <v>288</v>
      </c>
      <c r="E105" s="180" t="s">
        <v>280</v>
      </c>
      <c r="F105" s="180">
        <v>1</v>
      </c>
      <c r="G105" s="179">
        <v>163301.04999999999</v>
      </c>
      <c r="H105" s="179">
        <f t="shared" si="5"/>
        <v>163301.04999999999</v>
      </c>
      <c r="I105" s="176"/>
      <c r="J105" s="176">
        <f t="shared" si="6"/>
        <v>5.7900664330152E-2</v>
      </c>
    </row>
    <row r="106" spans="1:10" ht="38.25" customHeight="1" x14ac:dyDescent="0.25">
      <c r="A106" s="183">
        <v>91</v>
      </c>
      <c r="B106" s="98"/>
      <c r="C106" s="182" t="s">
        <v>278</v>
      </c>
      <c r="D106" s="181" t="s">
        <v>289</v>
      </c>
      <c r="E106" s="180" t="s">
        <v>280</v>
      </c>
      <c r="F106" s="180">
        <v>1</v>
      </c>
      <c r="G106" s="179">
        <v>81047.08</v>
      </c>
      <c r="H106" s="179">
        <f t="shared" si="5"/>
        <v>81047.08</v>
      </c>
      <c r="I106" s="176"/>
      <c r="J106" s="176"/>
    </row>
    <row r="107" spans="1:10" ht="25.5" customHeight="1" x14ac:dyDescent="0.25">
      <c r="A107" s="183">
        <v>92</v>
      </c>
      <c r="B107" s="98"/>
      <c r="C107" s="182" t="s">
        <v>278</v>
      </c>
      <c r="D107" s="181" t="s">
        <v>290</v>
      </c>
      <c r="E107" s="180" t="s">
        <v>280</v>
      </c>
      <c r="F107" s="180">
        <v>1</v>
      </c>
      <c r="G107" s="179">
        <v>68995.490000000005</v>
      </c>
      <c r="H107" s="179">
        <f t="shared" si="5"/>
        <v>68995.490000000005</v>
      </c>
      <c r="I107" s="176"/>
    </row>
    <row r="108" spans="1:10" ht="25.5" customHeight="1" x14ac:dyDescent="0.25">
      <c r="A108" s="183">
        <v>93</v>
      </c>
      <c r="B108" s="98"/>
      <c r="C108" s="182" t="s">
        <v>278</v>
      </c>
      <c r="D108" s="181" t="s">
        <v>291</v>
      </c>
      <c r="E108" s="180" t="s">
        <v>284</v>
      </c>
      <c r="F108" s="180">
        <v>4</v>
      </c>
      <c r="G108" s="179">
        <v>9620.7099999999991</v>
      </c>
      <c r="H108" s="179">
        <f t="shared" si="5"/>
        <v>38482.839999999997</v>
      </c>
      <c r="I108" s="176"/>
    </row>
    <row r="109" spans="1:10" ht="38.25" customHeight="1" x14ac:dyDescent="0.25">
      <c r="A109" s="183">
        <v>94</v>
      </c>
      <c r="B109" s="98"/>
      <c r="C109" s="182" t="s">
        <v>278</v>
      </c>
      <c r="D109" s="181" t="s">
        <v>292</v>
      </c>
      <c r="E109" s="180" t="s">
        <v>280</v>
      </c>
      <c r="F109" s="180">
        <v>1</v>
      </c>
      <c r="G109" s="179">
        <v>35017.1</v>
      </c>
      <c r="H109" s="179">
        <f t="shared" si="5"/>
        <v>35017.1</v>
      </c>
      <c r="I109" s="176"/>
    </row>
    <row r="110" spans="1:10" ht="15" customHeight="1" x14ac:dyDescent="0.25">
      <c r="A110" s="183">
        <v>95</v>
      </c>
      <c r="B110" s="98"/>
      <c r="C110" s="192" t="s">
        <v>293</v>
      </c>
      <c r="D110" s="181" t="s">
        <v>294</v>
      </c>
      <c r="E110" s="180" t="s">
        <v>280</v>
      </c>
      <c r="F110" s="180">
        <v>8</v>
      </c>
      <c r="G110" s="179">
        <v>4149.76</v>
      </c>
      <c r="H110" s="179">
        <f t="shared" si="5"/>
        <v>33198.080000000002</v>
      </c>
      <c r="I110" s="176"/>
    </row>
    <row r="111" spans="1:10" ht="25.5" customHeight="1" x14ac:dyDescent="0.25">
      <c r="A111" s="183">
        <v>96</v>
      </c>
      <c r="B111" s="98"/>
      <c r="C111" s="182" t="s">
        <v>278</v>
      </c>
      <c r="D111" s="181" t="s">
        <v>295</v>
      </c>
      <c r="E111" s="180" t="s">
        <v>280</v>
      </c>
      <c r="F111" s="180">
        <v>1</v>
      </c>
      <c r="G111" s="179">
        <v>32797.870000000003</v>
      </c>
      <c r="H111" s="179">
        <f t="shared" si="5"/>
        <v>32797.870000000003</v>
      </c>
      <c r="I111" s="176"/>
    </row>
    <row r="112" spans="1:10" ht="15" customHeight="1" x14ac:dyDescent="0.25">
      <c r="A112" s="183">
        <v>97</v>
      </c>
      <c r="B112" s="98"/>
      <c r="C112" s="182" t="s">
        <v>278</v>
      </c>
      <c r="D112" s="181" t="s">
        <v>296</v>
      </c>
      <c r="E112" s="180" t="s">
        <v>280</v>
      </c>
      <c r="F112" s="180">
        <v>1</v>
      </c>
      <c r="G112" s="179">
        <v>26329.31</v>
      </c>
      <c r="H112" s="179">
        <f t="shared" si="5"/>
        <v>26329.31</v>
      </c>
      <c r="I112" s="176"/>
    </row>
    <row r="113" spans="1:11" ht="25.5" customHeight="1" x14ac:dyDescent="0.25">
      <c r="A113" s="183">
        <v>98</v>
      </c>
      <c r="B113" s="98"/>
      <c r="C113" s="182" t="s">
        <v>278</v>
      </c>
      <c r="D113" s="181" t="s">
        <v>297</v>
      </c>
      <c r="E113" s="180" t="s">
        <v>280</v>
      </c>
      <c r="F113" s="180">
        <v>3</v>
      </c>
      <c r="G113" s="179">
        <v>6559.57</v>
      </c>
      <c r="H113" s="179">
        <f t="shared" si="5"/>
        <v>19678.71</v>
      </c>
      <c r="I113" s="176"/>
    </row>
    <row r="114" spans="1:11" ht="25.5" customHeight="1" x14ac:dyDescent="0.25">
      <c r="A114" s="183">
        <v>99</v>
      </c>
      <c r="B114" s="98"/>
      <c r="C114" s="182" t="s">
        <v>278</v>
      </c>
      <c r="D114" s="181" t="s">
        <v>298</v>
      </c>
      <c r="E114" s="180" t="s">
        <v>280</v>
      </c>
      <c r="F114" s="180">
        <v>1</v>
      </c>
      <c r="G114" s="179">
        <v>18197.36</v>
      </c>
      <c r="H114" s="179">
        <f t="shared" si="5"/>
        <v>18197.36</v>
      </c>
      <c r="I114" s="176"/>
    </row>
    <row r="115" spans="1:11" ht="38.25" customHeight="1" x14ac:dyDescent="0.25">
      <c r="A115" s="183">
        <v>100</v>
      </c>
      <c r="B115" s="98"/>
      <c r="C115" s="182" t="s">
        <v>278</v>
      </c>
      <c r="D115" s="181" t="s">
        <v>299</v>
      </c>
      <c r="E115" s="180" t="s">
        <v>280</v>
      </c>
      <c r="F115" s="180">
        <v>1</v>
      </c>
      <c r="G115" s="179">
        <v>14358.25</v>
      </c>
      <c r="H115" s="179">
        <f t="shared" si="5"/>
        <v>14358.25</v>
      </c>
      <c r="I115" s="176"/>
    </row>
    <row r="116" spans="1:11" ht="25.5" customHeight="1" x14ac:dyDescent="0.25">
      <c r="A116" s="183">
        <v>101</v>
      </c>
      <c r="B116" s="98"/>
      <c r="C116" s="182" t="s">
        <v>278</v>
      </c>
      <c r="D116" s="181" t="s">
        <v>300</v>
      </c>
      <c r="E116" s="180" t="s">
        <v>280</v>
      </c>
      <c r="F116" s="180">
        <v>1</v>
      </c>
      <c r="G116" s="179">
        <v>12560.28</v>
      </c>
      <c r="H116" s="179">
        <f t="shared" si="5"/>
        <v>12560.28</v>
      </c>
      <c r="I116" s="176"/>
    </row>
    <row r="117" spans="1:11" ht="15" customHeight="1" x14ac:dyDescent="0.25">
      <c r="A117" s="183">
        <v>102</v>
      </c>
      <c r="B117" s="98"/>
      <c r="C117" s="182" t="s">
        <v>278</v>
      </c>
      <c r="D117" s="181" t="s">
        <v>301</v>
      </c>
      <c r="E117" s="180" t="s">
        <v>280</v>
      </c>
      <c r="F117" s="180">
        <v>1</v>
      </c>
      <c r="G117" s="179">
        <v>8540.2900000000009</v>
      </c>
      <c r="H117" s="179">
        <f t="shared" si="5"/>
        <v>8540.2900000000009</v>
      </c>
      <c r="I117" s="176"/>
    </row>
    <row r="118" spans="1:11" ht="15" customHeight="1" x14ac:dyDescent="0.25">
      <c r="A118" s="183">
        <v>103</v>
      </c>
      <c r="B118" s="98"/>
      <c r="C118" s="182" t="s">
        <v>278</v>
      </c>
      <c r="D118" s="181" t="s">
        <v>302</v>
      </c>
      <c r="E118" s="180" t="s">
        <v>280</v>
      </c>
      <c r="F118" s="180">
        <v>1</v>
      </c>
      <c r="G118" s="179">
        <v>6846.45</v>
      </c>
      <c r="H118" s="179">
        <f t="shared" si="5"/>
        <v>6846.45</v>
      </c>
      <c r="I118" s="176"/>
    </row>
    <row r="119" spans="1:11" ht="15" customHeight="1" x14ac:dyDescent="0.25">
      <c r="A119" s="183">
        <v>105</v>
      </c>
      <c r="B119" s="98"/>
      <c r="C119" s="182" t="s">
        <v>278</v>
      </c>
      <c r="D119" s="181" t="s">
        <v>303</v>
      </c>
      <c r="E119" s="180" t="s">
        <v>280</v>
      </c>
      <c r="F119" s="180">
        <v>1</v>
      </c>
      <c r="G119" s="179">
        <v>5532.71</v>
      </c>
      <c r="H119" s="179">
        <f t="shared" si="5"/>
        <v>5532.71</v>
      </c>
      <c r="I119" s="176"/>
    </row>
    <row r="120" spans="1:11" ht="25.5" customHeight="1" x14ac:dyDescent="0.25">
      <c r="A120" s="183">
        <v>107</v>
      </c>
      <c r="B120" s="98"/>
      <c r="C120" s="182" t="s">
        <v>278</v>
      </c>
      <c r="D120" s="181" t="s">
        <v>304</v>
      </c>
      <c r="E120" s="180" t="s">
        <v>280</v>
      </c>
      <c r="F120" s="180">
        <v>1</v>
      </c>
      <c r="G120" s="179">
        <v>4147.63</v>
      </c>
      <c r="H120" s="179">
        <f t="shared" si="5"/>
        <v>4147.63</v>
      </c>
      <c r="I120" s="176"/>
    </row>
    <row r="121" spans="1:11" ht="15" customHeight="1" x14ac:dyDescent="0.25">
      <c r="A121" s="183">
        <v>109</v>
      </c>
      <c r="B121" s="98"/>
      <c r="C121" s="182" t="s">
        <v>278</v>
      </c>
      <c r="D121" s="181" t="s">
        <v>305</v>
      </c>
      <c r="E121" s="180" t="s">
        <v>280</v>
      </c>
      <c r="F121" s="180">
        <v>1</v>
      </c>
      <c r="G121" s="179">
        <v>2836.26</v>
      </c>
      <c r="H121" s="179">
        <f t="shared" si="5"/>
        <v>2836.26</v>
      </c>
      <c r="I121" s="176"/>
    </row>
    <row r="122" spans="1:11" ht="15" customHeight="1" x14ac:dyDescent="0.25">
      <c r="A122" s="183">
        <v>110</v>
      </c>
      <c r="B122" s="98"/>
      <c r="C122" s="182" t="s">
        <v>278</v>
      </c>
      <c r="D122" s="181" t="s">
        <v>306</v>
      </c>
      <c r="E122" s="180" t="s">
        <v>280</v>
      </c>
      <c r="F122" s="180">
        <v>1</v>
      </c>
      <c r="G122" s="179">
        <v>2696.75</v>
      </c>
      <c r="H122" s="179">
        <f t="shared" si="5"/>
        <v>2696.75</v>
      </c>
      <c r="I122" s="176"/>
    </row>
    <row r="123" spans="1:11" ht="15" customHeight="1" x14ac:dyDescent="0.25">
      <c r="A123" s="183">
        <v>113</v>
      </c>
      <c r="B123" s="98"/>
      <c r="C123" s="182" t="s">
        <v>278</v>
      </c>
      <c r="D123" s="181" t="s">
        <v>307</v>
      </c>
      <c r="E123" s="180" t="s">
        <v>308</v>
      </c>
      <c r="F123" s="180">
        <v>1</v>
      </c>
      <c r="G123" s="179">
        <v>900.97</v>
      </c>
      <c r="H123" s="179">
        <f t="shared" si="5"/>
        <v>900.97</v>
      </c>
      <c r="I123" s="176"/>
    </row>
    <row r="124" spans="1:11" x14ac:dyDescent="0.25">
      <c r="A124" s="238" t="s">
        <v>309</v>
      </c>
      <c r="B124" s="239"/>
      <c r="C124" s="240"/>
      <c r="D124" s="240"/>
      <c r="E124" s="239"/>
      <c r="F124" s="163"/>
      <c r="G124" s="162"/>
      <c r="H124" s="185">
        <f>SUM(H125:H244)</f>
        <v>175868.02</v>
      </c>
    </row>
    <row r="125" spans="1:11" ht="25.5" customHeight="1" x14ac:dyDescent="0.25">
      <c r="A125" s="183">
        <v>85</v>
      </c>
      <c r="B125" s="160"/>
      <c r="C125" s="182" t="s">
        <v>310</v>
      </c>
      <c r="D125" s="181" t="s">
        <v>311</v>
      </c>
      <c r="E125" s="180" t="s">
        <v>312</v>
      </c>
      <c r="F125" s="180">
        <v>499.2</v>
      </c>
      <c r="G125" s="179">
        <v>78.95</v>
      </c>
      <c r="H125" s="179">
        <f t="shared" ref="H125:H156" si="7">ROUND(F125*G125,2)</f>
        <v>39411.839999999997</v>
      </c>
      <c r="I125" s="176"/>
      <c r="J125" s="184">
        <f t="shared" ref="J125:J137" si="8">H125/$H$124</f>
        <v>0.22409895784350001</v>
      </c>
      <c r="K125" s="184"/>
    </row>
    <row r="126" spans="1:11" ht="38.25" customHeight="1" x14ac:dyDescent="0.25">
      <c r="A126" s="183">
        <v>86</v>
      </c>
      <c r="B126" s="160"/>
      <c r="C126" s="182" t="s">
        <v>313</v>
      </c>
      <c r="D126" s="181" t="s">
        <v>314</v>
      </c>
      <c r="E126" s="180" t="s">
        <v>315</v>
      </c>
      <c r="F126" s="180">
        <v>0.95399999999999996</v>
      </c>
      <c r="G126" s="179">
        <v>19238.330000000002</v>
      </c>
      <c r="H126" s="179">
        <f t="shared" si="7"/>
        <v>18353.37</v>
      </c>
      <c r="I126" s="176"/>
      <c r="J126" s="184">
        <f t="shared" si="8"/>
        <v>0.10435876858112</v>
      </c>
      <c r="K126" s="184"/>
    </row>
    <row r="127" spans="1:11" x14ac:dyDescent="0.25">
      <c r="A127" s="183">
        <v>87</v>
      </c>
      <c r="B127" s="160"/>
      <c r="C127" s="182" t="s">
        <v>316</v>
      </c>
      <c r="D127" s="181" t="s">
        <v>317</v>
      </c>
      <c r="E127" s="180" t="s">
        <v>318</v>
      </c>
      <c r="F127" s="180">
        <v>28.56</v>
      </c>
      <c r="G127" s="179">
        <v>548.29999999999995</v>
      </c>
      <c r="H127" s="179">
        <f t="shared" si="7"/>
        <v>15659.45</v>
      </c>
      <c r="I127" s="176"/>
      <c r="J127" s="184">
        <f t="shared" si="8"/>
        <v>8.9040918297710006E-2</v>
      </c>
      <c r="K127" s="184"/>
    </row>
    <row r="128" spans="1:11" ht="51" customHeight="1" x14ac:dyDescent="0.25">
      <c r="A128" s="183">
        <v>88</v>
      </c>
      <c r="B128" s="160"/>
      <c r="C128" s="182" t="s">
        <v>319</v>
      </c>
      <c r="D128" s="181" t="s">
        <v>320</v>
      </c>
      <c r="E128" s="180" t="s">
        <v>284</v>
      </c>
      <c r="F128" s="180">
        <v>15</v>
      </c>
      <c r="G128" s="179">
        <v>811.2</v>
      </c>
      <c r="H128" s="179">
        <f t="shared" si="7"/>
        <v>12168</v>
      </c>
      <c r="I128" s="176"/>
      <c r="J128" s="184">
        <f t="shared" si="8"/>
        <v>6.9188246959281996E-2</v>
      </c>
    </row>
    <row r="129" spans="1:11" ht="38.25" customHeight="1" x14ac:dyDescent="0.25">
      <c r="A129" s="183">
        <v>89</v>
      </c>
      <c r="B129" s="160"/>
      <c r="C129" s="182" t="s">
        <v>321</v>
      </c>
      <c r="D129" s="181" t="s">
        <v>322</v>
      </c>
      <c r="E129" s="180" t="s">
        <v>280</v>
      </c>
      <c r="F129" s="180">
        <v>38</v>
      </c>
      <c r="G129" s="179">
        <v>314.94</v>
      </c>
      <c r="H129" s="179">
        <f t="shared" si="7"/>
        <v>11967.72</v>
      </c>
      <c r="I129" s="176"/>
      <c r="J129" s="184">
        <f t="shared" si="8"/>
        <v>6.8049438436845994E-2</v>
      </c>
    </row>
    <row r="130" spans="1:11" ht="38.25" customHeight="1" x14ac:dyDescent="0.25">
      <c r="A130" s="183">
        <v>90</v>
      </c>
      <c r="B130" s="160"/>
      <c r="C130" s="182" t="s">
        <v>323</v>
      </c>
      <c r="D130" s="181" t="s">
        <v>324</v>
      </c>
      <c r="E130" s="180" t="s">
        <v>318</v>
      </c>
      <c r="F130" s="180">
        <v>13.464</v>
      </c>
      <c r="G130" s="179">
        <v>878</v>
      </c>
      <c r="H130" s="179">
        <f t="shared" si="7"/>
        <v>11821.39</v>
      </c>
      <c r="I130" s="176"/>
      <c r="J130" s="184">
        <f t="shared" si="8"/>
        <v>6.7217394043556006E-2</v>
      </c>
    </row>
    <row r="131" spans="1:11" ht="63.75" customHeight="1" x14ac:dyDescent="0.25">
      <c r="A131" s="183">
        <v>91</v>
      </c>
      <c r="B131" s="160"/>
      <c r="C131" s="182" t="s">
        <v>325</v>
      </c>
      <c r="D131" s="181" t="s">
        <v>326</v>
      </c>
      <c r="E131" s="180" t="s">
        <v>315</v>
      </c>
      <c r="F131" s="180">
        <v>0.98299999999999998</v>
      </c>
      <c r="G131" s="179">
        <v>11255</v>
      </c>
      <c r="H131" s="179">
        <f t="shared" si="7"/>
        <v>11063.67</v>
      </c>
      <c r="I131" s="176"/>
      <c r="J131" s="184">
        <f t="shared" si="8"/>
        <v>6.2908935916830999E-2</v>
      </c>
    </row>
    <row r="132" spans="1:11" ht="38.25" customHeight="1" x14ac:dyDescent="0.25">
      <c r="A132" s="183">
        <v>92</v>
      </c>
      <c r="B132" s="160"/>
      <c r="C132" s="182" t="s">
        <v>327</v>
      </c>
      <c r="D132" s="181" t="s">
        <v>328</v>
      </c>
      <c r="E132" s="180" t="s">
        <v>284</v>
      </c>
      <c r="F132" s="180">
        <v>42</v>
      </c>
      <c r="G132" s="179">
        <v>243.6</v>
      </c>
      <c r="H132" s="179">
        <f t="shared" si="7"/>
        <v>10231.200000000001</v>
      </c>
      <c r="I132" s="176"/>
      <c r="J132" s="184">
        <f t="shared" si="8"/>
        <v>5.8175443153337003E-2</v>
      </c>
    </row>
    <row r="133" spans="1:11" ht="38.25" customHeight="1" x14ac:dyDescent="0.25">
      <c r="A133" s="183">
        <v>93</v>
      </c>
      <c r="B133" s="160"/>
      <c r="C133" s="182" t="s">
        <v>329</v>
      </c>
      <c r="D133" s="181" t="s">
        <v>330</v>
      </c>
      <c r="E133" s="180" t="s">
        <v>284</v>
      </c>
      <c r="F133" s="180">
        <v>6</v>
      </c>
      <c r="G133" s="179">
        <v>1076.46</v>
      </c>
      <c r="H133" s="179">
        <f t="shared" si="7"/>
        <v>6458.76</v>
      </c>
      <c r="I133" s="176"/>
      <c r="J133" s="184">
        <f t="shared" si="8"/>
        <v>3.6725039606404997E-2</v>
      </c>
    </row>
    <row r="134" spans="1:11" ht="38.25" customHeight="1" x14ac:dyDescent="0.25">
      <c r="A134" s="183">
        <v>94</v>
      </c>
      <c r="B134" s="160"/>
      <c r="C134" s="182" t="s">
        <v>331</v>
      </c>
      <c r="D134" s="181" t="s">
        <v>332</v>
      </c>
      <c r="E134" s="180" t="s">
        <v>280</v>
      </c>
      <c r="F134" s="180">
        <v>35</v>
      </c>
      <c r="G134" s="179">
        <v>120.9</v>
      </c>
      <c r="H134" s="179">
        <f t="shared" si="7"/>
        <v>4231.5</v>
      </c>
      <c r="I134" s="176"/>
      <c r="J134" s="184">
        <f t="shared" si="8"/>
        <v>2.4060656394494E-2</v>
      </c>
    </row>
    <row r="135" spans="1:11" x14ac:dyDescent="0.25">
      <c r="A135" s="183">
        <v>95</v>
      </c>
      <c r="B135" s="160"/>
      <c r="C135" s="182" t="s">
        <v>333</v>
      </c>
      <c r="D135" s="181" t="s">
        <v>334</v>
      </c>
      <c r="E135" s="180" t="s">
        <v>318</v>
      </c>
      <c r="F135" s="180">
        <v>13</v>
      </c>
      <c r="G135" s="179">
        <v>246.79</v>
      </c>
      <c r="H135" s="179">
        <f t="shared" si="7"/>
        <v>3208.27</v>
      </c>
      <c r="I135" s="176"/>
      <c r="J135" s="184">
        <f t="shared" si="8"/>
        <v>1.8242486610130001E-2</v>
      </c>
    </row>
    <row r="136" spans="1:11" x14ac:dyDescent="0.25">
      <c r="A136" s="183">
        <v>96</v>
      </c>
      <c r="B136" s="160"/>
      <c r="C136" s="182" t="s">
        <v>335</v>
      </c>
      <c r="D136" s="181" t="s">
        <v>336</v>
      </c>
      <c r="E136" s="180" t="s">
        <v>315</v>
      </c>
      <c r="F136" s="180">
        <v>6.2399999999999997E-2</v>
      </c>
      <c r="G136" s="179">
        <v>47700</v>
      </c>
      <c r="H136" s="179">
        <f t="shared" si="7"/>
        <v>2976.48</v>
      </c>
      <c r="I136" s="176"/>
      <c r="J136" s="184">
        <f t="shared" si="8"/>
        <v>1.6924509640809E-2</v>
      </c>
    </row>
    <row r="137" spans="1:11" x14ac:dyDescent="0.25">
      <c r="A137" s="183">
        <v>97</v>
      </c>
      <c r="B137" s="160"/>
      <c r="C137" s="182" t="s">
        <v>337</v>
      </c>
      <c r="D137" s="181" t="s">
        <v>338</v>
      </c>
      <c r="E137" s="180" t="s">
        <v>318</v>
      </c>
      <c r="F137" s="180">
        <v>262.5</v>
      </c>
      <c r="G137" s="179">
        <v>10.67</v>
      </c>
      <c r="H137" s="179">
        <f t="shared" si="7"/>
        <v>2800.88</v>
      </c>
      <c r="I137" s="176"/>
      <c r="J137" s="184">
        <f t="shared" si="8"/>
        <v>1.5926033624533001E-2</v>
      </c>
    </row>
    <row r="138" spans="1:11" s="161" customFormat="1" x14ac:dyDescent="0.25">
      <c r="A138" s="183">
        <v>98</v>
      </c>
      <c r="B138" s="160"/>
      <c r="C138" s="182" t="s">
        <v>339</v>
      </c>
      <c r="D138" s="181" t="s">
        <v>340</v>
      </c>
      <c r="E138" s="180" t="s">
        <v>284</v>
      </c>
      <c r="F138" s="180">
        <v>8.4</v>
      </c>
      <c r="G138" s="179">
        <v>266.67</v>
      </c>
      <c r="H138" s="179">
        <f t="shared" si="7"/>
        <v>2240.0300000000002</v>
      </c>
      <c r="I138" s="176"/>
      <c r="J138" s="184"/>
    </row>
    <row r="139" spans="1:11" ht="25.5" customHeight="1" x14ac:dyDescent="0.25">
      <c r="A139" s="183">
        <v>99</v>
      </c>
      <c r="B139" s="160"/>
      <c r="C139" s="182" t="s">
        <v>341</v>
      </c>
      <c r="D139" s="181" t="s">
        <v>342</v>
      </c>
      <c r="E139" s="180" t="s">
        <v>318</v>
      </c>
      <c r="F139" s="180">
        <v>3.5087999999999999</v>
      </c>
      <c r="G139" s="179">
        <v>560</v>
      </c>
      <c r="H139" s="179">
        <f t="shared" si="7"/>
        <v>1964.93</v>
      </c>
      <c r="I139" s="176"/>
      <c r="J139" s="184"/>
    </row>
    <row r="140" spans="1:11" x14ac:dyDescent="0.25">
      <c r="A140" s="183">
        <v>100</v>
      </c>
      <c r="B140" s="160"/>
      <c r="C140" s="182" t="s">
        <v>343</v>
      </c>
      <c r="D140" s="181" t="s">
        <v>344</v>
      </c>
      <c r="E140" s="180" t="s">
        <v>315</v>
      </c>
      <c r="F140" s="180">
        <v>0.46176</v>
      </c>
      <c r="G140" s="179">
        <v>3390</v>
      </c>
      <c r="H140" s="179">
        <f t="shared" si="7"/>
        <v>1565.37</v>
      </c>
      <c r="I140" s="176"/>
      <c r="J140" s="184"/>
      <c r="K140" s="184"/>
    </row>
    <row r="141" spans="1:11" x14ac:dyDescent="0.25">
      <c r="A141" s="183">
        <v>101</v>
      </c>
      <c r="B141" s="160"/>
      <c r="C141" s="182" t="s">
        <v>345</v>
      </c>
      <c r="D141" s="181" t="s">
        <v>346</v>
      </c>
      <c r="E141" s="180" t="s">
        <v>318</v>
      </c>
      <c r="F141" s="180">
        <v>13.773199999999999</v>
      </c>
      <c r="G141" s="179">
        <v>108.4</v>
      </c>
      <c r="H141" s="179">
        <f t="shared" si="7"/>
        <v>1493.01</v>
      </c>
      <c r="I141" s="176"/>
      <c r="J141" s="184"/>
      <c r="K141" s="184"/>
    </row>
    <row r="142" spans="1:11" ht="25.5" customHeight="1" x14ac:dyDescent="0.25">
      <c r="A142" s="183">
        <v>102</v>
      </c>
      <c r="B142" s="160"/>
      <c r="C142" s="182" t="s">
        <v>347</v>
      </c>
      <c r="D142" s="181" t="s">
        <v>348</v>
      </c>
      <c r="E142" s="180" t="s">
        <v>315</v>
      </c>
      <c r="F142" s="180">
        <v>0.28399999999999997</v>
      </c>
      <c r="G142" s="179">
        <v>5230.01</v>
      </c>
      <c r="H142" s="179">
        <f t="shared" si="7"/>
        <v>1485.32</v>
      </c>
      <c r="I142" s="176"/>
      <c r="J142" s="184"/>
      <c r="K142" s="184"/>
    </row>
    <row r="143" spans="1:11" ht="38.25" customHeight="1" x14ac:dyDescent="0.25">
      <c r="A143" s="183">
        <v>103</v>
      </c>
      <c r="B143" s="160"/>
      <c r="C143" s="182" t="s">
        <v>349</v>
      </c>
      <c r="D143" s="181" t="s">
        <v>350</v>
      </c>
      <c r="E143" s="180" t="s">
        <v>315</v>
      </c>
      <c r="F143" s="180">
        <v>0.06</v>
      </c>
      <c r="G143" s="179">
        <v>23311.91</v>
      </c>
      <c r="H143" s="179">
        <f t="shared" si="7"/>
        <v>1398.71</v>
      </c>
      <c r="J143" s="184"/>
    </row>
    <row r="144" spans="1:11" x14ac:dyDescent="0.25">
      <c r="A144" s="183">
        <v>104</v>
      </c>
      <c r="B144" s="160"/>
      <c r="C144" s="182" t="s">
        <v>351</v>
      </c>
      <c r="D144" s="181" t="s">
        <v>352</v>
      </c>
      <c r="E144" s="180" t="s">
        <v>312</v>
      </c>
      <c r="F144" s="180">
        <v>109.5</v>
      </c>
      <c r="G144" s="179">
        <v>12.6</v>
      </c>
      <c r="H144" s="179">
        <f t="shared" si="7"/>
        <v>1379.7</v>
      </c>
      <c r="J144" s="184"/>
    </row>
    <row r="145" spans="1:11" x14ac:dyDescent="0.25">
      <c r="A145" s="183">
        <v>105</v>
      </c>
      <c r="B145" s="160"/>
      <c r="C145" s="182" t="s">
        <v>353</v>
      </c>
      <c r="D145" s="181" t="s">
        <v>354</v>
      </c>
      <c r="E145" s="180" t="s">
        <v>284</v>
      </c>
      <c r="F145" s="180">
        <v>3</v>
      </c>
      <c r="G145" s="179">
        <v>458.13</v>
      </c>
      <c r="H145" s="179">
        <f t="shared" si="7"/>
        <v>1374.39</v>
      </c>
      <c r="J145" s="184"/>
    </row>
    <row r="146" spans="1:11" x14ac:dyDescent="0.25">
      <c r="A146" s="183">
        <v>106</v>
      </c>
      <c r="B146" s="160"/>
      <c r="C146" s="182" t="s">
        <v>355</v>
      </c>
      <c r="D146" s="181" t="s">
        <v>356</v>
      </c>
      <c r="E146" s="180" t="s">
        <v>318</v>
      </c>
      <c r="F146" s="180">
        <v>2.61232</v>
      </c>
      <c r="G146" s="179">
        <v>519.79999999999995</v>
      </c>
      <c r="H146" s="179">
        <f t="shared" si="7"/>
        <v>1357.88</v>
      </c>
      <c r="J146" s="184"/>
    </row>
    <row r="147" spans="1:11" x14ac:dyDescent="0.25">
      <c r="A147" s="183">
        <v>107</v>
      </c>
      <c r="B147" s="160"/>
      <c r="C147" s="182" t="s">
        <v>357</v>
      </c>
      <c r="D147" s="181" t="s">
        <v>358</v>
      </c>
      <c r="E147" s="180" t="s">
        <v>318</v>
      </c>
      <c r="F147" s="180">
        <v>8.19</v>
      </c>
      <c r="G147" s="179">
        <v>131.08000000000001</v>
      </c>
      <c r="H147" s="179">
        <f t="shared" si="7"/>
        <v>1073.55</v>
      </c>
      <c r="J147" s="184"/>
    </row>
    <row r="148" spans="1:11" ht="25.5" customHeight="1" x14ac:dyDescent="0.25">
      <c r="A148" s="183">
        <v>108</v>
      </c>
      <c r="B148" s="160"/>
      <c r="C148" s="182" t="s">
        <v>359</v>
      </c>
      <c r="D148" s="181" t="s">
        <v>360</v>
      </c>
      <c r="E148" s="180" t="s">
        <v>315</v>
      </c>
      <c r="F148" s="180">
        <v>0.147896</v>
      </c>
      <c r="G148" s="179">
        <v>6812.77</v>
      </c>
      <c r="H148" s="179">
        <f t="shared" si="7"/>
        <v>1007.58</v>
      </c>
      <c r="J148" s="184"/>
    </row>
    <row r="149" spans="1:11" ht="25.5" customHeight="1" x14ac:dyDescent="0.25">
      <c r="A149" s="183">
        <v>109</v>
      </c>
      <c r="B149" s="160"/>
      <c r="C149" s="182" t="s">
        <v>361</v>
      </c>
      <c r="D149" s="181" t="s">
        <v>362</v>
      </c>
      <c r="E149" s="180" t="s">
        <v>363</v>
      </c>
      <c r="F149" s="180">
        <v>55.8</v>
      </c>
      <c r="G149" s="179">
        <v>12.03</v>
      </c>
      <c r="H149" s="179">
        <f t="shared" si="7"/>
        <v>671.27</v>
      </c>
      <c r="J149" s="184"/>
    </row>
    <row r="150" spans="1:11" x14ac:dyDescent="0.25">
      <c r="A150" s="183">
        <v>110</v>
      </c>
      <c r="B150" s="160"/>
      <c r="C150" s="182" t="s">
        <v>364</v>
      </c>
      <c r="D150" s="181" t="s">
        <v>365</v>
      </c>
      <c r="E150" s="180" t="s">
        <v>315</v>
      </c>
      <c r="F150" s="180">
        <v>4.7E-2</v>
      </c>
      <c r="G150" s="179">
        <v>11425.09</v>
      </c>
      <c r="H150" s="179">
        <f t="shared" si="7"/>
        <v>536.98</v>
      </c>
      <c r="J150" s="184"/>
    </row>
    <row r="151" spans="1:11" ht="25.5" customHeight="1" x14ac:dyDescent="0.25">
      <c r="A151" s="183">
        <v>111</v>
      </c>
      <c r="B151" s="160"/>
      <c r="C151" s="182" t="s">
        <v>366</v>
      </c>
      <c r="D151" s="181" t="s">
        <v>367</v>
      </c>
      <c r="E151" s="180" t="s">
        <v>318</v>
      </c>
      <c r="F151" s="180">
        <v>6.82</v>
      </c>
      <c r="G151" s="179">
        <v>70.599999999999994</v>
      </c>
      <c r="H151" s="179">
        <f t="shared" si="7"/>
        <v>481.49</v>
      </c>
      <c r="J151" s="184"/>
    </row>
    <row r="152" spans="1:11" x14ac:dyDescent="0.25">
      <c r="A152" s="183">
        <v>112</v>
      </c>
      <c r="B152" s="160"/>
      <c r="C152" s="182" t="s">
        <v>368</v>
      </c>
      <c r="D152" s="181" t="s">
        <v>369</v>
      </c>
      <c r="E152" s="180" t="s">
        <v>318</v>
      </c>
      <c r="F152" s="180">
        <v>0.24</v>
      </c>
      <c r="G152" s="179">
        <v>1841.02</v>
      </c>
      <c r="H152" s="179">
        <f t="shared" si="7"/>
        <v>441.84</v>
      </c>
    </row>
    <row r="153" spans="1:11" s="161" customFormat="1" ht="63.75" customHeight="1" x14ac:dyDescent="0.25">
      <c r="A153" s="183">
        <v>113</v>
      </c>
      <c r="B153" s="160"/>
      <c r="C153" s="182" t="s">
        <v>370</v>
      </c>
      <c r="D153" s="181" t="s">
        <v>371</v>
      </c>
      <c r="E153" s="180" t="s">
        <v>315</v>
      </c>
      <c r="F153" s="180">
        <v>0.06</v>
      </c>
      <c r="G153" s="179">
        <v>6800</v>
      </c>
      <c r="H153" s="179">
        <f t="shared" si="7"/>
        <v>408</v>
      </c>
    </row>
    <row r="154" spans="1:11" x14ac:dyDescent="0.25">
      <c r="A154" s="183">
        <v>114</v>
      </c>
      <c r="B154" s="160"/>
      <c r="C154" s="182" t="s">
        <v>372</v>
      </c>
      <c r="D154" s="181" t="s">
        <v>373</v>
      </c>
      <c r="E154" s="180" t="s">
        <v>318</v>
      </c>
      <c r="F154" s="180">
        <v>0.73724999999999996</v>
      </c>
      <c r="G154" s="179">
        <v>497</v>
      </c>
      <c r="H154" s="179">
        <f t="shared" si="7"/>
        <v>366.41</v>
      </c>
    </row>
    <row r="155" spans="1:11" x14ac:dyDescent="0.25">
      <c r="A155" s="183">
        <v>115</v>
      </c>
      <c r="B155" s="160"/>
      <c r="C155" s="182" t="s">
        <v>374</v>
      </c>
      <c r="D155" s="181" t="s">
        <v>375</v>
      </c>
      <c r="E155" s="180" t="s">
        <v>315</v>
      </c>
      <c r="F155" s="180">
        <v>5.9159999999999997E-2</v>
      </c>
      <c r="G155" s="179">
        <v>5989</v>
      </c>
      <c r="H155" s="179">
        <f t="shared" si="7"/>
        <v>354.31</v>
      </c>
      <c r="K155" s="184"/>
    </row>
    <row r="156" spans="1:11" x14ac:dyDescent="0.25">
      <c r="A156" s="183">
        <v>116</v>
      </c>
      <c r="B156" s="160"/>
      <c r="C156" s="182" t="s">
        <v>376</v>
      </c>
      <c r="D156" s="181" t="s">
        <v>377</v>
      </c>
      <c r="E156" s="180" t="s">
        <v>315</v>
      </c>
      <c r="F156" s="180">
        <v>4.9919999999999999E-3</v>
      </c>
      <c r="G156" s="179">
        <v>67872</v>
      </c>
      <c r="H156" s="179">
        <f t="shared" si="7"/>
        <v>338.82</v>
      </c>
      <c r="K156" s="184"/>
    </row>
    <row r="157" spans="1:11" ht="25.5" customHeight="1" x14ac:dyDescent="0.25">
      <c r="A157" s="183">
        <v>117</v>
      </c>
      <c r="B157" s="160"/>
      <c r="C157" s="182" t="s">
        <v>378</v>
      </c>
      <c r="D157" s="181" t="s">
        <v>379</v>
      </c>
      <c r="E157" s="180" t="s">
        <v>318</v>
      </c>
      <c r="F157" s="180">
        <v>0.55310000000000004</v>
      </c>
      <c r="G157" s="179">
        <v>600</v>
      </c>
      <c r="H157" s="179">
        <f t="shared" ref="H157:H188" si="9">ROUND(F157*G157,2)</f>
        <v>331.86</v>
      </c>
      <c r="K157" s="184"/>
    </row>
    <row r="158" spans="1:11" ht="38.25" customHeight="1" x14ac:dyDescent="0.25">
      <c r="A158" s="183">
        <v>118</v>
      </c>
      <c r="B158" s="160"/>
      <c r="C158" s="182" t="s">
        <v>380</v>
      </c>
      <c r="D158" s="181" t="s">
        <v>381</v>
      </c>
      <c r="E158" s="180" t="s">
        <v>315</v>
      </c>
      <c r="F158" s="180">
        <v>3.1E-2</v>
      </c>
      <c r="G158" s="179">
        <v>10100</v>
      </c>
      <c r="H158" s="179">
        <f t="shared" si="9"/>
        <v>313.10000000000002</v>
      </c>
    </row>
    <row r="159" spans="1:11" ht="38.25" customHeight="1" x14ac:dyDescent="0.25">
      <c r="A159" s="183">
        <v>119</v>
      </c>
      <c r="B159" s="160"/>
      <c r="C159" s="182" t="s">
        <v>382</v>
      </c>
      <c r="D159" s="181" t="s">
        <v>383</v>
      </c>
      <c r="E159" s="180" t="s">
        <v>284</v>
      </c>
      <c r="F159" s="180">
        <v>3</v>
      </c>
      <c r="G159" s="179">
        <v>98.92</v>
      </c>
      <c r="H159" s="179">
        <f t="shared" si="9"/>
        <v>296.76</v>
      </c>
    </row>
    <row r="160" spans="1:11" x14ac:dyDescent="0.25">
      <c r="A160" s="183">
        <v>120</v>
      </c>
      <c r="B160" s="160"/>
      <c r="C160" s="182" t="s">
        <v>384</v>
      </c>
      <c r="D160" s="181" t="s">
        <v>385</v>
      </c>
      <c r="E160" s="180" t="s">
        <v>386</v>
      </c>
      <c r="F160" s="180">
        <v>1.2</v>
      </c>
      <c r="G160" s="179">
        <v>228</v>
      </c>
      <c r="H160" s="179">
        <f t="shared" si="9"/>
        <v>273.60000000000002</v>
      </c>
    </row>
    <row r="161" spans="1:11" x14ac:dyDescent="0.25">
      <c r="A161" s="183">
        <v>121</v>
      </c>
      <c r="B161" s="160"/>
      <c r="C161" s="182" t="s">
        <v>387</v>
      </c>
      <c r="D161" s="181" t="s">
        <v>388</v>
      </c>
      <c r="E161" s="180" t="s">
        <v>315</v>
      </c>
      <c r="F161" s="180">
        <v>1.7479999999999999E-2</v>
      </c>
      <c r="G161" s="179">
        <v>14312.87</v>
      </c>
      <c r="H161" s="179">
        <f t="shared" si="9"/>
        <v>250.19</v>
      </c>
    </row>
    <row r="162" spans="1:11" x14ac:dyDescent="0.25">
      <c r="A162" s="183">
        <v>122</v>
      </c>
      <c r="B162" s="160"/>
      <c r="C162" s="182" t="s">
        <v>389</v>
      </c>
      <c r="D162" s="181" t="s">
        <v>390</v>
      </c>
      <c r="E162" s="180" t="s">
        <v>315</v>
      </c>
      <c r="F162" s="180">
        <v>2.6187999999999999E-2</v>
      </c>
      <c r="G162" s="179">
        <v>9420</v>
      </c>
      <c r="H162" s="179">
        <f t="shared" si="9"/>
        <v>246.69</v>
      </c>
    </row>
    <row r="163" spans="1:11" ht="25.5" customHeight="1" x14ac:dyDescent="0.25">
      <c r="A163" s="183">
        <v>123</v>
      </c>
      <c r="B163" s="160"/>
      <c r="C163" s="182" t="s">
        <v>391</v>
      </c>
      <c r="D163" s="181" t="s">
        <v>392</v>
      </c>
      <c r="E163" s="180" t="s">
        <v>315</v>
      </c>
      <c r="F163" s="180">
        <v>0.5</v>
      </c>
      <c r="G163" s="179">
        <v>478.23</v>
      </c>
      <c r="H163" s="179">
        <f t="shared" si="9"/>
        <v>239.12</v>
      </c>
    </row>
    <row r="164" spans="1:11" x14ac:dyDescent="0.25">
      <c r="A164" s="183">
        <v>124</v>
      </c>
      <c r="B164" s="160"/>
      <c r="C164" s="182" t="s">
        <v>393</v>
      </c>
      <c r="D164" s="181" t="s">
        <v>394</v>
      </c>
      <c r="E164" s="180" t="s">
        <v>315</v>
      </c>
      <c r="F164" s="180">
        <v>2.0400000000000001E-2</v>
      </c>
      <c r="G164" s="179">
        <v>11524</v>
      </c>
      <c r="H164" s="179">
        <f t="shared" si="9"/>
        <v>235.09</v>
      </c>
    </row>
    <row r="165" spans="1:11" x14ac:dyDescent="0.25">
      <c r="A165" s="183">
        <v>125</v>
      </c>
      <c r="B165" s="160"/>
      <c r="C165" s="182" t="s">
        <v>395</v>
      </c>
      <c r="D165" s="181" t="s">
        <v>396</v>
      </c>
      <c r="E165" s="180" t="s">
        <v>315</v>
      </c>
      <c r="F165" s="180">
        <v>0.13716</v>
      </c>
      <c r="G165" s="179">
        <v>1487.6</v>
      </c>
      <c r="H165" s="179">
        <f t="shared" si="9"/>
        <v>204.04</v>
      </c>
    </row>
    <row r="166" spans="1:11" ht="25.5" customHeight="1" x14ac:dyDescent="0.25">
      <c r="A166" s="183">
        <v>126</v>
      </c>
      <c r="B166" s="160"/>
      <c r="C166" s="182" t="s">
        <v>397</v>
      </c>
      <c r="D166" s="181" t="s">
        <v>398</v>
      </c>
      <c r="E166" s="180" t="s">
        <v>318</v>
      </c>
      <c r="F166" s="180">
        <v>1.92</v>
      </c>
      <c r="G166" s="179">
        <v>101.3</v>
      </c>
      <c r="H166" s="179">
        <f t="shared" si="9"/>
        <v>194.5</v>
      </c>
    </row>
    <row r="167" spans="1:11" ht="25.5" customHeight="1" x14ac:dyDescent="0.25">
      <c r="A167" s="183">
        <v>127</v>
      </c>
      <c r="B167" s="160"/>
      <c r="C167" s="182" t="s">
        <v>399</v>
      </c>
      <c r="D167" s="181" t="s">
        <v>400</v>
      </c>
      <c r="E167" s="180" t="s">
        <v>315</v>
      </c>
      <c r="F167" s="180">
        <v>1.4999999999999999E-2</v>
      </c>
      <c r="G167" s="179">
        <v>12606</v>
      </c>
      <c r="H167" s="179">
        <f t="shared" si="9"/>
        <v>189.09</v>
      </c>
    </row>
    <row r="168" spans="1:11" s="161" customFormat="1" x14ac:dyDescent="0.25">
      <c r="A168" s="183">
        <v>128</v>
      </c>
      <c r="B168" s="160"/>
      <c r="C168" s="182" t="s">
        <v>401</v>
      </c>
      <c r="D168" s="181" t="s">
        <v>402</v>
      </c>
      <c r="E168" s="180" t="s">
        <v>315</v>
      </c>
      <c r="F168" s="180">
        <v>1.77E-2</v>
      </c>
      <c r="G168" s="179">
        <v>9200</v>
      </c>
      <c r="H168" s="179">
        <f t="shared" si="9"/>
        <v>162.84</v>
      </c>
    </row>
    <row r="169" spans="1:11" ht="38.25" customHeight="1" x14ac:dyDescent="0.25">
      <c r="A169" s="183">
        <v>129</v>
      </c>
      <c r="B169" s="160"/>
      <c r="C169" s="182" t="s">
        <v>403</v>
      </c>
      <c r="D169" s="181" t="s">
        <v>404</v>
      </c>
      <c r="E169" s="180" t="s">
        <v>284</v>
      </c>
      <c r="F169" s="180">
        <v>6</v>
      </c>
      <c r="G169" s="179">
        <v>25.62</v>
      </c>
      <c r="H169" s="179">
        <f t="shared" si="9"/>
        <v>153.72</v>
      </c>
    </row>
    <row r="170" spans="1:11" x14ac:dyDescent="0.25">
      <c r="A170" s="183">
        <v>130</v>
      </c>
      <c r="B170" s="160"/>
      <c r="C170" s="182" t="s">
        <v>405</v>
      </c>
      <c r="D170" s="181" t="s">
        <v>406</v>
      </c>
      <c r="E170" s="180" t="s">
        <v>315</v>
      </c>
      <c r="F170" s="180">
        <v>5.7000000000000002E-3</v>
      </c>
      <c r="G170" s="179">
        <v>26640</v>
      </c>
      <c r="H170" s="179">
        <f t="shared" si="9"/>
        <v>151.85</v>
      </c>
      <c r="K170" s="184"/>
    </row>
    <row r="171" spans="1:11" ht="25.5" customHeight="1" x14ac:dyDescent="0.25">
      <c r="A171" s="183">
        <v>131</v>
      </c>
      <c r="B171" s="160"/>
      <c r="C171" s="182" t="s">
        <v>407</v>
      </c>
      <c r="D171" s="181" t="s">
        <v>408</v>
      </c>
      <c r="E171" s="180" t="s">
        <v>315</v>
      </c>
      <c r="F171" s="180">
        <v>2.7060000000000001E-2</v>
      </c>
      <c r="G171" s="179">
        <v>5527</v>
      </c>
      <c r="H171" s="179">
        <f t="shared" si="9"/>
        <v>149.56</v>
      </c>
      <c r="K171" s="184"/>
    </row>
    <row r="172" spans="1:11" x14ac:dyDescent="0.25">
      <c r="A172" s="183">
        <v>132</v>
      </c>
      <c r="B172" s="160"/>
      <c r="C172" s="182" t="s">
        <v>409</v>
      </c>
      <c r="D172" s="181" t="s">
        <v>410</v>
      </c>
      <c r="E172" s="180" t="s">
        <v>318</v>
      </c>
      <c r="F172" s="180">
        <v>0.23599999999999999</v>
      </c>
      <c r="G172" s="179">
        <v>592.76</v>
      </c>
      <c r="H172" s="179">
        <f t="shared" si="9"/>
        <v>139.88999999999999</v>
      </c>
      <c r="K172" s="184"/>
    </row>
    <row r="173" spans="1:11" ht="25.5" customHeight="1" x14ac:dyDescent="0.25">
      <c r="A173" s="183">
        <v>133</v>
      </c>
      <c r="B173" s="160"/>
      <c r="C173" s="182" t="s">
        <v>411</v>
      </c>
      <c r="D173" s="181" t="s">
        <v>412</v>
      </c>
      <c r="E173" s="180" t="s">
        <v>315</v>
      </c>
      <c r="F173" s="180">
        <v>0.28799999999999998</v>
      </c>
      <c r="G173" s="179">
        <v>455.39</v>
      </c>
      <c r="H173" s="179">
        <f t="shared" si="9"/>
        <v>131.15</v>
      </c>
    </row>
    <row r="174" spans="1:11" ht="25.5" customHeight="1" x14ac:dyDescent="0.25">
      <c r="A174" s="183">
        <v>134</v>
      </c>
      <c r="B174" s="160"/>
      <c r="C174" s="182" t="s">
        <v>413</v>
      </c>
      <c r="D174" s="181" t="s">
        <v>414</v>
      </c>
      <c r="E174" s="180" t="s">
        <v>312</v>
      </c>
      <c r="F174" s="180">
        <v>8.4</v>
      </c>
      <c r="G174" s="179">
        <v>15.14</v>
      </c>
      <c r="H174" s="179">
        <f t="shared" si="9"/>
        <v>127.18</v>
      </c>
    </row>
    <row r="175" spans="1:11" x14ac:dyDescent="0.25">
      <c r="A175" s="183">
        <v>135</v>
      </c>
      <c r="B175" s="160"/>
      <c r="C175" s="182" t="s">
        <v>415</v>
      </c>
      <c r="D175" s="181" t="s">
        <v>416</v>
      </c>
      <c r="E175" s="180" t="s">
        <v>315</v>
      </c>
      <c r="F175" s="180">
        <v>4.6176000000000002E-2</v>
      </c>
      <c r="G175" s="179">
        <v>2606.9</v>
      </c>
      <c r="H175" s="179">
        <f t="shared" si="9"/>
        <v>120.38</v>
      </c>
    </row>
    <row r="176" spans="1:11" ht="25.5" customHeight="1" x14ac:dyDescent="0.25">
      <c r="A176" s="183">
        <v>136</v>
      </c>
      <c r="B176" s="160"/>
      <c r="C176" s="182" t="s">
        <v>417</v>
      </c>
      <c r="D176" s="181" t="s">
        <v>418</v>
      </c>
      <c r="E176" s="180" t="s">
        <v>419</v>
      </c>
      <c r="F176" s="180">
        <v>89.857529999999997</v>
      </c>
      <c r="G176" s="179">
        <v>1</v>
      </c>
      <c r="H176" s="179">
        <f t="shared" si="9"/>
        <v>89.86</v>
      </c>
    </row>
    <row r="177" spans="1:11" ht="25.5" customHeight="1" x14ac:dyDescent="0.25">
      <c r="A177" s="183">
        <v>137</v>
      </c>
      <c r="B177" s="160"/>
      <c r="C177" s="182" t="s">
        <v>420</v>
      </c>
      <c r="D177" s="181" t="s">
        <v>421</v>
      </c>
      <c r="E177" s="180" t="s">
        <v>284</v>
      </c>
      <c r="F177" s="180">
        <v>0.30030000000000001</v>
      </c>
      <c r="G177" s="179">
        <v>276.17</v>
      </c>
      <c r="H177" s="179">
        <f t="shared" si="9"/>
        <v>82.93</v>
      </c>
    </row>
    <row r="178" spans="1:11" ht="25.5" customHeight="1" x14ac:dyDescent="0.25">
      <c r="A178" s="183">
        <v>138</v>
      </c>
      <c r="B178" s="160"/>
      <c r="C178" s="182" t="s">
        <v>422</v>
      </c>
      <c r="D178" s="181" t="s">
        <v>423</v>
      </c>
      <c r="E178" s="180" t="s">
        <v>315</v>
      </c>
      <c r="F178" s="180">
        <v>0.20019999999999999</v>
      </c>
      <c r="G178" s="179">
        <v>412</v>
      </c>
      <c r="H178" s="179">
        <f t="shared" si="9"/>
        <v>82.48</v>
      </c>
    </row>
    <row r="179" spans="1:11" x14ac:dyDescent="0.25">
      <c r="A179" s="183">
        <v>139</v>
      </c>
      <c r="B179" s="160"/>
      <c r="C179" s="182" t="s">
        <v>424</v>
      </c>
      <c r="D179" s="181" t="s">
        <v>425</v>
      </c>
      <c r="E179" s="180" t="s">
        <v>284</v>
      </c>
      <c r="F179" s="180">
        <v>8</v>
      </c>
      <c r="G179" s="179">
        <v>9.4</v>
      </c>
      <c r="H179" s="179">
        <f t="shared" si="9"/>
        <v>75.2</v>
      </c>
    </row>
    <row r="180" spans="1:11" ht="25.5" customHeight="1" x14ac:dyDescent="0.25">
      <c r="A180" s="183">
        <v>140</v>
      </c>
      <c r="B180" s="160"/>
      <c r="C180" s="182" t="s">
        <v>426</v>
      </c>
      <c r="D180" s="181" t="s">
        <v>427</v>
      </c>
      <c r="E180" s="180" t="s">
        <v>312</v>
      </c>
      <c r="F180" s="180">
        <v>3.21</v>
      </c>
      <c r="G180" s="179">
        <v>23.09</v>
      </c>
      <c r="H180" s="179">
        <f t="shared" si="9"/>
        <v>74.12</v>
      </c>
    </row>
    <row r="181" spans="1:11" x14ac:dyDescent="0.25">
      <c r="A181" s="183">
        <v>141</v>
      </c>
      <c r="B181" s="160"/>
      <c r="C181" s="182" t="s">
        <v>428</v>
      </c>
      <c r="D181" s="181" t="s">
        <v>429</v>
      </c>
      <c r="E181" s="180" t="s">
        <v>318</v>
      </c>
      <c r="F181" s="180">
        <v>11.404299999999999</v>
      </c>
      <c r="G181" s="179">
        <v>6.22</v>
      </c>
      <c r="H181" s="179">
        <f t="shared" si="9"/>
        <v>70.930000000000007</v>
      </c>
    </row>
    <row r="182" spans="1:11" x14ac:dyDescent="0.25">
      <c r="A182" s="183">
        <v>142</v>
      </c>
      <c r="B182" s="160"/>
      <c r="C182" s="182" t="s">
        <v>430</v>
      </c>
      <c r="D182" s="181" t="s">
        <v>431</v>
      </c>
      <c r="E182" s="180" t="s">
        <v>432</v>
      </c>
      <c r="F182" s="180">
        <v>1.8746</v>
      </c>
      <c r="G182" s="179">
        <v>35.53</v>
      </c>
      <c r="H182" s="179">
        <f t="shared" si="9"/>
        <v>66.599999999999994</v>
      </c>
    </row>
    <row r="183" spans="1:11" s="161" customFormat="1" x14ac:dyDescent="0.25">
      <c r="A183" s="183">
        <v>143</v>
      </c>
      <c r="B183" s="160"/>
      <c r="C183" s="182" t="s">
        <v>433</v>
      </c>
      <c r="D183" s="181" t="s">
        <v>434</v>
      </c>
      <c r="E183" s="180" t="s">
        <v>315</v>
      </c>
      <c r="F183" s="180">
        <v>4.215E-3</v>
      </c>
      <c r="G183" s="179">
        <v>15620</v>
      </c>
      <c r="H183" s="179">
        <f t="shared" si="9"/>
        <v>65.84</v>
      </c>
    </row>
    <row r="184" spans="1:11" x14ac:dyDescent="0.25">
      <c r="A184" s="183">
        <v>144</v>
      </c>
      <c r="B184" s="160"/>
      <c r="C184" s="182" t="s">
        <v>435</v>
      </c>
      <c r="D184" s="181" t="s">
        <v>436</v>
      </c>
      <c r="E184" s="180" t="s">
        <v>315</v>
      </c>
      <c r="F184" s="180">
        <v>9.0090000000000003E-2</v>
      </c>
      <c r="G184" s="179">
        <v>728.2</v>
      </c>
      <c r="H184" s="179">
        <f t="shared" si="9"/>
        <v>65.599999999999994</v>
      </c>
    </row>
    <row r="185" spans="1:11" x14ac:dyDescent="0.25">
      <c r="A185" s="183">
        <v>145</v>
      </c>
      <c r="B185" s="160"/>
      <c r="C185" s="182" t="s">
        <v>437</v>
      </c>
      <c r="D185" s="181" t="s">
        <v>438</v>
      </c>
      <c r="E185" s="180" t="s">
        <v>315</v>
      </c>
      <c r="F185" s="180">
        <v>6.0879999999999997E-3</v>
      </c>
      <c r="G185" s="179">
        <v>10749</v>
      </c>
      <c r="H185" s="179">
        <f t="shared" si="9"/>
        <v>65.44</v>
      </c>
      <c r="K185" s="184"/>
    </row>
    <row r="186" spans="1:11" ht="25.5" customHeight="1" x14ac:dyDescent="0.25">
      <c r="A186" s="183">
        <v>146</v>
      </c>
      <c r="B186" s="160"/>
      <c r="C186" s="182" t="s">
        <v>417</v>
      </c>
      <c r="D186" s="181" t="s">
        <v>439</v>
      </c>
      <c r="E186" s="180" t="s">
        <v>440</v>
      </c>
      <c r="F186" s="180">
        <v>57.740900000000003</v>
      </c>
      <c r="G186" s="179">
        <v>1</v>
      </c>
      <c r="H186" s="179">
        <f t="shared" si="9"/>
        <v>57.74</v>
      </c>
      <c r="K186" s="184"/>
    </row>
    <row r="187" spans="1:11" x14ac:dyDescent="0.25">
      <c r="A187" s="183">
        <v>147</v>
      </c>
      <c r="B187" s="160"/>
      <c r="C187" s="182" t="s">
        <v>441</v>
      </c>
      <c r="D187" s="181" t="s">
        <v>442</v>
      </c>
      <c r="E187" s="180" t="s">
        <v>315</v>
      </c>
      <c r="F187" s="180">
        <v>7.2150000000000001E-3</v>
      </c>
      <c r="G187" s="179">
        <v>7826.9</v>
      </c>
      <c r="H187" s="179">
        <f t="shared" si="9"/>
        <v>56.47</v>
      </c>
      <c r="K187" s="184"/>
    </row>
    <row r="188" spans="1:11" x14ac:dyDescent="0.25">
      <c r="A188" s="183">
        <v>148</v>
      </c>
      <c r="B188" s="160"/>
      <c r="C188" s="182" t="s">
        <v>443</v>
      </c>
      <c r="D188" s="181" t="s">
        <v>444</v>
      </c>
      <c r="E188" s="180" t="s">
        <v>312</v>
      </c>
      <c r="F188" s="180">
        <v>6.1559999999999997</v>
      </c>
      <c r="G188" s="179">
        <v>9.0399999999999991</v>
      </c>
      <c r="H188" s="179">
        <f t="shared" si="9"/>
        <v>55.65</v>
      </c>
    </row>
    <row r="189" spans="1:11" x14ac:dyDescent="0.25">
      <c r="A189" s="183">
        <v>149</v>
      </c>
      <c r="B189" s="160"/>
      <c r="C189" s="182" t="s">
        <v>445</v>
      </c>
      <c r="D189" s="181" t="s">
        <v>446</v>
      </c>
      <c r="E189" s="180" t="s">
        <v>318</v>
      </c>
      <c r="F189" s="180">
        <v>1</v>
      </c>
      <c r="G189" s="179">
        <v>55.26</v>
      </c>
      <c r="H189" s="179">
        <f t="shared" ref="H189:H220" si="10">ROUND(F189*G189,2)</f>
        <v>55.26</v>
      </c>
    </row>
    <row r="190" spans="1:11" x14ac:dyDescent="0.25">
      <c r="A190" s="183">
        <v>150</v>
      </c>
      <c r="B190" s="160"/>
      <c r="C190" s="182" t="s">
        <v>447</v>
      </c>
      <c r="D190" s="181" t="s">
        <v>448</v>
      </c>
      <c r="E190" s="180" t="s">
        <v>449</v>
      </c>
      <c r="F190" s="180">
        <v>6.4000000000000001E-2</v>
      </c>
      <c r="G190" s="179">
        <v>861.74</v>
      </c>
      <c r="H190" s="179">
        <f t="shared" si="10"/>
        <v>55.15</v>
      </c>
    </row>
    <row r="191" spans="1:11" ht="51" customHeight="1" x14ac:dyDescent="0.25">
      <c r="A191" s="183">
        <v>151</v>
      </c>
      <c r="B191" s="160"/>
      <c r="C191" s="182" t="s">
        <v>450</v>
      </c>
      <c r="D191" s="181" t="s">
        <v>451</v>
      </c>
      <c r="E191" s="180" t="s">
        <v>315</v>
      </c>
      <c r="F191" s="180">
        <v>7.26E-3</v>
      </c>
      <c r="G191" s="179">
        <v>7008.5</v>
      </c>
      <c r="H191" s="179">
        <f t="shared" si="10"/>
        <v>50.88</v>
      </c>
    </row>
    <row r="192" spans="1:11" x14ac:dyDescent="0.25">
      <c r="A192" s="183">
        <v>152</v>
      </c>
      <c r="B192" s="160"/>
      <c r="C192" s="182" t="s">
        <v>452</v>
      </c>
      <c r="D192" s="181" t="s">
        <v>453</v>
      </c>
      <c r="E192" s="180" t="s">
        <v>315</v>
      </c>
      <c r="F192" s="180">
        <v>4.1000000000000002E-2</v>
      </c>
      <c r="G192" s="179">
        <v>1135.4000000000001</v>
      </c>
      <c r="H192" s="179">
        <f t="shared" si="10"/>
        <v>46.55</v>
      </c>
    </row>
    <row r="193" spans="1:11" x14ac:dyDescent="0.25">
      <c r="A193" s="183">
        <v>153</v>
      </c>
      <c r="B193" s="160"/>
      <c r="C193" s="182" t="s">
        <v>454</v>
      </c>
      <c r="D193" s="181" t="s">
        <v>455</v>
      </c>
      <c r="E193" s="180" t="s">
        <v>284</v>
      </c>
      <c r="F193" s="180">
        <v>8</v>
      </c>
      <c r="G193" s="179">
        <v>5.4</v>
      </c>
      <c r="H193" s="179">
        <f t="shared" si="10"/>
        <v>43.2</v>
      </c>
    </row>
    <row r="194" spans="1:11" x14ac:dyDescent="0.25">
      <c r="A194" s="183">
        <v>154</v>
      </c>
      <c r="B194" s="160"/>
      <c r="C194" s="182" t="s">
        <v>456</v>
      </c>
      <c r="D194" s="181" t="s">
        <v>457</v>
      </c>
      <c r="E194" s="180" t="s">
        <v>315</v>
      </c>
      <c r="F194" s="180">
        <v>3.0783999999999999E-2</v>
      </c>
      <c r="G194" s="179">
        <v>1383.1</v>
      </c>
      <c r="H194" s="179">
        <f t="shared" si="10"/>
        <v>42.58</v>
      </c>
    </row>
    <row r="195" spans="1:11" ht="38.25" customHeight="1" x14ac:dyDescent="0.25">
      <c r="A195" s="183">
        <v>155</v>
      </c>
      <c r="B195" s="160"/>
      <c r="C195" s="182" t="s">
        <v>458</v>
      </c>
      <c r="D195" s="181" t="s">
        <v>459</v>
      </c>
      <c r="E195" s="180" t="s">
        <v>363</v>
      </c>
      <c r="F195" s="180">
        <v>2.34</v>
      </c>
      <c r="G195" s="179">
        <v>15.33</v>
      </c>
      <c r="H195" s="179">
        <f t="shared" si="10"/>
        <v>35.869999999999997</v>
      </c>
    </row>
    <row r="196" spans="1:11" x14ac:dyDescent="0.25">
      <c r="A196" s="183">
        <v>156</v>
      </c>
      <c r="B196" s="160"/>
      <c r="C196" s="182" t="s">
        <v>460</v>
      </c>
      <c r="D196" s="181" t="s">
        <v>461</v>
      </c>
      <c r="E196" s="180" t="s">
        <v>318</v>
      </c>
      <c r="F196" s="180">
        <v>13.18909</v>
      </c>
      <c r="G196" s="179">
        <v>2.44</v>
      </c>
      <c r="H196" s="179">
        <f t="shared" si="10"/>
        <v>32.18</v>
      </c>
    </row>
    <row r="197" spans="1:11" x14ac:dyDescent="0.25">
      <c r="A197" s="183">
        <v>157</v>
      </c>
      <c r="B197" s="160"/>
      <c r="C197" s="182" t="s">
        <v>462</v>
      </c>
      <c r="D197" s="181" t="s">
        <v>463</v>
      </c>
      <c r="E197" s="180" t="s">
        <v>432</v>
      </c>
      <c r="F197" s="180">
        <v>2.8679999999999999</v>
      </c>
      <c r="G197" s="179">
        <v>10.199999999999999</v>
      </c>
      <c r="H197" s="179">
        <f t="shared" si="10"/>
        <v>29.25</v>
      </c>
    </row>
    <row r="198" spans="1:11" s="161" customFormat="1" ht="25.5" customHeight="1" x14ac:dyDescent="0.25">
      <c r="A198" s="183">
        <v>158</v>
      </c>
      <c r="B198" s="160"/>
      <c r="C198" s="182" t="s">
        <v>464</v>
      </c>
      <c r="D198" s="181" t="s">
        <v>465</v>
      </c>
      <c r="E198" s="180" t="s">
        <v>315</v>
      </c>
      <c r="F198" s="180">
        <v>1.6941999999999999E-2</v>
      </c>
      <c r="G198" s="179">
        <v>1690</v>
      </c>
      <c r="H198" s="179">
        <f t="shared" si="10"/>
        <v>28.63</v>
      </c>
    </row>
    <row r="199" spans="1:11" ht="25.5" customHeight="1" x14ac:dyDescent="0.25">
      <c r="A199" s="183">
        <v>159</v>
      </c>
      <c r="B199" s="160"/>
      <c r="C199" s="182" t="s">
        <v>466</v>
      </c>
      <c r="D199" s="181" t="s">
        <v>467</v>
      </c>
      <c r="E199" s="180" t="s">
        <v>318</v>
      </c>
      <c r="F199" s="180">
        <v>0.18360000000000001</v>
      </c>
      <c r="G199" s="179">
        <v>155.94</v>
      </c>
      <c r="H199" s="179">
        <f t="shared" si="10"/>
        <v>28.63</v>
      </c>
    </row>
    <row r="200" spans="1:11" x14ac:dyDescent="0.25">
      <c r="A200" s="183">
        <v>160</v>
      </c>
      <c r="B200" s="160"/>
      <c r="C200" s="182" t="s">
        <v>468</v>
      </c>
      <c r="D200" s="181" t="s">
        <v>469</v>
      </c>
      <c r="E200" s="180" t="s">
        <v>312</v>
      </c>
      <c r="F200" s="180">
        <v>0.9</v>
      </c>
      <c r="G200" s="179">
        <v>26.44</v>
      </c>
      <c r="H200" s="179">
        <f t="shared" si="10"/>
        <v>23.8</v>
      </c>
      <c r="K200" s="184"/>
    </row>
    <row r="201" spans="1:11" x14ac:dyDescent="0.25">
      <c r="A201" s="183">
        <v>161</v>
      </c>
      <c r="B201" s="160"/>
      <c r="C201" s="182" t="s">
        <v>470</v>
      </c>
      <c r="D201" s="181" t="s">
        <v>471</v>
      </c>
      <c r="E201" s="180" t="s">
        <v>472</v>
      </c>
      <c r="F201" s="180">
        <v>0.06</v>
      </c>
      <c r="G201" s="179">
        <v>365</v>
      </c>
      <c r="H201" s="179">
        <f t="shared" si="10"/>
        <v>21.9</v>
      </c>
      <c r="K201" s="184"/>
    </row>
    <row r="202" spans="1:11" x14ac:dyDescent="0.25">
      <c r="A202" s="183">
        <v>162</v>
      </c>
      <c r="B202" s="160"/>
      <c r="C202" s="182" t="s">
        <v>473</v>
      </c>
      <c r="D202" s="181" t="s">
        <v>474</v>
      </c>
      <c r="E202" s="180" t="s">
        <v>315</v>
      </c>
      <c r="F202" s="180">
        <v>1.6949999999999999E-3</v>
      </c>
      <c r="G202" s="179">
        <v>12650</v>
      </c>
      <c r="H202" s="179">
        <f t="shared" si="10"/>
        <v>21.44</v>
      </c>
      <c r="K202" s="184"/>
    </row>
    <row r="203" spans="1:11" ht="25.5" customHeight="1" x14ac:dyDescent="0.25">
      <c r="A203" s="183">
        <v>163</v>
      </c>
      <c r="B203" s="160"/>
      <c r="C203" s="182" t="s">
        <v>475</v>
      </c>
      <c r="D203" s="181" t="s">
        <v>476</v>
      </c>
      <c r="E203" s="180" t="s">
        <v>318</v>
      </c>
      <c r="F203" s="180">
        <v>0.1744</v>
      </c>
      <c r="G203" s="179">
        <v>118.6</v>
      </c>
      <c r="H203" s="179">
        <f t="shared" si="10"/>
        <v>20.68</v>
      </c>
    </row>
    <row r="204" spans="1:11" ht="25.5" customHeight="1" x14ac:dyDescent="0.25">
      <c r="A204" s="183">
        <v>164</v>
      </c>
      <c r="B204" s="160"/>
      <c r="C204" s="182" t="s">
        <v>477</v>
      </c>
      <c r="D204" s="181" t="s">
        <v>478</v>
      </c>
      <c r="E204" s="180" t="s">
        <v>315</v>
      </c>
      <c r="F204" s="180">
        <v>7.7999999999999999E-4</v>
      </c>
      <c r="G204" s="179">
        <v>26499</v>
      </c>
      <c r="H204" s="179">
        <f t="shared" si="10"/>
        <v>20.67</v>
      </c>
    </row>
    <row r="205" spans="1:11" x14ac:dyDescent="0.25">
      <c r="A205" s="183">
        <v>165</v>
      </c>
      <c r="B205" s="160"/>
      <c r="C205" s="182" t="s">
        <v>479</v>
      </c>
      <c r="D205" s="181" t="s">
        <v>480</v>
      </c>
      <c r="E205" s="180" t="s">
        <v>284</v>
      </c>
      <c r="F205" s="180">
        <v>8</v>
      </c>
      <c r="G205" s="179">
        <v>2.57</v>
      </c>
      <c r="H205" s="179">
        <f t="shared" si="10"/>
        <v>20.56</v>
      </c>
    </row>
    <row r="206" spans="1:11" x14ac:dyDescent="0.25">
      <c r="A206" s="183">
        <v>166</v>
      </c>
      <c r="B206" s="160"/>
      <c r="C206" s="182" t="s">
        <v>481</v>
      </c>
      <c r="D206" s="181" t="s">
        <v>444</v>
      </c>
      <c r="E206" s="180" t="s">
        <v>315</v>
      </c>
      <c r="F206" s="180">
        <v>2.114E-3</v>
      </c>
      <c r="G206" s="179">
        <v>9040.01</v>
      </c>
      <c r="H206" s="179">
        <f t="shared" si="10"/>
        <v>19.11</v>
      </c>
    </row>
    <row r="207" spans="1:11" ht="25.5" customHeight="1" x14ac:dyDescent="0.25">
      <c r="A207" s="183">
        <v>167</v>
      </c>
      <c r="B207" s="160"/>
      <c r="C207" s="182" t="s">
        <v>482</v>
      </c>
      <c r="D207" s="181" t="s">
        <v>483</v>
      </c>
      <c r="E207" s="180" t="s">
        <v>312</v>
      </c>
      <c r="F207" s="180">
        <v>0.60540000000000005</v>
      </c>
      <c r="G207" s="179">
        <v>28.22</v>
      </c>
      <c r="H207" s="179">
        <f t="shared" si="10"/>
        <v>17.079999999999998</v>
      </c>
    </row>
    <row r="208" spans="1:11" ht="38.25" customHeight="1" x14ac:dyDescent="0.25">
      <c r="A208" s="183">
        <v>168</v>
      </c>
      <c r="B208" s="160"/>
      <c r="C208" s="182" t="s">
        <v>484</v>
      </c>
      <c r="D208" s="181" t="s">
        <v>485</v>
      </c>
      <c r="E208" s="180" t="s">
        <v>363</v>
      </c>
      <c r="F208" s="180">
        <v>3.5749999999999997E-2</v>
      </c>
      <c r="G208" s="179">
        <v>427.3</v>
      </c>
      <c r="H208" s="179">
        <f t="shared" si="10"/>
        <v>15.28</v>
      </c>
    </row>
    <row r="209" spans="1:11" ht="25.5" customHeight="1" x14ac:dyDescent="0.25">
      <c r="A209" s="183">
        <v>169</v>
      </c>
      <c r="B209" s="160"/>
      <c r="C209" s="182" t="s">
        <v>486</v>
      </c>
      <c r="D209" s="181" t="s">
        <v>487</v>
      </c>
      <c r="E209" s="180" t="s">
        <v>318</v>
      </c>
      <c r="F209" s="180">
        <v>1.2540000000000001E-2</v>
      </c>
      <c r="G209" s="179">
        <v>1100</v>
      </c>
      <c r="H209" s="179">
        <f t="shared" si="10"/>
        <v>13.79</v>
      </c>
    </row>
    <row r="210" spans="1:11" ht="25.5" customHeight="1" x14ac:dyDescent="0.25">
      <c r="A210" s="183">
        <v>170</v>
      </c>
      <c r="B210" s="160"/>
      <c r="C210" s="182" t="s">
        <v>488</v>
      </c>
      <c r="D210" s="181" t="s">
        <v>489</v>
      </c>
      <c r="E210" s="180" t="s">
        <v>318</v>
      </c>
      <c r="F210" s="180">
        <v>8.2199999999999999E-3</v>
      </c>
      <c r="G210" s="179">
        <v>1287</v>
      </c>
      <c r="H210" s="179">
        <f t="shared" si="10"/>
        <v>10.58</v>
      </c>
    </row>
    <row r="211" spans="1:11" x14ac:dyDescent="0.25">
      <c r="A211" s="183">
        <v>171</v>
      </c>
      <c r="B211" s="160"/>
      <c r="C211" s="182" t="s">
        <v>490</v>
      </c>
      <c r="D211" s="181" t="s">
        <v>491</v>
      </c>
      <c r="E211" s="180" t="s">
        <v>312</v>
      </c>
      <c r="F211" s="180">
        <v>0.34499999999999997</v>
      </c>
      <c r="G211" s="179">
        <v>28.6</v>
      </c>
      <c r="H211" s="179">
        <f t="shared" si="10"/>
        <v>9.8699999999999992</v>
      </c>
    </row>
    <row r="212" spans="1:11" x14ac:dyDescent="0.25">
      <c r="A212" s="183">
        <v>172</v>
      </c>
      <c r="B212" s="160"/>
      <c r="C212" s="182" t="s">
        <v>492</v>
      </c>
      <c r="D212" s="181" t="s">
        <v>493</v>
      </c>
      <c r="E212" s="180" t="s">
        <v>312</v>
      </c>
      <c r="F212" s="180">
        <v>0.88500000000000001</v>
      </c>
      <c r="G212" s="179">
        <v>10.57</v>
      </c>
      <c r="H212" s="179">
        <f t="shared" si="10"/>
        <v>9.35</v>
      </c>
    </row>
    <row r="213" spans="1:11" s="161" customFormat="1" x14ac:dyDescent="0.25">
      <c r="A213" s="183">
        <v>173</v>
      </c>
      <c r="B213" s="160"/>
      <c r="C213" s="182" t="s">
        <v>494</v>
      </c>
      <c r="D213" s="181" t="s">
        <v>495</v>
      </c>
      <c r="E213" s="180" t="s">
        <v>315</v>
      </c>
      <c r="F213" s="180">
        <v>1.2880000000000001E-3</v>
      </c>
      <c r="G213" s="179">
        <v>6667</v>
      </c>
      <c r="H213" s="179">
        <f t="shared" si="10"/>
        <v>8.59</v>
      </c>
    </row>
    <row r="214" spans="1:11" ht="25.5" customHeight="1" x14ac:dyDescent="0.25">
      <c r="A214" s="183">
        <v>174</v>
      </c>
      <c r="B214" s="160"/>
      <c r="C214" s="182" t="s">
        <v>496</v>
      </c>
      <c r="D214" s="181" t="s">
        <v>497</v>
      </c>
      <c r="E214" s="180" t="s">
        <v>318</v>
      </c>
      <c r="F214" s="180">
        <v>8.0960000000000008E-3</v>
      </c>
      <c r="G214" s="179">
        <v>1056</v>
      </c>
      <c r="H214" s="179">
        <f t="shared" si="10"/>
        <v>8.5500000000000007</v>
      </c>
    </row>
    <row r="215" spans="1:11" x14ac:dyDescent="0.25">
      <c r="A215" s="183">
        <v>175</v>
      </c>
      <c r="B215" s="160"/>
      <c r="C215" s="182" t="s">
        <v>498</v>
      </c>
      <c r="D215" s="181" t="s">
        <v>499</v>
      </c>
      <c r="E215" s="180" t="s">
        <v>312</v>
      </c>
      <c r="F215" s="180">
        <v>1.3315999999999999</v>
      </c>
      <c r="G215" s="179">
        <v>6.09</v>
      </c>
      <c r="H215" s="179">
        <f t="shared" si="10"/>
        <v>8.11</v>
      </c>
      <c r="K215" s="184"/>
    </row>
    <row r="216" spans="1:11" x14ac:dyDescent="0.25">
      <c r="A216" s="183">
        <v>176</v>
      </c>
      <c r="B216" s="160"/>
      <c r="C216" s="182" t="s">
        <v>500</v>
      </c>
      <c r="D216" s="181" t="s">
        <v>501</v>
      </c>
      <c r="E216" s="180" t="s">
        <v>315</v>
      </c>
      <c r="F216" s="180">
        <v>6.4499999999999996E-4</v>
      </c>
      <c r="G216" s="179">
        <v>11978</v>
      </c>
      <c r="H216" s="179">
        <f t="shared" si="10"/>
        <v>7.73</v>
      </c>
      <c r="K216" s="184"/>
    </row>
    <row r="217" spans="1:11" x14ac:dyDescent="0.25">
      <c r="A217" s="183">
        <v>177</v>
      </c>
      <c r="B217" s="160"/>
      <c r="C217" s="182" t="s">
        <v>502</v>
      </c>
      <c r="D217" s="181" t="s">
        <v>503</v>
      </c>
      <c r="E217" s="180" t="s">
        <v>315</v>
      </c>
      <c r="F217" s="180">
        <v>8.0000000000000004E-4</v>
      </c>
      <c r="G217" s="179">
        <v>9211</v>
      </c>
      <c r="H217" s="179">
        <f t="shared" si="10"/>
        <v>7.37</v>
      </c>
      <c r="K217" s="184"/>
    </row>
    <row r="218" spans="1:11" ht="25.5" customHeight="1" x14ac:dyDescent="0.25">
      <c r="A218" s="183">
        <v>178</v>
      </c>
      <c r="B218" s="160"/>
      <c r="C218" s="182" t="s">
        <v>504</v>
      </c>
      <c r="D218" s="181" t="s">
        <v>505</v>
      </c>
      <c r="E218" s="180" t="s">
        <v>318</v>
      </c>
      <c r="F218" s="180">
        <v>6.7999999999999996E-3</v>
      </c>
      <c r="G218" s="179">
        <v>880.01</v>
      </c>
      <c r="H218" s="179">
        <f t="shared" si="10"/>
        <v>5.98</v>
      </c>
    </row>
    <row r="219" spans="1:11" ht="25.5" customHeight="1" x14ac:dyDescent="0.25">
      <c r="A219" s="183">
        <v>179</v>
      </c>
      <c r="B219" s="160"/>
      <c r="C219" s="182" t="s">
        <v>506</v>
      </c>
      <c r="D219" s="181" t="s">
        <v>507</v>
      </c>
      <c r="E219" s="180" t="s">
        <v>315</v>
      </c>
      <c r="F219" s="180">
        <v>1.3359999999999999E-3</v>
      </c>
      <c r="G219" s="179">
        <v>4455.2</v>
      </c>
      <c r="H219" s="179">
        <f t="shared" si="10"/>
        <v>5.95</v>
      </c>
    </row>
    <row r="220" spans="1:11" x14ac:dyDescent="0.25">
      <c r="A220" s="183">
        <v>180</v>
      </c>
      <c r="B220" s="160"/>
      <c r="C220" s="182" t="s">
        <v>508</v>
      </c>
      <c r="D220" s="181" t="s">
        <v>509</v>
      </c>
      <c r="E220" s="180" t="s">
        <v>315</v>
      </c>
      <c r="F220" s="180">
        <v>6.9999999999999999E-4</v>
      </c>
      <c r="G220" s="179">
        <v>7640</v>
      </c>
      <c r="H220" s="179">
        <f t="shared" si="10"/>
        <v>5.35</v>
      </c>
    </row>
    <row r="221" spans="1:11" ht="25.5" customHeight="1" x14ac:dyDescent="0.25">
      <c r="A221" s="183">
        <v>181</v>
      </c>
      <c r="B221" s="160"/>
      <c r="C221" s="182" t="s">
        <v>510</v>
      </c>
      <c r="D221" s="181" t="s">
        <v>511</v>
      </c>
      <c r="E221" s="180" t="s">
        <v>315</v>
      </c>
      <c r="F221" s="180">
        <v>5.9999999999999995E-4</v>
      </c>
      <c r="G221" s="179">
        <v>5763</v>
      </c>
      <c r="H221" s="179">
        <f t="shared" ref="H221:H252" si="11">ROUND(F221*G221,2)</f>
        <v>3.46</v>
      </c>
    </row>
    <row r="222" spans="1:11" ht="25.5" customHeight="1" x14ac:dyDescent="0.25">
      <c r="A222" s="183">
        <v>182</v>
      </c>
      <c r="B222" s="160"/>
      <c r="C222" s="182" t="s">
        <v>475</v>
      </c>
      <c r="D222" s="181" t="s">
        <v>476</v>
      </c>
      <c r="E222" s="180" t="s">
        <v>318</v>
      </c>
      <c r="F222" s="180">
        <v>2.5600000000000001E-2</v>
      </c>
      <c r="G222" s="179">
        <v>118.6</v>
      </c>
      <c r="H222" s="179">
        <f t="shared" si="11"/>
        <v>3.04</v>
      </c>
    </row>
    <row r="223" spans="1:11" ht="25.5" customHeight="1" x14ac:dyDescent="0.25">
      <c r="A223" s="183">
        <v>183</v>
      </c>
      <c r="B223" s="160"/>
      <c r="C223" s="182" t="s">
        <v>512</v>
      </c>
      <c r="D223" s="181" t="s">
        <v>513</v>
      </c>
      <c r="E223" s="180" t="s">
        <v>318</v>
      </c>
      <c r="F223" s="180">
        <v>0.02</v>
      </c>
      <c r="G223" s="179">
        <v>139.4</v>
      </c>
      <c r="H223" s="179">
        <f t="shared" si="11"/>
        <v>2.79</v>
      </c>
    </row>
    <row r="224" spans="1:11" x14ac:dyDescent="0.25">
      <c r="A224" s="183">
        <v>184</v>
      </c>
      <c r="B224" s="160"/>
      <c r="C224" s="182" t="s">
        <v>514</v>
      </c>
      <c r="D224" s="181" t="s">
        <v>515</v>
      </c>
      <c r="E224" s="180" t="s">
        <v>318</v>
      </c>
      <c r="F224" s="180">
        <v>0.79500000000000004</v>
      </c>
      <c r="G224" s="179">
        <v>3.15</v>
      </c>
      <c r="H224" s="179">
        <f t="shared" si="11"/>
        <v>2.5</v>
      </c>
    </row>
    <row r="225" spans="1:11" x14ac:dyDescent="0.25">
      <c r="A225" s="183">
        <v>185</v>
      </c>
      <c r="B225" s="160"/>
      <c r="C225" s="182" t="s">
        <v>516</v>
      </c>
      <c r="D225" s="181" t="s">
        <v>517</v>
      </c>
      <c r="E225" s="180" t="s">
        <v>472</v>
      </c>
      <c r="F225" s="180">
        <v>2.7E-2</v>
      </c>
      <c r="G225" s="179">
        <v>86</v>
      </c>
      <c r="H225" s="179">
        <f t="shared" si="11"/>
        <v>2.3199999999999998</v>
      </c>
    </row>
    <row r="226" spans="1:11" ht="25.5" customHeight="1" x14ac:dyDescent="0.25">
      <c r="A226" s="183">
        <v>186</v>
      </c>
      <c r="B226" s="160"/>
      <c r="C226" s="182" t="s">
        <v>518</v>
      </c>
      <c r="D226" s="181" t="s">
        <v>519</v>
      </c>
      <c r="E226" s="180" t="s">
        <v>318</v>
      </c>
      <c r="F226" s="180">
        <v>1.98E-3</v>
      </c>
      <c r="G226" s="179">
        <v>1100</v>
      </c>
      <c r="H226" s="179">
        <f t="shared" si="11"/>
        <v>2.1800000000000002</v>
      </c>
    </row>
    <row r="227" spans="1:11" ht="25.5" customHeight="1" x14ac:dyDescent="0.25">
      <c r="A227" s="183">
        <v>187</v>
      </c>
      <c r="B227" s="160"/>
      <c r="C227" s="182" t="s">
        <v>520</v>
      </c>
      <c r="D227" s="181" t="s">
        <v>521</v>
      </c>
      <c r="E227" s="180" t="s">
        <v>312</v>
      </c>
      <c r="F227" s="180">
        <v>1.4999999999999999E-2</v>
      </c>
      <c r="G227" s="179">
        <v>114.22</v>
      </c>
      <c r="H227" s="179">
        <f t="shared" si="11"/>
        <v>1.71</v>
      </c>
    </row>
    <row r="228" spans="1:11" s="161" customFormat="1" ht="25.5" customHeight="1" x14ac:dyDescent="0.25">
      <c r="A228" s="183">
        <v>188</v>
      </c>
      <c r="B228" s="160"/>
      <c r="C228" s="182" t="s">
        <v>464</v>
      </c>
      <c r="D228" s="181" t="s">
        <v>522</v>
      </c>
      <c r="E228" s="180" t="s">
        <v>315</v>
      </c>
      <c r="F228" s="180">
        <v>1E-3</v>
      </c>
      <c r="G228" s="179">
        <v>1690</v>
      </c>
      <c r="H228" s="179">
        <f t="shared" si="11"/>
        <v>1.69</v>
      </c>
    </row>
    <row r="229" spans="1:11" x14ac:dyDescent="0.25">
      <c r="A229" s="183">
        <v>189</v>
      </c>
      <c r="B229" s="160"/>
      <c r="C229" s="182" t="s">
        <v>523</v>
      </c>
      <c r="D229" s="181" t="s">
        <v>524</v>
      </c>
      <c r="E229" s="180" t="s">
        <v>315</v>
      </c>
      <c r="F229" s="180">
        <v>1E-4</v>
      </c>
      <c r="G229" s="179">
        <v>8800</v>
      </c>
      <c r="H229" s="179">
        <f t="shared" si="11"/>
        <v>0.88</v>
      </c>
    </row>
    <row r="230" spans="1:11" x14ac:dyDescent="0.25">
      <c r="A230" s="183">
        <v>190</v>
      </c>
      <c r="B230" s="160"/>
      <c r="C230" s="182" t="s">
        <v>525</v>
      </c>
      <c r="D230" s="181" t="s">
        <v>526</v>
      </c>
      <c r="E230" s="180" t="s">
        <v>315</v>
      </c>
      <c r="F230" s="180">
        <v>3.0000000000000001E-5</v>
      </c>
      <c r="G230" s="179">
        <v>28300.400000000001</v>
      </c>
      <c r="H230" s="179">
        <f t="shared" si="11"/>
        <v>0.85</v>
      </c>
      <c r="K230" s="184"/>
    </row>
    <row r="231" spans="1:11" x14ac:dyDescent="0.25">
      <c r="A231" s="183">
        <v>191</v>
      </c>
      <c r="B231" s="160"/>
      <c r="C231" s="182" t="s">
        <v>527</v>
      </c>
      <c r="D231" s="181" t="s">
        <v>528</v>
      </c>
      <c r="E231" s="180" t="s">
        <v>284</v>
      </c>
      <c r="F231" s="180">
        <v>2.4550000000000002E-3</v>
      </c>
      <c r="G231" s="179">
        <v>346</v>
      </c>
      <c r="H231" s="179">
        <f t="shared" si="11"/>
        <v>0.85</v>
      </c>
      <c r="K231" s="184"/>
    </row>
    <row r="232" spans="1:11" ht="25.5" customHeight="1" x14ac:dyDescent="0.25">
      <c r="A232" s="183">
        <v>192</v>
      </c>
      <c r="B232" s="160"/>
      <c r="C232" s="182" t="s">
        <v>529</v>
      </c>
      <c r="D232" s="181" t="s">
        <v>530</v>
      </c>
      <c r="E232" s="180" t="s">
        <v>318</v>
      </c>
      <c r="F232" s="180">
        <v>1.5100000000000001E-3</v>
      </c>
      <c r="G232" s="179">
        <v>517.91</v>
      </c>
      <c r="H232" s="179">
        <f t="shared" si="11"/>
        <v>0.78</v>
      </c>
      <c r="K232" s="184"/>
    </row>
    <row r="233" spans="1:11" x14ac:dyDescent="0.25">
      <c r="A233" s="183">
        <v>193</v>
      </c>
      <c r="B233" s="160"/>
      <c r="C233" s="182" t="s">
        <v>531</v>
      </c>
      <c r="D233" s="181" t="s">
        <v>532</v>
      </c>
      <c r="E233" s="180" t="s">
        <v>315</v>
      </c>
      <c r="F233" s="180">
        <v>7.5199999999999996E-4</v>
      </c>
      <c r="G233" s="179">
        <v>968.5</v>
      </c>
      <c r="H233" s="179">
        <f t="shared" si="11"/>
        <v>0.73</v>
      </c>
    </row>
    <row r="234" spans="1:11" x14ac:dyDescent="0.25">
      <c r="A234" s="183">
        <v>194</v>
      </c>
      <c r="B234" s="160"/>
      <c r="C234" s="182" t="s">
        <v>533</v>
      </c>
      <c r="D234" s="181" t="s">
        <v>534</v>
      </c>
      <c r="E234" s="180" t="s">
        <v>318</v>
      </c>
      <c r="F234" s="180">
        <v>1.44E-2</v>
      </c>
      <c r="G234" s="179">
        <v>38.51</v>
      </c>
      <c r="H234" s="179">
        <f t="shared" si="11"/>
        <v>0.55000000000000004</v>
      </c>
    </row>
    <row r="235" spans="1:11" x14ac:dyDescent="0.25">
      <c r="A235" s="183">
        <v>195</v>
      </c>
      <c r="B235" s="160"/>
      <c r="C235" s="182" t="s">
        <v>535</v>
      </c>
      <c r="D235" s="181" t="s">
        <v>536</v>
      </c>
      <c r="E235" s="180" t="s">
        <v>432</v>
      </c>
      <c r="F235" s="180">
        <v>8.6400000000000001E-3</v>
      </c>
      <c r="G235" s="179">
        <v>57.63</v>
      </c>
      <c r="H235" s="179">
        <f t="shared" si="11"/>
        <v>0.5</v>
      </c>
    </row>
    <row r="236" spans="1:11" x14ac:dyDescent="0.25">
      <c r="A236" s="183">
        <v>196</v>
      </c>
      <c r="B236" s="160"/>
      <c r="C236" s="182" t="s">
        <v>537</v>
      </c>
      <c r="D236" s="181" t="s">
        <v>538</v>
      </c>
      <c r="E236" s="180" t="s">
        <v>315</v>
      </c>
      <c r="F236" s="180">
        <v>9.1000000000000003E-5</v>
      </c>
      <c r="G236" s="179">
        <v>4920</v>
      </c>
      <c r="H236" s="179">
        <f t="shared" si="11"/>
        <v>0.45</v>
      </c>
    </row>
    <row r="237" spans="1:11" x14ac:dyDescent="0.25">
      <c r="A237" s="183">
        <v>197</v>
      </c>
      <c r="B237" s="160"/>
      <c r="C237" s="182" t="s">
        <v>539</v>
      </c>
      <c r="D237" s="181" t="s">
        <v>540</v>
      </c>
      <c r="E237" s="180" t="s">
        <v>315</v>
      </c>
      <c r="F237" s="180">
        <v>2.5999999999999998E-5</v>
      </c>
      <c r="G237" s="179">
        <v>16136</v>
      </c>
      <c r="H237" s="179">
        <f t="shared" si="11"/>
        <v>0.42</v>
      </c>
    </row>
    <row r="238" spans="1:11" x14ac:dyDescent="0.25">
      <c r="A238" s="183">
        <v>198</v>
      </c>
      <c r="B238" s="160"/>
      <c r="C238" s="182" t="s">
        <v>541</v>
      </c>
      <c r="D238" s="181" t="s">
        <v>542</v>
      </c>
      <c r="E238" s="180" t="s">
        <v>312</v>
      </c>
      <c r="F238" s="180">
        <v>0.19239999999999999</v>
      </c>
      <c r="G238" s="179">
        <v>1.82</v>
      </c>
      <c r="H238" s="179">
        <f t="shared" si="11"/>
        <v>0.35</v>
      </c>
    </row>
    <row r="239" spans="1:11" x14ac:dyDescent="0.25">
      <c r="A239" s="183">
        <v>199</v>
      </c>
      <c r="B239" s="160"/>
      <c r="C239" s="182" t="s">
        <v>543</v>
      </c>
      <c r="D239" s="181" t="s">
        <v>544</v>
      </c>
      <c r="E239" s="180" t="s">
        <v>315</v>
      </c>
      <c r="F239" s="180">
        <v>5.0000000000000004E-6</v>
      </c>
      <c r="G239" s="179">
        <v>37900</v>
      </c>
      <c r="H239" s="179">
        <f t="shared" si="11"/>
        <v>0.19</v>
      </c>
    </row>
    <row r="240" spans="1:11" ht="25.5" customHeight="1" x14ac:dyDescent="0.25">
      <c r="A240" s="183">
        <v>200</v>
      </c>
      <c r="B240" s="160"/>
      <c r="C240" s="182" t="s">
        <v>545</v>
      </c>
      <c r="D240" s="181" t="s">
        <v>546</v>
      </c>
      <c r="E240" s="180" t="s">
        <v>432</v>
      </c>
      <c r="F240" s="180">
        <v>2.7699999999999999E-3</v>
      </c>
      <c r="G240" s="179">
        <v>28.25</v>
      </c>
      <c r="H240" s="179">
        <f t="shared" si="11"/>
        <v>0.08</v>
      </c>
    </row>
    <row r="241" spans="1:11" s="161" customFormat="1" ht="25.5" customHeight="1" x14ac:dyDescent="0.25">
      <c r="A241" s="183">
        <v>201</v>
      </c>
      <c r="B241" s="160"/>
      <c r="C241" s="182" t="s">
        <v>547</v>
      </c>
      <c r="D241" s="181" t="s">
        <v>548</v>
      </c>
      <c r="E241" s="180" t="s">
        <v>318</v>
      </c>
      <c r="F241" s="180">
        <v>4.8000000000000001E-5</v>
      </c>
      <c r="G241" s="179">
        <v>1700</v>
      </c>
      <c r="H241" s="179">
        <f t="shared" si="11"/>
        <v>0.08</v>
      </c>
    </row>
    <row r="242" spans="1:11" x14ac:dyDescent="0.25">
      <c r="A242" s="183">
        <v>202</v>
      </c>
      <c r="B242" s="160"/>
      <c r="C242" s="182" t="s">
        <v>549</v>
      </c>
      <c r="D242" s="181" t="s">
        <v>550</v>
      </c>
      <c r="E242" s="180" t="s">
        <v>432</v>
      </c>
      <c r="F242" s="180">
        <v>6.0000000000000001E-3</v>
      </c>
      <c r="G242" s="179">
        <v>6.22</v>
      </c>
      <c r="H242" s="179">
        <f t="shared" si="11"/>
        <v>0.04</v>
      </c>
    </row>
    <row r="243" spans="1:11" ht="51" customHeight="1" x14ac:dyDescent="0.25">
      <c r="A243" s="183">
        <v>203</v>
      </c>
      <c r="B243" s="160"/>
      <c r="C243" s="182" t="s">
        <v>551</v>
      </c>
      <c r="D243" s="181" t="s">
        <v>552</v>
      </c>
      <c r="E243" s="180" t="s">
        <v>553</v>
      </c>
      <c r="F243" s="180">
        <v>8.7900000000000001E-4</v>
      </c>
      <c r="G243" s="179">
        <v>50.24</v>
      </c>
      <c r="H243" s="179">
        <f t="shared" si="11"/>
        <v>0.04</v>
      </c>
      <c r="K243" s="184"/>
    </row>
    <row r="244" spans="1:11" x14ac:dyDescent="0.25">
      <c r="A244" s="183">
        <v>204</v>
      </c>
      <c r="B244" s="160"/>
      <c r="C244" s="182" t="s">
        <v>554</v>
      </c>
      <c r="D244" s="181" t="s">
        <v>555</v>
      </c>
      <c r="E244" s="180" t="s">
        <v>315</v>
      </c>
      <c r="F244" s="180">
        <v>3.0000000000000001E-6</v>
      </c>
      <c r="G244" s="179">
        <v>10200</v>
      </c>
      <c r="H244" s="179">
        <f t="shared" si="11"/>
        <v>0.03</v>
      </c>
      <c r="K244" s="184"/>
    </row>
    <row r="247" spans="1:11" x14ac:dyDescent="0.25">
      <c r="B247" s="112" t="s">
        <v>93</v>
      </c>
    </row>
    <row r="248" spans="1:11" x14ac:dyDescent="0.25">
      <c r="B248" s="150" t="s">
        <v>77</v>
      </c>
    </row>
    <row r="250" spans="1:11" x14ac:dyDescent="0.25">
      <c r="B250" s="112" t="s">
        <v>78</v>
      </c>
    </row>
    <row r="251" spans="1:11" x14ac:dyDescent="0.25">
      <c r="B251" s="150" t="s">
        <v>79</v>
      </c>
    </row>
  </sheetData>
  <mergeCells count="16">
    <mergeCell ref="A37:E37"/>
    <mergeCell ref="A124:E124"/>
    <mergeCell ref="A12:E12"/>
    <mergeCell ref="A39:E39"/>
    <mergeCell ref="D9:D10"/>
    <mergeCell ref="E9:E10"/>
    <mergeCell ref="A98:E98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24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7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556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8" t="s">
        <v>557</v>
      </c>
      <c r="C5" s="218"/>
      <c r="D5" s="218"/>
      <c r="E5" s="218"/>
    </row>
    <row r="6" spans="2:5" x14ac:dyDescent="0.25">
      <c r="B6" s="174"/>
      <c r="C6" s="4"/>
      <c r="D6" s="4"/>
      <c r="E6" s="4"/>
    </row>
    <row r="7" spans="2:5" ht="25.5" customHeight="1" x14ac:dyDescent="0.25">
      <c r="B7" s="241" t="s">
        <v>558</v>
      </c>
      <c r="C7" s="241"/>
      <c r="D7" s="241"/>
      <c r="E7" s="241"/>
    </row>
    <row r="8" spans="2:5" x14ac:dyDescent="0.25">
      <c r="B8" s="242" t="s">
        <v>50</v>
      </c>
      <c r="C8" s="242"/>
      <c r="D8" s="242"/>
      <c r="E8" s="242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559</v>
      </c>
      <c r="C10" s="2" t="s">
        <v>560</v>
      </c>
      <c r="D10" s="2" t="s">
        <v>561</v>
      </c>
      <c r="E10" s="2" t="s">
        <v>562</v>
      </c>
    </row>
    <row r="11" spans="2:5" x14ac:dyDescent="0.25">
      <c r="B11" s="99" t="s">
        <v>563</v>
      </c>
      <c r="C11" s="168">
        <f>'Прил.5 Расчет СМР и ОБ'!J14</f>
        <v>596676.04</v>
      </c>
      <c r="D11" s="169">
        <f t="shared" ref="D11:D18" si="0">C11/$C$24</f>
        <v>0.18757433092438444</v>
      </c>
      <c r="E11" s="169">
        <f t="shared" ref="E11:E18" si="1">C11/$C$40</f>
        <v>2.5347647902317191E-2</v>
      </c>
    </row>
    <row r="12" spans="2:5" x14ac:dyDescent="0.25">
      <c r="B12" s="99" t="s">
        <v>564</v>
      </c>
      <c r="C12" s="168">
        <f>'Прил.5 Расчет СМР и ОБ'!J25</f>
        <v>433361.98000000004</v>
      </c>
      <c r="D12" s="169">
        <f t="shared" si="0"/>
        <v>0.13623403320596963</v>
      </c>
      <c r="E12" s="169">
        <f t="shared" si="1"/>
        <v>1.8409834058848794E-2</v>
      </c>
    </row>
    <row r="13" spans="2:5" x14ac:dyDescent="0.25">
      <c r="B13" s="99" t="s">
        <v>565</v>
      </c>
      <c r="C13" s="168">
        <f>'Прил.5 Расчет СМР и ОБ'!J78</f>
        <v>65567.460000000006</v>
      </c>
      <c r="D13" s="169">
        <f t="shared" si="0"/>
        <v>2.0612143969969601E-2</v>
      </c>
      <c r="E13" s="169">
        <f t="shared" si="1"/>
        <v>2.7853990750646975E-3</v>
      </c>
    </row>
    <row r="14" spans="2:5" x14ac:dyDescent="0.25">
      <c r="B14" s="99" t="s">
        <v>566</v>
      </c>
      <c r="C14" s="168">
        <f>C13+C12</f>
        <v>498929.44000000006</v>
      </c>
      <c r="D14" s="169">
        <f t="shared" si="0"/>
        <v>0.15684617717593924</v>
      </c>
      <c r="E14" s="169">
        <f t="shared" si="1"/>
        <v>2.1195233133913492E-2</v>
      </c>
    </row>
    <row r="15" spans="2:5" x14ac:dyDescent="0.25">
      <c r="B15" s="99" t="s">
        <v>567</v>
      </c>
      <c r="C15" s="168">
        <f>'Прил.5 Расчет СМР и ОБ'!J16</f>
        <v>125286.51</v>
      </c>
      <c r="D15" s="169">
        <f t="shared" si="0"/>
        <v>3.9385749907271624E-2</v>
      </c>
      <c r="E15" s="169">
        <f t="shared" si="1"/>
        <v>5.3223493646403861E-3</v>
      </c>
    </row>
    <row r="16" spans="2:5" x14ac:dyDescent="0.25">
      <c r="B16" s="99" t="s">
        <v>568</v>
      </c>
      <c r="C16" s="168">
        <f>'Прил.5 Расчет СМР и ОБ'!J126</f>
        <v>1208836.0999999996</v>
      </c>
      <c r="D16" s="169">
        <f t="shared" si="0"/>
        <v>0.38001630274066678</v>
      </c>
      <c r="E16" s="169">
        <f t="shared" si="1"/>
        <v>5.135307902494339E-2</v>
      </c>
    </row>
    <row r="17" spans="2:7" x14ac:dyDescent="0.25">
      <c r="B17" s="99" t="s">
        <v>569</v>
      </c>
      <c r="C17" s="168">
        <f>'Прил.5 Расчет СМР и ОБ'!J234</f>
        <v>205144.40999999992</v>
      </c>
      <c r="D17" s="169">
        <f t="shared" si="0"/>
        <v>6.4490314457117434E-2</v>
      </c>
      <c r="E17" s="169">
        <f t="shared" si="1"/>
        <v>8.7148266818432921E-3</v>
      </c>
      <c r="G17" s="173"/>
    </row>
    <row r="18" spans="2:7" x14ac:dyDescent="0.25">
      <c r="B18" s="99" t="s">
        <v>570</v>
      </c>
      <c r="C18" s="168">
        <f>C17+C16</f>
        <v>1413980.5099999995</v>
      </c>
      <c r="D18" s="169">
        <f t="shared" si="0"/>
        <v>0.44450661719778423</v>
      </c>
      <c r="E18" s="169">
        <f t="shared" si="1"/>
        <v>6.0067905706786683E-2</v>
      </c>
    </row>
    <row r="19" spans="2:7" x14ac:dyDescent="0.25">
      <c r="B19" s="99" t="s">
        <v>571</v>
      </c>
      <c r="C19" s="168">
        <f>C18+C14+C11</f>
        <v>2509585.9899999998</v>
      </c>
      <c r="D19" s="169"/>
      <c r="E19" s="99"/>
    </row>
    <row r="20" spans="2:7" x14ac:dyDescent="0.25">
      <c r="B20" s="99" t="s">
        <v>572</v>
      </c>
      <c r="C20" s="168">
        <f>ROUND(C21*(C11+C15),2)</f>
        <v>281565.39</v>
      </c>
      <c r="D20" s="169">
        <f>C20/$C$24</f>
        <v>8.851443010970135E-2</v>
      </c>
      <c r="E20" s="169">
        <f>C20/$C$40</f>
        <v>1.1961298742947046E-2</v>
      </c>
    </row>
    <row r="21" spans="2:7" x14ac:dyDescent="0.25">
      <c r="B21" s="99" t="s">
        <v>573</v>
      </c>
      <c r="C21" s="172">
        <f>'Прил.5 Расчет СМР и ОБ'!D238</f>
        <v>0.39</v>
      </c>
      <c r="D21" s="169"/>
      <c r="E21" s="99"/>
    </row>
    <row r="22" spans="2:7" x14ac:dyDescent="0.25">
      <c r="B22" s="99" t="s">
        <v>574</v>
      </c>
      <c r="C22" s="168">
        <f>ROUND(C23*(C11+C15),2)</f>
        <v>389859.78</v>
      </c>
      <c r="D22" s="169">
        <f>C22/$C$24</f>
        <v>0.12255844459219062</v>
      </c>
      <c r="E22" s="169">
        <f>C22/$C$40</f>
        <v>1.6561798651601366E-2</v>
      </c>
    </row>
    <row r="23" spans="2:7" x14ac:dyDescent="0.25">
      <c r="B23" s="99" t="s">
        <v>575</v>
      </c>
      <c r="C23" s="172">
        <f>'Прил.5 Расчет СМР и ОБ'!D237</f>
        <v>0.54</v>
      </c>
      <c r="D23" s="169"/>
      <c r="E23" s="99"/>
    </row>
    <row r="24" spans="2:7" x14ac:dyDescent="0.25">
      <c r="B24" s="99" t="s">
        <v>576</v>
      </c>
      <c r="C24" s="168">
        <f>C19+C20+C22</f>
        <v>3181011.16</v>
      </c>
      <c r="D24" s="169">
        <f>C24/$C$24</f>
        <v>1</v>
      </c>
      <c r="E24" s="169">
        <f>C24/$C$40</f>
        <v>0.1351338841375658</v>
      </c>
    </row>
    <row r="25" spans="2:7" ht="25.5" customHeight="1" x14ac:dyDescent="0.25">
      <c r="B25" s="99" t="s">
        <v>577</v>
      </c>
      <c r="C25" s="168">
        <f>'Прил.5 Расчет СМР и ОБ'!J109</f>
        <v>17655489.560000002</v>
      </c>
      <c r="D25" s="169"/>
      <c r="E25" s="169">
        <f>C25/$C$40</f>
        <v>0.75003033959586696</v>
      </c>
    </row>
    <row r="26" spans="2:7" ht="25.5" customHeight="1" x14ac:dyDescent="0.25">
      <c r="B26" s="99" t="s">
        <v>578</v>
      </c>
      <c r="C26" s="168">
        <f>'Прил.5 Расчет СМР и ОБ'!J110</f>
        <v>0</v>
      </c>
      <c r="D26" s="169"/>
      <c r="E26" s="169">
        <f>C26/$C$40</f>
        <v>0</v>
      </c>
    </row>
    <row r="27" spans="2:7" x14ac:dyDescent="0.25">
      <c r="B27" s="99" t="s">
        <v>579</v>
      </c>
      <c r="C27" s="171">
        <f>C24+C25</f>
        <v>20836500.720000003</v>
      </c>
      <c r="D27" s="169"/>
      <c r="E27" s="169">
        <f>C27/$C$40</f>
        <v>0.88516422373343273</v>
      </c>
    </row>
    <row r="28" spans="2:7" ht="33" customHeight="1" x14ac:dyDescent="0.25">
      <c r="B28" s="99" t="s">
        <v>580</v>
      </c>
      <c r="C28" s="99"/>
      <c r="D28" s="99"/>
      <c r="E28" s="99"/>
      <c r="F28" s="170"/>
    </row>
    <row r="29" spans="2:7" ht="25.5" customHeight="1" x14ac:dyDescent="0.25">
      <c r="B29" s="99" t="s">
        <v>581</v>
      </c>
      <c r="C29" s="171">
        <f>ROUND(C24*3.9%,2)</f>
        <v>124059.44</v>
      </c>
      <c r="D29" s="99"/>
      <c r="E29" s="169">
        <f t="shared" ref="E29:E38" si="2">C29/$C$40</f>
        <v>5.2702216835766444E-3</v>
      </c>
    </row>
    <row r="30" spans="2:7" ht="38.25" customHeight="1" x14ac:dyDescent="0.25">
      <c r="B30" s="99" t="s">
        <v>582</v>
      </c>
      <c r="C30" s="171">
        <f>ROUND((C24+C29)*2.1%,2)</f>
        <v>69406.48</v>
      </c>
      <c r="D30" s="99"/>
      <c r="E30" s="169">
        <f t="shared" si="2"/>
        <v>2.9484861117922883E-3</v>
      </c>
      <c r="F30" s="170"/>
    </row>
    <row r="31" spans="2:7" x14ac:dyDescent="0.25">
      <c r="B31" s="99" t="s">
        <v>583</v>
      </c>
      <c r="C31" s="171">
        <v>1301553.94</v>
      </c>
      <c r="D31" s="99"/>
      <c r="E31" s="169">
        <f t="shared" si="2"/>
        <v>5.5291864907117225E-2</v>
      </c>
    </row>
    <row r="32" spans="2:7" ht="25.5" customHeight="1" x14ac:dyDescent="0.25">
      <c r="B32" s="99" t="s">
        <v>584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585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586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587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588</v>
      </c>
      <c r="C36" s="171">
        <f>ROUND((C27+C32+C33+C34+C35+C29+C31+C30)*2.14%,2)</f>
        <v>477894.54</v>
      </c>
      <c r="D36" s="99"/>
      <c r="E36" s="169">
        <f t="shared" si="2"/>
        <v>2.0301640626226317E-2</v>
      </c>
      <c r="L36" s="170"/>
    </row>
    <row r="37" spans="2:12" x14ac:dyDescent="0.25">
      <c r="B37" s="99" t="s">
        <v>589</v>
      </c>
      <c r="C37" s="171">
        <f>ROUND((C27+C32+C33+C34+C35+C29+C31+C30)*0.2%,2)</f>
        <v>44663.040000000001</v>
      </c>
      <c r="D37" s="99"/>
      <c r="E37" s="169">
        <f t="shared" si="2"/>
        <v>1.8973495435933858E-3</v>
      </c>
      <c r="L37" s="170"/>
    </row>
    <row r="38" spans="2:12" ht="38.25" customHeight="1" x14ac:dyDescent="0.25">
      <c r="B38" s="99" t="s">
        <v>590</v>
      </c>
      <c r="C38" s="168">
        <f>C27+C32+C33+C34+C35+C29+C31+C30+C36+C37</f>
        <v>22854078.160000004</v>
      </c>
      <c r="D38" s="99"/>
      <c r="E38" s="169">
        <f t="shared" si="2"/>
        <v>0.97087378660573864</v>
      </c>
    </row>
    <row r="39" spans="2:12" ht="13.7" customHeight="1" x14ac:dyDescent="0.25">
      <c r="B39" s="99" t="s">
        <v>591</v>
      </c>
      <c r="C39" s="168">
        <f>ROUND(C38*3%,2)</f>
        <v>685622.34</v>
      </c>
      <c r="D39" s="99"/>
      <c r="E39" s="169">
        <f>C39/$C$38</f>
        <v>2.9999999789971834E-2</v>
      </c>
    </row>
    <row r="40" spans="2:12" x14ac:dyDescent="0.25">
      <c r="B40" s="99" t="s">
        <v>592</v>
      </c>
      <c r="C40" s="168">
        <f>C39+C38</f>
        <v>23539700.500000004</v>
      </c>
      <c r="D40" s="99"/>
      <c r="E40" s="169">
        <f>C40/$C$40</f>
        <v>1</v>
      </c>
    </row>
    <row r="41" spans="2:12" x14ac:dyDescent="0.25">
      <c r="B41" s="99" t="s">
        <v>593</v>
      </c>
      <c r="C41" s="168">
        <f>C40/'Прил.5 Расчет СМР и ОБ'!E241</f>
        <v>23539700.500000004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594</v>
      </c>
      <c r="C43" s="4"/>
      <c r="D43" s="4"/>
      <c r="E43" s="4"/>
    </row>
    <row r="44" spans="2:12" x14ac:dyDescent="0.25">
      <c r="B44" s="167" t="s">
        <v>595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596</v>
      </c>
      <c r="C46" s="4"/>
      <c r="D46" s="4"/>
      <c r="E46" s="4"/>
    </row>
    <row r="47" spans="2:12" x14ac:dyDescent="0.25">
      <c r="B47" s="242" t="s">
        <v>597</v>
      </c>
      <c r="C47" s="24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247"/>
  <sheetViews>
    <sheetView tabSelected="1" view="pageBreakPreview" topLeftCell="A108" workbookViewId="0">
      <selection activeCell="N117" sqref="N11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7" t="s">
        <v>598</v>
      </c>
      <c r="I2" s="257"/>
      <c r="J2" s="25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8" t="s">
        <v>599</v>
      </c>
      <c r="B4" s="218"/>
      <c r="C4" s="218"/>
      <c r="D4" s="218"/>
      <c r="E4" s="218"/>
      <c r="F4" s="218"/>
      <c r="G4" s="218"/>
      <c r="H4" s="218"/>
      <c r="I4" s="218"/>
      <c r="J4" s="218"/>
    </row>
    <row r="5" spans="1:14" s="4" customFormat="1" ht="12.75" customHeight="1" x14ac:dyDescent="0.2">
      <c r="A5" s="128"/>
      <c r="B5" s="128"/>
      <c r="C5" s="29"/>
      <c r="D5" s="128"/>
      <c r="E5" s="128"/>
      <c r="F5" s="128"/>
      <c r="G5" s="128"/>
      <c r="H5" s="128"/>
      <c r="I5" s="128"/>
      <c r="J5" s="128"/>
    </row>
    <row r="6" spans="1:14" s="4" customFormat="1" ht="12.75" customHeight="1" x14ac:dyDescent="0.2">
      <c r="A6" s="144" t="s">
        <v>600</v>
      </c>
      <c r="B6" s="143"/>
      <c r="C6" s="143"/>
      <c r="D6" s="261" t="s">
        <v>601</v>
      </c>
      <c r="E6" s="261"/>
      <c r="F6" s="261"/>
      <c r="G6" s="261"/>
      <c r="H6" s="261"/>
      <c r="I6" s="261"/>
      <c r="J6" s="261"/>
    </row>
    <row r="7" spans="1:14" s="4" customFormat="1" ht="12.75" customHeight="1" x14ac:dyDescent="0.2">
      <c r="A7" s="221" t="s">
        <v>50</v>
      </c>
      <c r="B7" s="241"/>
      <c r="C7" s="241"/>
      <c r="D7" s="241"/>
      <c r="E7" s="241"/>
      <c r="F7" s="241"/>
      <c r="G7" s="241"/>
      <c r="H7" s="241"/>
      <c r="I7" s="43"/>
      <c r="J7" s="43"/>
    </row>
    <row r="8" spans="1:14" s="4" customFormat="1" ht="13.7" customHeight="1" x14ac:dyDescent="0.2">
      <c r="A8" s="221"/>
      <c r="B8" s="241"/>
      <c r="C8" s="241"/>
      <c r="D8" s="241"/>
      <c r="E8" s="241"/>
      <c r="F8" s="241"/>
      <c r="G8" s="241"/>
      <c r="H8" s="241"/>
    </row>
    <row r="9" spans="1:14" ht="27" customHeight="1" x14ac:dyDescent="0.25">
      <c r="A9" s="249" t="s">
        <v>13</v>
      </c>
      <c r="B9" s="249" t="s">
        <v>99</v>
      </c>
      <c r="C9" s="249" t="s">
        <v>559</v>
      </c>
      <c r="D9" s="249" t="s">
        <v>101</v>
      </c>
      <c r="E9" s="244" t="s">
        <v>602</v>
      </c>
      <c r="F9" s="258" t="s">
        <v>103</v>
      </c>
      <c r="G9" s="259"/>
      <c r="H9" s="244" t="s">
        <v>603</v>
      </c>
      <c r="I9" s="258" t="s">
        <v>604</v>
      </c>
      <c r="J9" s="259"/>
      <c r="M9" s="12"/>
      <c r="N9" s="12"/>
    </row>
    <row r="10" spans="1:14" ht="28.5" customHeight="1" x14ac:dyDescent="0.25">
      <c r="A10" s="249"/>
      <c r="B10" s="249"/>
      <c r="C10" s="249"/>
      <c r="D10" s="249"/>
      <c r="E10" s="260"/>
      <c r="F10" s="2" t="s">
        <v>605</v>
      </c>
      <c r="G10" s="2" t="s">
        <v>105</v>
      </c>
      <c r="H10" s="260"/>
      <c r="I10" s="2" t="s">
        <v>605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9">
        <v>9</v>
      </c>
      <c r="J11" s="129">
        <v>10</v>
      </c>
      <c r="M11" s="12"/>
      <c r="N11" s="12"/>
    </row>
    <row r="12" spans="1:14" x14ac:dyDescent="0.25">
      <c r="A12" s="2"/>
      <c r="B12" s="237" t="s">
        <v>606</v>
      </c>
      <c r="C12" s="248"/>
      <c r="D12" s="249"/>
      <c r="E12" s="250"/>
      <c r="F12" s="251"/>
      <c r="G12" s="251"/>
      <c r="H12" s="252"/>
      <c r="I12" s="132"/>
      <c r="J12" s="132"/>
    </row>
    <row r="13" spans="1:14" ht="25.5" customHeight="1" x14ac:dyDescent="0.25">
      <c r="A13" s="2">
        <v>1</v>
      </c>
      <c r="B13" s="142" t="s">
        <v>125</v>
      </c>
      <c r="C13" s="8" t="s">
        <v>607</v>
      </c>
      <c r="D13" s="2" t="s">
        <v>608</v>
      </c>
      <c r="E13" s="133">
        <f>G13/F13</f>
        <v>1442.7934537246051</v>
      </c>
      <c r="F13" s="26">
        <v>8.86</v>
      </c>
      <c r="G13" s="26">
        <f>Прил.3!H12</f>
        <v>12783.15</v>
      </c>
      <c r="H13" s="135">
        <f>G13/G14</f>
        <v>1</v>
      </c>
      <c r="I13" s="26">
        <f>ФОТр.тек.!E13</f>
        <v>413.55610637012001</v>
      </c>
      <c r="J13" s="26">
        <f>ROUND(I13*E13,2)</f>
        <v>596676.04</v>
      </c>
    </row>
    <row r="14" spans="1:14" s="12" customFormat="1" ht="25.5" customHeight="1" x14ac:dyDescent="0.2">
      <c r="A14" s="2"/>
      <c r="B14" s="2"/>
      <c r="C14" s="98" t="s">
        <v>609</v>
      </c>
      <c r="D14" s="2" t="s">
        <v>608</v>
      </c>
      <c r="E14" s="133">
        <f>SUM(E13:E13)</f>
        <v>1442.7934537246051</v>
      </c>
      <c r="F14" s="26"/>
      <c r="G14" s="26">
        <f>SUM(G13:G13)</f>
        <v>12783.15</v>
      </c>
      <c r="H14" s="131">
        <v>1</v>
      </c>
      <c r="I14" s="132"/>
      <c r="J14" s="26">
        <f>SUM(J13:J13)</f>
        <v>596676.04</v>
      </c>
    </row>
    <row r="15" spans="1:14" s="12" customFormat="1" ht="14.25" customHeight="1" x14ac:dyDescent="0.2">
      <c r="A15" s="2"/>
      <c r="B15" s="248" t="s">
        <v>157</v>
      </c>
      <c r="C15" s="248"/>
      <c r="D15" s="249"/>
      <c r="E15" s="250"/>
      <c r="F15" s="251"/>
      <c r="G15" s="251"/>
      <c r="H15" s="252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157</v>
      </c>
      <c r="D16" s="2" t="s">
        <v>608</v>
      </c>
      <c r="E16" s="133">
        <v>220.028637</v>
      </c>
      <c r="F16" s="26">
        <f>G16/E16</f>
        <v>12.856417412611615</v>
      </c>
      <c r="G16" s="26">
        <f>Прил.3!H37</f>
        <v>2828.78</v>
      </c>
      <c r="H16" s="131">
        <v>1</v>
      </c>
      <c r="I16" s="26">
        <f>ROUND(F16*Прил.10!D11,2)</f>
        <v>569.41</v>
      </c>
      <c r="J16" s="26">
        <f>ROUND(I16*E16,2)</f>
        <v>125286.51</v>
      </c>
    </row>
    <row r="17" spans="1:10" s="12" customFormat="1" ht="14.25" customHeight="1" x14ac:dyDescent="0.2">
      <c r="A17" s="2"/>
      <c r="B17" s="237" t="s">
        <v>160</v>
      </c>
      <c r="C17" s="248"/>
      <c r="D17" s="249"/>
      <c r="E17" s="250"/>
      <c r="F17" s="251"/>
      <c r="G17" s="251"/>
      <c r="H17" s="252"/>
      <c r="I17" s="132"/>
      <c r="J17" s="132"/>
    </row>
    <row r="18" spans="1:10" s="12" customFormat="1" ht="14.25" customHeight="1" x14ac:dyDescent="0.2">
      <c r="A18" s="2"/>
      <c r="B18" s="248" t="s">
        <v>610</v>
      </c>
      <c r="C18" s="248"/>
      <c r="D18" s="249"/>
      <c r="E18" s="250"/>
      <c r="F18" s="251"/>
      <c r="G18" s="251"/>
      <c r="H18" s="252"/>
      <c r="I18" s="132"/>
      <c r="J18" s="132"/>
    </row>
    <row r="19" spans="1:10" s="12" customFormat="1" ht="25.5" customHeight="1" x14ac:dyDescent="0.2">
      <c r="A19" s="2">
        <v>3</v>
      </c>
      <c r="B19" s="142" t="s">
        <v>161</v>
      </c>
      <c r="C19" s="8" t="s">
        <v>162</v>
      </c>
      <c r="D19" s="2" t="s">
        <v>163</v>
      </c>
      <c r="E19" s="133">
        <v>54.424100000000003</v>
      </c>
      <c r="F19" s="97">
        <v>287.99</v>
      </c>
      <c r="G19" s="26">
        <f t="shared" ref="G19:G24" si="0">ROUND(E19*F19,2)</f>
        <v>15673.6</v>
      </c>
      <c r="H19" s="135">
        <f t="shared" ref="H19:H24" si="1">G19/$G$79</f>
        <v>0.42315380470173297</v>
      </c>
      <c r="I19" s="26">
        <f>ROUND(F19*Прил.10!$D$12,2)</f>
        <v>3879.23</v>
      </c>
      <c r="J19" s="26">
        <f t="shared" ref="J19:J24" si="2">ROUND(I19*E19,2)</f>
        <v>211123.6</v>
      </c>
    </row>
    <row r="20" spans="1:10" s="12" customFormat="1" ht="25.5" customHeight="1" x14ac:dyDescent="0.2">
      <c r="A20" s="2">
        <v>4</v>
      </c>
      <c r="B20" s="142" t="s">
        <v>164</v>
      </c>
      <c r="C20" s="8" t="s">
        <v>165</v>
      </c>
      <c r="D20" s="2" t="s">
        <v>163</v>
      </c>
      <c r="E20" s="133">
        <v>63.833722000000002</v>
      </c>
      <c r="F20" s="97">
        <v>111.99</v>
      </c>
      <c r="G20" s="26">
        <f t="shared" si="0"/>
        <v>7148.74</v>
      </c>
      <c r="H20" s="135">
        <f t="shared" si="1"/>
        <v>0.19300074838093778</v>
      </c>
      <c r="I20" s="26">
        <f>ROUND(F20*Прил.10!$D$12,2)</f>
        <v>1508.51</v>
      </c>
      <c r="J20" s="26">
        <f t="shared" si="2"/>
        <v>96293.81</v>
      </c>
    </row>
    <row r="21" spans="1:10" s="12" customFormat="1" ht="25.5" customHeight="1" x14ac:dyDescent="0.2">
      <c r="A21" s="2">
        <v>5</v>
      </c>
      <c r="B21" s="142" t="s">
        <v>166</v>
      </c>
      <c r="C21" s="8" t="s">
        <v>167</v>
      </c>
      <c r="D21" s="2" t="s">
        <v>163</v>
      </c>
      <c r="E21" s="133">
        <v>34.82714</v>
      </c>
      <c r="F21" s="97">
        <v>96.89</v>
      </c>
      <c r="G21" s="26">
        <f t="shared" si="0"/>
        <v>3374.4</v>
      </c>
      <c r="H21" s="135">
        <f t="shared" si="1"/>
        <v>9.1101610260918217E-2</v>
      </c>
      <c r="I21" s="26">
        <f>ROUND(F21*Прил.10!$D$12,2)</f>
        <v>1305.1099999999999</v>
      </c>
      <c r="J21" s="26">
        <f t="shared" si="2"/>
        <v>45453.25</v>
      </c>
    </row>
    <row r="22" spans="1:10" s="12" customFormat="1" ht="25.5" customHeight="1" x14ac:dyDescent="0.2">
      <c r="A22" s="2">
        <v>6</v>
      </c>
      <c r="B22" s="142" t="s">
        <v>168</v>
      </c>
      <c r="C22" s="8" t="s">
        <v>169</v>
      </c>
      <c r="D22" s="2" t="s">
        <v>163</v>
      </c>
      <c r="E22" s="133">
        <v>47.001306</v>
      </c>
      <c r="F22" s="97">
        <v>65.709999999999994</v>
      </c>
      <c r="G22" s="26">
        <f t="shared" si="0"/>
        <v>3088.46</v>
      </c>
      <c r="H22" s="135">
        <f t="shared" si="1"/>
        <v>8.3381839505226249E-2</v>
      </c>
      <c r="I22" s="26">
        <f>ROUND(F22*Прил.10!$D$12,2)</f>
        <v>885.11</v>
      </c>
      <c r="J22" s="26">
        <f t="shared" si="2"/>
        <v>41601.33</v>
      </c>
    </row>
    <row r="23" spans="1:10" s="12" customFormat="1" ht="38.25" customHeight="1" x14ac:dyDescent="0.2">
      <c r="A23" s="2">
        <v>7</v>
      </c>
      <c r="B23" s="142" t="s">
        <v>170</v>
      </c>
      <c r="C23" s="8" t="s">
        <v>171</v>
      </c>
      <c r="D23" s="2" t="s">
        <v>163</v>
      </c>
      <c r="E23" s="133">
        <v>16.559999999999999</v>
      </c>
      <c r="F23" s="97">
        <v>131.16</v>
      </c>
      <c r="G23" s="26">
        <f t="shared" si="0"/>
        <v>2172.0100000000002</v>
      </c>
      <c r="H23" s="135">
        <f t="shared" si="1"/>
        <v>5.8639642159440786E-2</v>
      </c>
      <c r="I23" s="26">
        <f>ROUND(F23*Прил.10!$D$12,2)</f>
        <v>1766.73</v>
      </c>
      <c r="J23" s="26">
        <f t="shared" si="2"/>
        <v>29257.05</v>
      </c>
    </row>
    <row r="24" spans="1:10" s="12" customFormat="1" ht="51" customHeight="1" x14ac:dyDescent="0.2">
      <c r="A24" s="2">
        <v>8</v>
      </c>
      <c r="B24" s="142" t="s">
        <v>172</v>
      </c>
      <c r="C24" s="8" t="s">
        <v>173</v>
      </c>
      <c r="D24" s="2" t="s">
        <v>163</v>
      </c>
      <c r="E24" s="133">
        <v>7.9459999999999997</v>
      </c>
      <c r="F24" s="97">
        <v>90</v>
      </c>
      <c r="G24" s="26">
        <f t="shared" si="0"/>
        <v>715.14</v>
      </c>
      <c r="H24" s="135">
        <f t="shared" si="1"/>
        <v>1.9307256271335067E-2</v>
      </c>
      <c r="I24" s="26">
        <f>ROUND(F24*Прил.10!$D$12,2)</f>
        <v>1212.3</v>
      </c>
      <c r="J24" s="26">
        <f t="shared" si="2"/>
        <v>9632.94</v>
      </c>
    </row>
    <row r="25" spans="1:10" s="12" customFormat="1" ht="14.25" customHeight="1" x14ac:dyDescent="0.2">
      <c r="A25" s="2"/>
      <c r="B25" s="2"/>
      <c r="C25" s="8" t="s">
        <v>611</v>
      </c>
      <c r="D25" s="2"/>
      <c r="E25" s="133"/>
      <c r="F25" s="26"/>
      <c r="G25" s="26">
        <f>SUM(G19:G24)</f>
        <v>32172.35</v>
      </c>
      <c r="H25" s="131">
        <f>G25/G79</f>
        <v>0.86858490127959098</v>
      </c>
      <c r="I25" s="134"/>
      <c r="J25" s="26">
        <f>SUM(J19:J24)</f>
        <v>433361.98000000004</v>
      </c>
    </row>
    <row r="26" spans="1:10" s="12" customFormat="1" ht="25.5" hidden="1" customHeight="1" outlineLevel="1" x14ac:dyDescent="0.2">
      <c r="A26" s="2">
        <v>9</v>
      </c>
      <c r="B26" s="142" t="s">
        <v>174</v>
      </c>
      <c r="C26" s="8" t="s">
        <v>175</v>
      </c>
      <c r="D26" s="2" t="s">
        <v>163</v>
      </c>
      <c r="E26" s="133">
        <v>1.6418159999999999</v>
      </c>
      <c r="F26" s="97">
        <v>364.07</v>
      </c>
      <c r="G26" s="26">
        <f t="shared" ref="G26:G57" si="3">ROUND(E26*F26,2)</f>
        <v>597.74</v>
      </c>
      <c r="H26" s="135">
        <f t="shared" ref="H26:H57" si="4">G26/$G$79</f>
        <v>1.6137706412209948E-2</v>
      </c>
      <c r="I26" s="26">
        <f>ROUND(F26*Прил.10!$D$12,2)</f>
        <v>4904.0200000000004</v>
      </c>
      <c r="J26" s="26">
        <f t="shared" ref="J26:J57" si="5">ROUND(I26*E26,2)</f>
        <v>8051.5</v>
      </c>
    </row>
    <row r="27" spans="1:10" s="12" customFormat="1" ht="25.5" hidden="1" customHeight="1" outlineLevel="1" x14ac:dyDescent="0.2">
      <c r="A27" s="2">
        <v>10</v>
      </c>
      <c r="B27" s="142" t="s">
        <v>176</v>
      </c>
      <c r="C27" s="8" t="s">
        <v>177</v>
      </c>
      <c r="D27" s="2" t="s">
        <v>163</v>
      </c>
      <c r="E27" s="133">
        <v>3.72</v>
      </c>
      <c r="F27" s="97">
        <v>109.73</v>
      </c>
      <c r="G27" s="26">
        <f t="shared" si="3"/>
        <v>408.2</v>
      </c>
      <c r="H27" s="135">
        <f t="shared" si="4"/>
        <v>1.1020530259751901E-2</v>
      </c>
      <c r="I27" s="26">
        <f>ROUND(F27*Прил.10!$D$12,2)</f>
        <v>1478.06</v>
      </c>
      <c r="J27" s="26">
        <f t="shared" si="5"/>
        <v>5498.38</v>
      </c>
    </row>
    <row r="28" spans="1:10" s="12" customFormat="1" ht="38.25" hidden="1" customHeight="1" outlineLevel="1" x14ac:dyDescent="0.2">
      <c r="A28" s="2">
        <v>11</v>
      </c>
      <c r="B28" s="142" t="s">
        <v>178</v>
      </c>
      <c r="C28" s="8" t="s">
        <v>179</v>
      </c>
      <c r="D28" s="2" t="s">
        <v>163</v>
      </c>
      <c r="E28" s="133">
        <v>12.96462</v>
      </c>
      <c r="F28" s="97">
        <v>31.26</v>
      </c>
      <c r="G28" s="26">
        <f t="shared" si="3"/>
        <v>405.27</v>
      </c>
      <c r="H28" s="135">
        <f t="shared" si="4"/>
        <v>1.0941426502620413E-2</v>
      </c>
      <c r="I28" s="26">
        <f>ROUND(F28*Прил.10!$D$12,2)</f>
        <v>421.07</v>
      </c>
      <c r="J28" s="26">
        <f t="shared" si="5"/>
        <v>5459.01</v>
      </c>
    </row>
    <row r="29" spans="1:10" s="12" customFormat="1" ht="25.5" hidden="1" customHeight="1" outlineLevel="1" x14ac:dyDescent="0.2">
      <c r="A29" s="2">
        <v>12</v>
      </c>
      <c r="B29" s="142" t="s">
        <v>180</v>
      </c>
      <c r="C29" s="8" t="s">
        <v>181</v>
      </c>
      <c r="D29" s="2" t="s">
        <v>163</v>
      </c>
      <c r="E29" s="133">
        <v>8.4789999999999992</v>
      </c>
      <c r="F29" s="97">
        <v>39.49</v>
      </c>
      <c r="G29" s="26">
        <f t="shared" si="3"/>
        <v>334.84</v>
      </c>
      <c r="H29" s="135">
        <f t="shared" si="4"/>
        <v>9.0399665658386242E-3</v>
      </c>
      <c r="I29" s="26">
        <f>ROUND(F29*Прил.10!$D$12,2)</f>
        <v>531.92999999999995</v>
      </c>
      <c r="J29" s="26">
        <f t="shared" si="5"/>
        <v>4510.2299999999996</v>
      </c>
    </row>
    <row r="30" spans="1:10" s="12" customFormat="1" ht="38.25" hidden="1" customHeight="1" outlineLevel="1" x14ac:dyDescent="0.2">
      <c r="A30" s="2">
        <v>13</v>
      </c>
      <c r="B30" s="142" t="s">
        <v>182</v>
      </c>
      <c r="C30" s="8" t="s">
        <v>183</v>
      </c>
      <c r="D30" s="2" t="s">
        <v>163</v>
      </c>
      <c r="E30" s="133">
        <v>5.7975000000000003</v>
      </c>
      <c r="F30" s="97">
        <v>54.81</v>
      </c>
      <c r="G30" s="26">
        <f t="shared" si="3"/>
        <v>317.76</v>
      </c>
      <c r="H30" s="135">
        <f t="shared" si="4"/>
        <v>8.5788429577137778E-3</v>
      </c>
      <c r="I30" s="26">
        <f>ROUND(F30*Прил.10!$D$12,2)</f>
        <v>738.29</v>
      </c>
      <c r="J30" s="26">
        <f t="shared" si="5"/>
        <v>4280.24</v>
      </c>
    </row>
    <row r="31" spans="1:10" s="12" customFormat="1" ht="25.5" hidden="1" customHeight="1" outlineLevel="1" x14ac:dyDescent="0.2">
      <c r="A31" s="2">
        <v>14</v>
      </c>
      <c r="B31" s="142" t="s">
        <v>184</v>
      </c>
      <c r="C31" s="8" t="s">
        <v>185</v>
      </c>
      <c r="D31" s="2" t="s">
        <v>163</v>
      </c>
      <c r="E31" s="133">
        <v>30.7348</v>
      </c>
      <c r="F31" s="97">
        <v>8.1</v>
      </c>
      <c r="G31" s="26">
        <f t="shared" si="3"/>
        <v>248.95</v>
      </c>
      <c r="H31" s="135">
        <f t="shared" si="4"/>
        <v>6.7211195692435952E-3</v>
      </c>
      <c r="I31" s="26">
        <f>ROUND(F31*Прил.10!$D$12,2)</f>
        <v>109.11</v>
      </c>
      <c r="J31" s="26">
        <f t="shared" si="5"/>
        <v>3353.47</v>
      </c>
    </row>
    <row r="32" spans="1:10" s="12" customFormat="1" ht="38.25" hidden="1" customHeight="1" outlineLevel="1" x14ac:dyDescent="0.2">
      <c r="A32" s="2">
        <v>15</v>
      </c>
      <c r="B32" s="142" t="s">
        <v>186</v>
      </c>
      <c r="C32" s="8" t="s">
        <v>187</v>
      </c>
      <c r="D32" s="2" t="s">
        <v>163</v>
      </c>
      <c r="E32" s="133">
        <v>2.3269000000000002</v>
      </c>
      <c r="F32" s="97">
        <v>100</v>
      </c>
      <c r="G32" s="26">
        <f t="shared" si="3"/>
        <v>232.69</v>
      </c>
      <c r="H32" s="135">
        <f t="shared" si="4"/>
        <v>6.2821342139678339E-3</v>
      </c>
      <c r="I32" s="26">
        <f>ROUND(F32*Прил.10!$D$12,2)</f>
        <v>1347</v>
      </c>
      <c r="J32" s="26">
        <f t="shared" si="5"/>
        <v>3134.33</v>
      </c>
    </row>
    <row r="33" spans="1:10" s="12" customFormat="1" ht="14.25" hidden="1" customHeight="1" outlineLevel="1" x14ac:dyDescent="0.2">
      <c r="A33" s="2">
        <v>16</v>
      </c>
      <c r="B33" s="142" t="s">
        <v>188</v>
      </c>
      <c r="C33" s="8" t="s">
        <v>189</v>
      </c>
      <c r="D33" s="2" t="s">
        <v>163</v>
      </c>
      <c r="E33" s="133">
        <v>7.2168000000000001</v>
      </c>
      <c r="F33" s="97">
        <v>30</v>
      </c>
      <c r="G33" s="26">
        <f t="shared" si="3"/>
        <v>216.5</v>
      </c>
      <c r="H33" s="135">
        <f t="shared" si="4"/>
        <v>5.8450387095450428E-3</v>
      </c>
      <c r="I33" s="26">
        <f>ROUND(F33*Прил.10!$D$12,2)</f>
        <v>404.1</v>
      </c>
      <c r="J33" s="26">
        <f t="shared" si="5"/>
        <v>2916.31</v>
      </c>
    </row>
    <row r="34" spans="1:10" s="12" customFormat="1" ht="38.25" hidden="1" customHeight="1" outlineLevel="1" x14ac:dyDescent="0.2">
      <c r="A34" s="2">
        <v>17</v>
      </c>
      <c r="B34" s="142" t="s">
        <v>190</v>
      </c>
      <c r="C34" s="8" t="s">
        <v>191</v>
      </c>
      <c r="D34" s="2" t="s">
        <v>163</v>
      </c>
      <c r="E34" s="133">
        <v>1.82972</v>
      </c>
      <c r="F34" s="97">
        <v>115.27</v>
      </c>
      <c r="G34" s="26">
        <f t="shared" si="3"/>
        <v>210.91</v>
      </c>
      <c r="H34" s="135">
        <f t="shared" si="4"/>
        <v>5.6941206200006693E-3</v>
      </c>
      <c r="I34" s="26">
        <f>ROUND(F34*Прил.10!$D$12,2)</f>
        <v>1552.69</v>
      </c>
      <c r="J34" s="26">
        <f t="shared" si="5"/>
        <v>2840.99</v>
      </c>
    </row>
    <row r="35" spans="1:10" s="12" customFormat="1" ht="14.25" hidden="1" customHeight="1" outlineLevel="1" x14ac:dyDescent="0.2">
      <c r="A35" s="2">
        <v>18</v>
      </c>
      <c r="B35" s="142" t="s">
        <v>192</v>
      </c>
      <c r="C35" s="8" t="s">
        <v>193</v>
      </c>
      <c r="D35" s="2" t="s">
        <v>163</v>
      </c>
      <c r="E35" s="133">
        <v>1.9827459999999999</v>
      </c>
      <c r="F35" s="97">
        <v>89.99</v>
      </c>
      <c r="G35" s="26">
        <f t="shared" si="3"/>
        <v>178.43</v>
      </c>
      <c r="H35" s="135">
        <f t="shared" si="4"/>
        <v>4.817229824222273E-3</v>
      </c>
      <c r="I35" s="26">
        <f>ROUND(F35*Прил.10!$D$12,2)</f>
        <v>1212.17</v>
      </c>
      <c r="J35" s="26">
        <f t="shared" si="5"/>
        <v>2403.4299999999998</v>
      </c>
    </row>
    <row r="36" spans="1:10" s="12" customFormat="1" ht="38.25" hidden="1" customHeight="1" outlineLevel="1" x14ac:dyDescent="0.2">
      <c r="A36" s="2">
        <v>19</v>
      </c>
      <c r="B36" s="142" t="s">
        <v>194</v>
      </c>
      <c r="C36" s="8" t="s">
        <v>195</v>
      </c>
      <c r="D36" s="2" t="s">
        <v>163</v>
      </c>
      <c r="E36" s="133">
        <v>1.80246</v>
      </c>
      <c r="F36" s="97">
        <v>83.1</v>
      </c>
      <c r="G36" s="26">
        <f t="shared" si="3"/>
        <v>149.78</v>
      </c>
      <c r="H36" s="135">
        <f t="shared" si="4"/>
        <v>4.0437408679707002E-3</v>
      </c>
      <c r="I36" s="26">
        <f>ROUND(F36*Прил.10!$D$12,2)</f>
        <v>1119.3599999999999</v>
      </c>
      <c r="J36" s="26">
        <f t="shared" si="5"/>
        <v>2017.6</v>
      </c>
    </row>
    <row r="37" spans="1:10" s="12" customFormat="1" ht="51" hidden="1" customHeight="1" outlineLevel="1" x14ac:dyDescent="0.2">
      <c r="A37" s="2">
        <v>20</v>
      </c>
      <c r="B37" s="142" t="s">
        <v>196</v>
      </c>
      <c r="C37" s="8" t="s">
        <v>197</v>
      </c>
      <c r="D37" s="2" t="s">
        <v>163</v>
      </c>
      <c r="E37" s="133">
        <v>0.68442000000000003</v>
      </c>
      <c r="F37" s="97">
        <v>215.94</v>
      </c>
      <c r="G37" s="26">
        <f t="shared" si="3"/>
        <v>147.79</v>
      </c>
      <c r="H37" s="135">
        <f t="shared" si="4"/>
        <v>3.9900151080076761E-3</v>
      </c>
      <c r="I37" s="26">
        <f>ROUND(F37*Прил.10!$D$12,2)</f>
        <v>2908.71</v>
      </c>
      <c r="J37" s="26">
        <f t="shared" si="5"/>
        <v>1990.78</v>
      </c>
    </row>
    <row r="38" spans="1:10" s="12" customFormat="1" ht="38.25" hidden="1" customHeight="1" outlineLevel="1" x14ac:dyDescent="0.2">
      <c r="A38" s="2">
        <v>21</v>
      </c>
      <c r="B38" s="142" t="s">
        <v>198</v>
      </c>
      <c r="C38" s="8" t="s">
        <v>199</v>
      </c>
      <c r="D38" s="2" t="s">
        <v>163</v>
      </c>
      <c r="E38" s="133">
        <v>0.6149</v>
      </c>
      <c r="F38" s="97">
        <v>218.17</v>
      </c>
      <c r="G38" s="26">
        <f t="shared" si="3"/>
        <v>134.15</v>
      </c>
      <c r="H38" s="135">
        <f t="shared" si="4"/>
        <v>3.6217641703716746E-3</v>
      </c>
      <c r="I38" s="26">
        <f>ROUND(F38*Прил.10!$D$12,2)</f>
        <v>2938.75</v>
      </c>
      <c r="J38" s="26">
        <f t="shared" si="5"/>
        <v>1807.04</v>
      </c>
    </row>
    <row r="39" spans="1:10" s="12" customFormat="1" ht="25.5" hidden="1" customHeight="1" outlineLevel="1" x14ac:dyDescent="0.2">
      <c r="A39" s="2">
        <v>22</v>
      </c>
      <c r="B39" s="142" t="s">
        <v>200</v>
      </c>
      <c r="C39" s="8" t="s">
        <v>201</v>
      </c>
      <c r="D39" s="2" t="s">
        <v>163</v>
      </c>
      <c r="E39" s="133">
        <v>0.55122000000000004</v>
      </c>
      <c r="F39" s="97">
        <v>226.54</v>
      </c>
      <c r="G39" s="26">
        <f t="shared" si="3"/>
        <v>124.87</v>
      </c>
      <c r="H39" s="135">
        <f t="shared" si="4"/>
        <v>3.3712239430064182E-3</v>
      </c>
      <c r="I39" s="26">
        <f>ROUND(F39*Прил.10!$D$12,2)</f>
        <v>3051.49</v>
      </c>
      <c r="J39" s="26">
        <f t="shared" si="5"/>
        <v>1682.04</v>
      </c>
    </row>
    <row r="40" spans="1:10" s="12" customFormat="1" ht="14.25" hidden="1" customHeight="1" outlineLevel="1" x14ac:dyDescent="0.2">
      <c r="A40" s="2">
        <v>23</v>
      </c>
      <c r="B40" s="142" t="s">
        <v>202</v>
      </c>
      <c r="C40" s="8" t="s">
        <v>203</v>
      </c>
      <c r="D40" s="2" t="s">
        <v>163</v>
      </c>
      <c r="E40" s="133">
        <v>1.397322</v>
      </c>
      <c r="F40" s="97">
        <v>86.4</v>
      </c>
      <c r="G40" s="26">
        <f t="shared" si="3"/>
        <v>120.73</v>
      </c>
      <c r="H40" s="135">
        <f t="shared" si="4"/>
        <v>3.2594527639878664E-3</v>
      </c>
      <c r="I40" s="26">
        <f>ROUND(F40*Прил.10!$D$12,2)</f>
        <v>1163.81</v>
      </c>
      <c r="J40" s="26">
        <f t="shared" si="5"/>
        <v>1626.22</v>
      </c>
    </row>
    <row r="41" spans="1:10" s="12" customFormat="1" ht="25.5" hidden="1" customHeight="1" outlineLevel="1" x14ac:dyDescent="0.2">
      <c r="A41" s="2">
        <v>24</v>
      </c>
      <c r="B41" s="142" t="s">
        <v>204</v>
      </c>
      <c r="C41" s="8" t="s">
        <v>205</v>
      </c>
      <c r="D41" s="2" t="s">
        <v>163</v>
      </c>
      <c r="E41" s="133">
        <v>1.2244999999999999</v>
      </c>
      <c r="F41" s="97">
        <v>85.84</v>
      </c>
      <c r="G41" s="26">
        <f t="shared" si="3"/>
        <v>105.11</v>
      </c>
      <c r="H41" s="135">
        <f t="shared" si="4"/>
        <v>2.837746045082122E-3</v>
      </c>
      <c r="I41" s="26">
        <f>ROUND(F41*Прил.10!$D$12,2)</f>
        <v>1156.26</v>
      </c>
      <c r="J41" s="26">
        <f t="shared" si="5"/>
        <v>1415.84</v>
      </c>
    </row>
    <row r="42" spans="1:10" s="12" customFormat="1" ht="38.25" hidden="1" customHeight="1" outlineLevel="1" x14ac:dyDescent="0.2">
      <c r="A42" s="2">
        <v>25</v>
      </c>
      <c r="B42" s="142" t="s">
        <v>206</v>
      </c>
      <c r="C42" s="8" t="s">
        <v>207</v>
      </c>
      <c r="D42" s="2" t="s">
        <v>163</v>
      </c>
      <c r="E42" s="133">
        <v>0.68442000000000003</v>
      </c>
      <c r="F42" s="97">
        <v>127.35</v>
      </c>
      <c r="G42" s="26">
        <f t="shared" si="3"/>
        <v>87.16</v>
      </c>
      <c r="H42" s="135">
        <f t="shared" si="4"/>
        <v>2.3531342906417826E-3</v>
      </c>
      <c r="I42" s="26">
        <f>ROUND(F42*Прил.10!$D$12,2)</f>
        <v>1715.4</v>
      </c>
      <c r="J42" s="26">
        <f t="shared" si="5"/>
        <v>1174.05</v>
      </c>
    </row>
    <row r="43" spans="1:10" s="12" customFormat="1" ht="14.25" hidden="1" customHeight="1" outlineLevel="1" x14ac:dyDescent="0.2">
      <c r="A43" s="2">
        <v>26</v>
      </c>
      <c r="B43" s="142" t="s">
        <v>208</v>
      </c>
      <c r="C43" s="8" t="s">
        <v>209</v>
      </c>
      <c r="D43" s="2" t="s">
        <v>163</v>
      </c>
      <c r="E43" s="133">
        <v>130.00388000000001</v>
      </c>
      <c r="F43" s="97">
        <v>0.5</v>
      </c>
      <c r="G43" s="26">
        <f t="shared" si="3"/>
        <v>65</v>
      </c>
      <c r="H43" s="135">
        <f t="shared" si="4"/>
        <v>1.7548615063299204E-3</v>
      </c>
      <c r="I43" s="26">
        <f>ROUND(F43*Прил.10!$D$12,2)</f>
        <v>6.74</v>
      </c>
      <c r="J43" s="26">
        <f t="shared" si="5"/>
        <v>876.23</v>
      </c>
    </row>
    <row r="44" spans="1:10" s="12" customFormat="1" ht="14.25" hidden="1" customHeight="1" outlineLevel="1" x14ac:dyDescent="0.2">
      <c r="A44" s="2">
        <v>27</v>
      </c>
      <c r="B44" s="142" t="s">
        <v>210</v>
      </c>
      <c r="C44" s="8" t="s">
        <v>211</v>
      </c>
      <c r="D44" s="2" t="s">
        <v>163</v>
      </c>
      <c r="E44" s="133">
        <v>0.80910000000000004</v>
      </c>
      <c r="F44" s="97">
        <v>79.069999999999993</v>
      </c>
      <c r="G44" s="26">
        <f t="shared" si="3"/>
        <v>63.98</v>
      </c>
      <c r="H44" s="135">
        <f t="shared" si="4"/>
        <v>1.7273236796152046E-3</v>
      </c>
      <c r="I44" s="26">
        <f>ROUND(F44*Прил.10!$D$12,2)</f>
        <v>1065.07</v>
      </c>
      <c r="J44" s="26">
        <f t="shared" si="5"/>
        <v>861.75</v>
      </c>
    </row>
    <row r="45" spans="1:10" s="12" customFormat="1" ht="38.25" hidden="1" customHeight="1" outlineLevel="1" x14ac:dyDescent="0.2">
      <c r="A45" s="2">
        <v>28</v>
      </c>
      <c r="B45" s="142" t="s">
        <v>212</v>
      </c>
      <c r="C45" s="8" t="s">
        <v>213</v>
      </c>
      <c r="D45" s="2" t="s">
        <v>163</v>
      </c>
      <c r="E45" s="133">
        <v>9.3554999999999993</v>
      </c>
      <c r="F45" s="97">
        <v>6.82</v>
      </c>
      <c r="G45" s="26">
        <f t="shared" si="3"/>
        <v>63.8</v>
      </c>
      <c r="H45" s="135">
        <f t="shared" si="4"/>
        <v>1.7224640631361373E-3</v>
      </c>
      <c r="I45" s="26">
        <f>ROUND(F45*Прил.10!$D$12,2)</f>
        <v>91.87</v>
      </c>
      <c r="J45" s="26">
        <f t="shared" si="5"/>
        <v>859.49</v>
      </c>
    </row>
    <row r="46" spans="1:10" s="12" customFormat="1" ht="14.25" hidden="1" customHeight="1" outlineLevel="1" x14ac:dyDescent="0.2">
      <c r="A46" s="2">
        <v>29</v>
      </c>
      <c r="B46" s="142" t="s">
        <v>214</v>
      </c>
      <c r="C46" s="8" t="s">
        <v>215</v>
      </c>
      <c r="D46" s="2" t="s">
        <v>163</v>
      </c>
      <c r="E46" s="133">
        <v>0.52188000000000001</v>
      </c>
      <c r="F46" s="97">
        <v>121</v>
      </c>
      <c r="G46" s="26">
        <f t="shared" si="3"/>
        <v>63.15</v>
      </c>
      <c r="H46" s="135">
        <f t="shared" si="4"/>
        <v>1.7049154480728382E-3</v>
      </c>
      <c r="I46" s="26">
        <f>ROUND(F46*Прил.10!$D$12,2)</f>
        <v>1629.87</v>
      </c>
      <c r="J46" s="26">
        <f t="shared" si="5"/>
        <v>850.6</v>
      </c>
    </row>
    <row r="47" spans="1:10" s="12" customFormat="1" ht="14.25" hidden="1" customHeight="1" outlineLevel="1" x14ac:dyDescent="0.2">
      <c r="A47" s="2">
        <v>30</v>
      </c>
      <c r="B47" s="142" t="s">
        <v>216</v>
      </c>
      <c r="C47" s="8" t="s">
        <v>217</v>
      </c>
      <c r="D47" s="2" t="s">
        <v>163</v>
      </c>
      <c r="E47" s="133">
        <v>12.211399999999999</v>
      </c>
      <c r="F47" s="97">
        <v>5.13</v>
      </c>
      <c r="G47" s="26">
        <f t="shared" si="3"/>
        <v>62.64</v>
      </c>
      <c r="H47" s="135">
        <f t="shared" si="4"/>
        <v>1.6911465347154804E-3</v>
      </c>
      <c r="I47" s="26">
        <f>ROUND(F47*Прил.10!$D$12,2)</f>
        <v>69.099999999999994</v>
      </c>
      <c r="J47" s="26">
        <f t="shared" si="5"/>
        <v>843.81</v>
      </c>
    </row>
    <row r="48" spans="1:10" s="12" customFormat="1" ht="25.5" hidden="1" customHeight="1" outlineLevel="1" x14ac:dyDescent="0.2">
      <c r="A48" s="2">
        <v>31</v>
      </c>
      <c r="B48" s="142" t="s">
        <v>218</v>
      </c>
      <c r="C48" s="8" t="s">
        <v>219</v>
      </c>
      <c r="D48" s="2" t="s">
        <v>163</v>
      </c>
      <c r="E48" s="133">
        <v>0.48443399999999998</v>
      </c>
      <c r="F48" s="97">
        <v>123</v>
      </c>
      <c r="G48" s="26">
        <f t="shared" si="3"/>
        <v>59.59</v>
      </c>
      <c r="H48" s="135">
        <f t="shared" si="4"/>
        <v>1.6088030332646148E-3</v>
      </c>
      <c r="I48" s="26">
        <f>ROUND(F48*Прил.10!$D$12,2)</f>
        <v>1656.81</v>
      </c>
      <c r="J48" s="26">
        <f t="shared" si="5"/>
        <v>802.62</v>
      </c>
    </row>
    <row r="49" spans="1:10" s="12" customFormat="1" ht="38.25" hidden="1" customHeight="1" outlineLevel="1" x14ac:dyDescent="0.2">
      <c r="A49" s="2">
        <v>32</v>
      </c>
      <c r="B49" s="142" t="s">
        <v>220</v>
      </c>
      <c r="C49" s="8" t="s">
        <v>221</v>
      </c>
      <c r="D49" s="2" t="s">
        <v>163</v>
      </c>
      <c r="E49" s="133">
        <v>0.68442000000000003</v>
      </c>
      <c r="F49" s="97">
        <v>85.61</v>
      </c>
      <c r="G49" s="26">
        <f t="shared" si="3"/>
        <v>58.59</v>
      </c>
      <c r="H49" s="135">
        <f t="shared" si="4"/>
        <v>1.5818051639364622E-3</v>
      </c>
      <c r="I49" s="26">
        <f>ROUND(F49*Прил.10!$D$12,2)</f>
        <v>1153.17</v>
      </c>
      <c r="J49" s="26">
        <f t="shared" si="5"/>
        <v>789.25</v>
      </c>
    </row>
    <row r="50" spans="1:10" s="12" customFormat="1" ht="38.25" hidden="1" customHeight="1" outlineLevel="1" x14ac:dyDescent="0.2">
      <c r="A50" s="2">
        <v>33</v>
      </c>
      <c r="B50" s="142" t="s">
        <v>222</v>
      </c>
      <c r="C50" s="8" t="s">
        <v>223</v>
      </c>
      <c r="D50" s="2" t="s">
        <v>163</v>
      </c>
      <c r="E50" s="133">
        <v>0.68442000000000003</v>
      </c>
      <c r="F50" s="97">
        <v>83.99</v>
      </c>
      <c r="G50" s="26">
        <f t="shared" si="3"/>
        <v>57.48</v>
      </c>
      <c r="H50" s="135">
        <f t="shared" si="4"/>
        <v>1.5518375289822128E-3</v>
      </c>
      <c r="I50" s="26">
        <f>ROUND(F50*Прил.10!$D$12,2)</f>
        <v>1131.3499999999999</v>
      </c>
      <c r="J50" s="26">
        <f t="shared" si="5"/>
        <v>774.32</v>
      </c>
    </row>
    <row r="51" spans="1:10" s="12" customFormat="1" ht="14.25" hidden="1" customHeight="1" outlineLevel="1" x14ac:dyDescent="0.2">
      <c r="A51" s="2">
        <v>34</v>
      </c>
      <c r="B51" s="142" t="s">
        <v>224</v>
      </c>
      <c r="C51" s="8" t="s">
        <v>225</v>
      </c>
      <c r="D51" s="2" t="s">
        <v>163</v>
      </c>
      <c r="E51" s="133">
        <v>0.90917499999999996</v>
      </c>
      <c r="F51" s="97">
        <v>59.47</v>
      </c>
      <c r="G51" s="26">
        <f t="shared" si="3"/>
        <v>54.07</v>
      </c>
      <c r="H51" s="135">
        <f t="shared" si="4"/>
        <v>1.4597747945732124E-3</v>
      </c>
      <c r="I51" s="26">
        <f>ROUND(F51*Прил.10!$D$12,2)</f>
        <v>801.06</v>
      </c>
      <c r="J51" s="26">
        <f t="shared" si="5"/>
        <v>728.3</v>
      </c>
    </row>
    <row r="52" spans="1:10" s="12" customFormat="1" ht="38.25" hidden="1" customHeight="1" outlineLevel="1" x14ac:dyDescent="0.2">
      <c r="A52" s="2">
        <v>35</v>
      </c>
      <c r="B52" s="142" t="s">
        <v>226</v>
      </c>
      <c r="C52" s="8" t="s">
        <v>227</v>
      </c>
      <c r="D52" s="2" t="s">
        <v>163</v>
      </c>
      <c r="E52" s="133">
        <v>0.504</v>
      </c>
      <c r="F52" s="97">
        <v>90.4</v>
      </c>
      <c r="G52" s="26">
        <f t="shared" si="3"/>
        <v>45.56</v>
      </c>
      <c r="H52" s="135">
        <f t="shared" si="4"/>
        <v>1.2300229265906335E-3</v>
      </c>
      <c r="I52" s="26">
        <f>ROUND(F52*Прил.10!$D$12,2)</f>
        <v>1217.69</v>
      </c>
      <c r="J52" s="26">
        <f t="shared" si="5"/>
        <v>613.72</v>
      </c>
    </row>
    <row r="53" spans="1:10" s="12" customFormat="1" ht="25.5" hidden="1" customHeight="1" outlineLevel="1" x14ac:dyDescent="0.2">
      <c r="A53" s="2">
        <v>36</v>
      </c>
      <c r="B53" s="142" t="s">
        <v>228</v>
      </c>
      <c r="C53" s="8" t="s">
        <v>229</v>
      </c>
      <c r="D53" s="2" t="s">
        <v>163</v>
      </c>
      <c r="E53" s="133">
        <v>0.24299999999999999</v>
      </c>
      <c r="F53" s="97">
        <v>176.03</v>
      </c>
      <c r="G53" s="26">
        <f t="shared" si="3"/>
        <v>42.78</v>
      </c>
      <c r="H53" s="135">
        <f t="shared" si="4"/>
        <v>1.1549688498583691E-3</v>
      </c>
      <c r="I53" s="26">
        <f>ROUND(F53*Прил.10!$D$12,2)</f>
        <v>2371.12</v>
      </c>
      <c r="J53" s="26">
        <f t="shared" si="5"/>
        <v>576.17999999999995</v>
      </c>
    </row>
    <row r="54" spans="1:10" s="12" customFormat="1" ht="14.25" hidden="1" customHeight="1" outlineLevel="1" x14ac:dyDescent="0.2">
      <c r="A54" s="2">
        <v>37</v>
      </c>
      <c r="B54" s="142" t="s">
        <v>230</v>
      </c>
      <c r="C54" s="8" t="s">
        <v>231</v>
      </c>
      <c r="D54" s="2" t="s">
        <v>163</v>
      </c>
      <c r="E54" s="133">
        <v>1.1417999999999999</v>
      </c>
      <c r="F54" s="97">
        <v>26.87</v>
      </c>
      <c r="G54" s="26">
        <f t="shared" si="3"/>
        <v>30.68</v>
      </c>
      <c r="H54" s="135">
        <f t="shared" si="4"/>
        <v>8.282946309877225E-4</v>
      </c>
      <c r="I54" s="26">
        <f>ROUND(F54*Прил.10!$D$12,2)</f>
        <v>361.94</v>
      </c>
      <c r="J54" s="26">
        <f t="shared" si="5"/>
        <v>413.26</v>
      </c>
    </row>
    <row r="55" spans="1:10" s="12" customFormat="1" ht="14.25" hidden="1" customHeight="1" outlineLevel="1" x14ac:dyDescent="0.2">
      <c r="A55" s="2">
        <v>38</v>
      </c>
      <c r="B55" s="142" t="s">
        <v>232</v>
      </c>
      <c r="C55" s="8" t="s">
        <v>233</v>
      </c>
      <c r="D55" s="2" t="s">
        <v>163</v>
      </c>
      <c r="E55" s="133">
        <v>0.24440799999999999</v>
      </c>
      <c r="F55" s="97">
        <v>110</v>
      </c>
      <c r="G55" s="26">
        <f t="shared" si="3"/>
        <v>26.88</v>
      </c>
      <c r="H55" s="135">
        <f t="shared" si="4"/>
        <v>7.2570272754074244E-4</v>
      </c>
      <c r="I55" s="26">
        <f>ROUND(F55*Прил.10!$D$12,2)</f>
        <v>1481.7</v>
      </c>
      <c r="J55" s="26">
        <f t="shared" si="5"/>
        <v>362.14</v>
      </c>
    </row>
    <row r="56" spans="1:10" s="12" customFormat="1" ht="25.5" hidden="1" customHeight="1" outlineLevel="1" x14ac:dyDescent="0.2">
      <c r="A56" s="2">
        <v>39</v>
      </c>
      <c r="B56" s="142" t="s">
        <v>234</v>
      </c>
      <c r="C56" s="8" t="s">
        <v>235</v>
      </c>
      <c r="D56" s="2" t="s">
        <v>163</v>
      </c>
      <c r="E56" s="133">
        <v>0.41699999999999998</v>
      </c>
      <c r="F56" s="97">
        <v>56.24</v>
      </c>
      <c r="G56" s="26">
        <f t="shared" si="3"/>
        <v>23.45</v>
      </c>
      <c r="H56" s="135">
        <f t="shared" si="4"/>
        <v>6.33100035745179E-4</v>
      </c>
      <c r="I56" s="26">
        <f>ROUND(F56*Прил.10!$D$12,2)</f>
        <v>757.55</v>
      </c>
      <c r="J56" s="26">
        <f t="shared" si="5"/>
        <v>315.89999999999998</v>
      </c>
    </row>
    <row r="57" spans="1:10" s="12" customFormat="1" ht="25.5" hidden="1" customHeight="1" outlineLevel="1" x14ac:dyDescent="0.2">
      <c r="A57" s="2">
        <v>40</v>
      </c>
      <c r="B57" s="142" t="s">
        <v>236</v>
      </c>
      <c r="C57" s="8" t="s">
        <v>237</v>
      </c>
      <c r="D57" s="2" t="s">
        <v>163</v>
      </c>
      <c r="E57" s="133">
        <v>0.29189999999999999</v>
      </c>
      <c r="F57" s="97">
        <v>70</v>
      </c>
      <c r="G57" s="26">
        <f t="shared" si="3"/>
        <v>20.43</v>
      </c>
      <c r="H57" s="135">
        <f t="shared" si="4"/>
        <v>5.5156647037415811E-4</v>
      </c>
      <c r="I57" s="26">
        <f>ROUND(F57*Прил.10!$D$12,2)</f>
        <v>942.9</v>
      </c>
      <c r="J57" s="26">
        <f t="shared" si="5"/>
        <v>275.23</v>
      </c>
    </row>
    <row r="58" spans="1:10" s="12" customFormat="1" ht="25.5" hidden="1" customHeight="1" outlineLevel="1" x14ac:dyDescent="0.2">
      <c r="A58" s="2">
        <v>41</v>
      </c>
      <c r="B58" s="142" t="s">
        <v>238</v>
      </c>
      <c r="C58" s="8" t="s">
        <v>239</v>
      </c>
      <c r="D58" s="2" t="s">
        <v>163</v>
      </c>
      <c r="E58" s="133">
        <v>6.06</v>
      </c>
      <c r="F58" s="97">
        <v>3.12</v>
      </c>
      <c r="G58" s="26">
        <f t="shared" ref="G58:G89" si="6">ROUND(E58*F58,2)</f>
        <v>18.91</v>
      </c>
      <c r="H58" s="135">
        <f t="shared" ref="H58:H89" si="7">G58/$G$79</f>
        <v>5.1052970899536612E-4</v>
      </c>
      <c r="I58" s="26">
        <f>ROUND(F58*Прил.10!$D$12,2)</f>
        <v>42.03</v>
      </c>
      <c r="J58" s="26">
        <f t="shared" ref="J58:J89" si="8">ROUND(I58*E58,2)</f>
        <v>254.7</v>
      </c>
    </row>
    <row r="59" spans="1:10" s="12" customFormat="1" ht="14.25" hidden="1" customHeight="1" outlineLevel="1" x14ac:dyDescent="0.2">
      <c r="A59" s="2">
        <v>42</v>
      </c>
      <c r="B59" s="142" t="s">
        <v>240</v>
      </c>
      <c r="C59" s="8" t="s">
        <v>241</v>
      </c>
      <c r="D59" s="2" t="s">
        <v>163</v>
      </c>
      <c r="E59" s="133">
        <v>0.129</v>
      </c>
      <c r="F59" s="97">
        <v>127.82</v>
      </c>
      <c r="G59" s="26">
        <f t="shared" si="6"/>
        <v>16.489999999999998</v>
      </c>
      <c r="H59" s="135">
        <f t="shared" si="7"/>
        <v>4.4519486522123672E-4</v>
      </c>
      <c r="I59" s="26">
        <f>ROUND(F59*Прил.10!$D$12,2)</f>
        <v>1721.74</v>
      </c>
      <c r="J59" s="26">
        <f t="shared" si="8"/>
        <v>222.1</v>
      </c>
    </row>
    <row r="60" spans="1:10" s="12" customFormat="1" ht="25.5" hidden="1" customHeight="1" outlineLevel="1" x14ac:dyDescent="0.2">
      <c r="A60" s="2">
        <v>43</v>
      </c>
      <c r="B60" s="142" t="s">
        <v>242</v>
      </c>
      <c r="C60" s="8" t="s">
        <v>243</v>
      </c>
      <c r="D60" s="2" t="s">
        <v>163</v>
      </c>
      <c r="E60" s="133">
        <v>0.13838400000000001</v>
      </c>
      <c r="F60" s="97">
        <v>115.4</v>
      </c>
      <c r="G60" s="26">
        <f t="shared" si="6"/>
        <v>15.97</v>
      </c>
      <c r="H60" s="135">
        <f t="shared" si="7"/>
        <v>4.311559731705974E-4</v>
      </c>
      <c r="I60" s="26">
        <f>ROUND(F60*Прил.10!$D$12,2)</f>
        <v>1554.44</v>
      </c>
      <c r="J60" s="26">
        <f t="shared" si="8"/>
        <v>215.11</v>
      </c>
    </row>
    <row r="61" spans="1:10" s="12" customFormat="1" ht="14.25" hidden="1" customHeight="1" outlineLevel="1" x14ac:dyDescent="0.2">
      <c r="A61" s="2">
        <v>44</v>
      </c>
      <c r="B61" s="142" t="s">
        <v>244</v>
      </c>
      <c r="C61" s="8" t="s">
        <v>245</v>
      </c>
      <c r="D61" s="2" t="s">
        <v>163</v>
      </c>
      <c r="E61" s="133">
        <v>0.67188000000000003</v>
      </c>
      <c r="F61" s="97">
        <v>22.29</v>
      </c>
      <c r="G61" s="26">
        <f t="shared" si="6"/>
        <v>14.98</v>
      </c>
      <c r="H61" s="135">
        <f t="shared" si="7"/>
        <v>4.0442808253572633E-4</v>
      </c>
      <c r="I61" s="26">
        <f>ROUND(F61*Прил.10!$D$12,2)</f>
        <v>300.25</v>
      </c>
      <c r="J61" s="26">
        <f t="shared" si="8"/>
        <v>201.73</v>
      </c>
    </row>
    <row r="62" spans="1:10" s="12" customFormat="1" ht="25.5" hidden="1" customHeight="1" outlineLevel="1" x14ac:dyDescent="0.2">
      <c r="A62" s="2">
        <v>45</v>
      </c>
      <c r="B62" s="142" t="s">
        <v>246</v>
      </c>
      <c r="C62" s="8" t="s">
        <v>247</v>
      </c>
      <c r="D62" s="2" t="s">
        <v>163</v>
      </c>
      <c r="E62" s="133">
        <v>22.186499999999999</v>
      </c>
      <c r="F62" s="97">
        <v>0.55000000000000004</v>
      </c>
      <c r="G62" s="26">
        <f t="shared" si="6"/>
        <v>12.2</v>
      </c>
      <c r="H62" s="135">
        <f t="shared" si="7"/>
        <v>3.2937400580346199E-4</v>
      </c>
      <c r="I62" s="26">
        <f>ROUND(F62*Прил.10!$D$12,2)</f>
        <v>7.41</v>
      </c>
      <c r="J62" s="26">
        <f t="shared" si="8"/>
        <v>164.4</v>
      </c>
    </row>
    <row r="63" spans="1:10" s="12" customFormat="1" ht="38.25" hidden="1" customHeight="1" outlineLevel="1" x14ac:dyDescent="0.2">
      <c r="A63" s="2">
        <v>46</v>
      </c>
      <c r="B63" s="142" t="s">
        <v>248</v>
      </c>
      <c r="C63" s="8" t="s">
        <v>249</v>
      </c>
      <c r="D63" s="2" t="s">
        <v>163</v>
      </c>
      <c r="E63" s="133">
        <v>7.1499999999999994E-2</v>
      </c>
      <c r="F63" s="97">
        <v>98.9</v>
      </c>
      <c r="G63" s="26">
        <f t="shared" si="6"/>
        <v>7.07</v>
      </c>
      <c r="H63" s="135">
        <f t="shared" si="7"/>
        <v>1.9087493615003906E-4</v>
      </c>
      <c r="I63" s="26">
        <f>ROUND(F63*Прил.10!$D$12,2)</f>
        <v>1332.18</v>
      </c>
      <c r="J63" s="26">
        <f t="shared" si="8"/>
        <v>95.25</v>
      </c>
    </row>
    <row r="64" spans="1:10" s="12" customFormat="1" ht="14.25" hidden="1" customHeight="1" outlineLevel="1" x14ac:dyDescent="0.2">
      <c r="A64" s="2">
        <v>47</v>
      </c>
      <c r="B64" s="142" t="s">
        <v>250</v>
      </c>
      <c r="C64" s="8" t="s">
        <v>251</v>
      </c>
      <c r="D64" s="2" t="s">
        <v>163</v>
      </c>
      <c r="E64" s="133">
        <v>4.3560000000000001E-2</v>
      </c>
      <c r="F64" s="97">
        <v>118.47</v>
      </c>
      <c r="G64" s="26">
        <f t="shared" si="6"/>
        <v>5.16</v>
      </c>
      <c r="H64" s="135">
        <f t="shared" si="7"/>
        <v>1.3930900573326754E-4</v>
      </c>
      <c r="I64" s="26">
        <f>ROUND(F64*Прил.10!$D$12,2)</f>
        <v>1595.79</v>
      </c>
      <c r="J64" s="26">
        <f t="shared" si="8"/>
        <v>69.510000000000005</v>
      </c>
    </row>
    <row r="65" spans="1:10" s="12" customFormat="1" ht="14.25" hidden="1" customHeight="1" outlineLevel="1" x14ac:dyDescent="0.2">
      <c r="A65" s="2">
        <v>48</v>
      </c>
      <c r="B65" s="142" t="s">
        <v>252</v>
      </c>
      <c r="C65" s="8" t="s">
        <v>253</v>
      </c>
      <c r="D65" s="2" t="s">
        <v>163</v>
      </c>
      <c r="E65" s="133">
        <v>1.476612</v>
      </c>
      <c r="F65" s="97">
        <v>1.9</v>
      </c>
      <c r="G65" s="26">
        <f t="shared" si="6"/>
        <v>2.81</v>
      </c>
      <c r="H65" s="135">
        <f t="shared" si="7"/>
        <v>7.5864012812108868E-5</v>
      </c>
      <c r="I65" s="26">
        <f>ROUND(F65*Прил.10!$D$12,2)</f>
        <v>25.59</v>
      </c>
      <c r="J65" s="26">
        <f t="shared" si="8"/>
        <v>37.79</v>
      </c>
    </row>
    <row r="66" spans="1:10" s="12" customFormat="1" ht="25.5" hidden="1" customHeight="1" outlineLevel="1" x14ac:dyDescent="0.2">
      <c r="A66" s="2">
        <v>49</v>
      </c>
      <c r="B66" s="142" t="s">
        <v>254</v>
      </c>
      <c r="C66" s="8" t="s">
        <v>255</v>
      </c>
      <c r="D66" s="2" t="s">
        <v>163</v>
      </c>
      <c r="E66" s="133">
        <v>0.1946</v>
      </c>
      <c r="F66" s="97">
        <v>14.38</v>
      </c>
      <c r="G66" s="26">
        <f t="shared" si="6"/>
        <v>2.8</v>
      </c>
      <c r="H66" s="135">
        <f t="shared" si="7"/>
        <v>7.5594034118827333E-5</v>
      </c>
      <c r="I66" s="26">
        <f>ROUND(F66*Прил.10!$D$12,2)</f>
        <v>193.7</v>
      </c>
      <c r="J66" s="26">
        <f t="shared" si="8"/>
        <v>37.69</v>
      </c>
    </row>
    <row r="67" spans="1:10" s="12" customFormat="1" ht="25.5" hidden="1" customHeight="1" outlineLevel="1" x14ac:dyDescent="0.2">
      <c r="A67" s="2">
        <v>50</v>
      </c>
      <c r="B67" s="142" t="s">
        <v>256</v>
      </c>
      <c r="C67" s="8" t="s">
        <v>257</v>
      </c>
      <c r="D67" s="2" t="s">
        <v>163</v>
      </c>
      <c r="E67" s="133">
        <v>0.4042</v>
      </c>
      <c r="F67" s="97">
        <v>6.9</v>
      </c>
      <c r="G67" s="26">
        <f t="shared" si="6"/>
        <v>2.79</v>
      </c>
      <c r="H67" s="135">
        <f t="shared" si="7"/>
        <v>7.5324055425545825E-5</v>
      </c>
      <c r="I67" s="26">
        <f>ROUND(F67*Прил.10!$D$12,2)</f>
        <v>92.94</v>
      </c>
      <c r="J67" s="26">
        <f t="shared" si="8"/>
        <v>37.57</v>
      </c>
    </row>
    <row r="68" spans="1:10" s="12" customFormat="1" ht="25.5" hidden="1" customHeight="1" outlineLevel="1" x14ac:dyDescent="0.2">
      <c r="A68" s="2">
        <v>51</v>
      </c>
      <c r="B68" s="142" t="s">
        <v>258</v>
      </c>
      <c r="C68" s="8" t="s">
        <v>259</v>
      </c>
      <c r="D68" s="2" t="s">
        <v>163</v>
      </c>
      <c r="E68" s="133">
        <v>1.6113999999999999</v>
      </c>
      <c r="F68" s="97">
        <v>1.7</v>
      </c>
      <c r="G68" s="26">
        <f t="shared" si="6"/>
        <v>2.74</v>
      </c>
      <c r="H68" s="135">
        <f t="shared" si="7"/>
        <v>7.3974161959138192E-5</v>
      </c>
      <c r="I68" s="26">
        <f>ROUND(F68*Прил.10!$D$12,2)</f>
        <v>22.9</v>
      </c>
      <c r="J68" s="26">
        <f t="shared" si="8"/>
        <v>36.9</v>
      </c>
    </row>
    <row r="69" spans="1:10" s="12" customFormat="1" ht="25.5" hidden="1" customHeight="1" outlineLevel="1" x14ac:dyDescent="0.2">
      <c r="A69" s="2">
        <v>52</v>
      </c>
      <c r="B69" s="142" t="s">
        <v>260</v>
      </c>
      <c r="C69" s="8" t="s">
        <v>261</v>
      </c>
      <c r="D69" s="2" t="s">
        <v>163</v>
      </c>
      <c r="E69" s="133">
        <v>3.3799999999999997E-2</v>
      </c>
      <c r="F69" s="97">
        <v>60</v>
      </c>
      <c r="G69" s="26">
        <f t="shared" si="6"/>
        <v>2.0299999999999998</v>
      </c>
      <c r="H69" s="135">
        <f t="shared" si="7"/>
        <v>5.4805674736149821E-5</v>
      </c>
      <c r="I69" s="26">
        <f>ROUND(F69*Прил.10!$D$12,2)</f>
        <v>808.2</v>
      </c>
      <c r="J69" s="26">
        <f t="shared" si="8"/>
        <v>27.32</v>
      </c>
    </row>
    <row r="70" spans="1:10" s="12" customFormat="1" ht="14.25" hidden="1" customHeight="1" outlineLevel="1" x14ac:dyDescent="0.2">
      <c r="A70" s="2">
        <v>53</v>
      </c>
      <c r="B70" s="142" t="s">
        <v>262</v>
      </c>
      <c r="C70" s="8" t="s">
        <v>263</v>
      </c>
      <c r="D70" s="2" t="s">
        <v>163</v>
      </c>
      <c r="E70" s="133">
        <v>1.3002</v>
      </c>
      <c r="F70" s="97">
        <v>1.2</v>
      </c>
      <c r="G70" s="26">
        <f t="shared" si="6"/>
        <v>1.56</v>
      </c>
      <c r="H70" s="135">
        <f t="shared" si="7"/>
        <v>4.2116676151918094E-5</v>
      </c>
      <c r="I70" s="26">
        <f>ROUND(F70*Прил.10!$D$12,2)</f>
        <v>16.16</v>
      </c>
      <c r="J70" s="26">
        <f t="shared" si="8"/>
        <v>21.01</v>
      </c>
    </row>
    <row r="71" spans="1:10" s="12" customFormat="1" ht="25.5" hidden="1" customHeight="1" outlineLevel="1" x14ac:dyDescent="0.2">
      <c r="A71" s="2">
        <v>54</v>
      </c>
      <c r="B71" s="142" t="s">
        <v>264</v>
      </c>
      <c r="C71" s="8" t="s">
        <v>265</v>
      </c>
      <c r="D71" s="2" t="s">
        <v>163</v>
      </c>
      <c r="E71" s="133">
        <v>0.129</v>
      </c>
      <c r="F71" s="97">
        <v>12</v>
      </c>
      <c r="G71" s="26">
        <f t="shared" si="6"/>
        <v>1.55</v>
      </c>
      <c r="H71" s="135">
        <f t="shared" si="7"/>
        <v>4.1846697458636566E-5</v>
      </c>
      <c r="I71" s="26">
        <f>ROUND(F71*Прил.10!$D$12,2)</f>
        <v>161.63999999999999</v>
      </c>
      <c r="J71" s="26">
        <f t="shared" si="8"/>
        <v>20.85</v>
      </c>
    </row>
    <row r="72" spans="1:10" s="12" customFormat="1" ht="14.25" hidden="1" customHeight="1" outlineLevel="1" x14ac:dyDescent="0.2">
      <c r="A72" s="2">
        <v>55</v>
      </c>
      <c r="B72" s="142" t="s">
        <v>266</v>
      </c>
      <c r="C72" s="8" t="s">
        <v>267</v>
      </c>
      <c r="D72" s="2" t="s">
        <v>163</v>
      </c>
      <c r="E72" s="133">
        <v>5.9199999999999999E-3</v>
      </c>
      <c r="F72" s="97">
        <v>115.24</v>
      </c>
      <c r="G72" s="26">
        <f t="shared" si="6"/>
        <v>0.68</v>
      </c>
      <c r="H72" s="135">
        <f t="shared" si="7"/>
        <v>1.8358551143143784E-5</v>
      </c>
      <c r="I72" s="26">
        <f>ROUND(F72*Прил.10!$D$12,2)</f>
        <v>1552.28</v>
      </c>
      <c r="J72" s="26">
        <f t="shared" si="8"/>
        <v>9.19</v>
      </c>
    </row>
    <row r="73" spans="1:10" s="12" customFormat="1" ht="14.25" hidden="1" customHeight="1" outlineLevel="1" x14ac:dyDescent="0.2">
      <c r="A73" s="2">
        <v>56</v>
      </c>
      <c r="B73" s="142" t="s">
        <v>268</v>
      </c>
      <c r="C73" s="8" t="s">
        <v>269</v>
      </c>
      <c r="D73" s="2" t="s">
        <v>163</v>
      </c>
      <c r="E73" s="133">
        <v>0.1978</v>
      </c>
      <c r="F73" s="97">
        <v>1.95</v>
      </c>
      <c r="G73" s="26">
        <f t="shared" si="6"/>
        <v>0.39</v>
      </c>
      <c r="H73" s="135">
        <f t="shared" si="7"/>
        <v>1.0529169037979523E-5</v>
      </c>
      <c r="I73" s="26">
        <f>ROUND(F73*Прил.10!$D$12,2)</f>
        <v>26.27</v>
      </c>
      <c r="J73" s="26">
        <f t="shared" si="8"/>
        <v>5.2</v>
      </c>
    </row>
    <row r="74" spans="1:10" s="12" customFormat="1" ht="25.5" hidden="1" customHeight="1" outlineLevel="1" x14ac:dyDescent="0.2">
      <c r="A74" s="2">
        <v>57</v>
      </c>
      <c r="B74" s="142" t="s">
        <v>270</v>
      </c>
      <c r="C74" s="8" t="s">
        <v>271</v>
      </c>
      <c r="D74" s="2" t="s">
        <v>163</v>
      </c>
      <c r="E74" s="133">
        <v>3.2000000000000002E-3</v>
      </c>
      <c r="F74" s="97">
        <v>89.54</v>
      </c>
      <c r="G74" s="26">
        <f t="shared" si="6"/>
        <v>0.28999999999999998</v>
      </c>
      <c r="H74" s="135">
        <f t="shared" si="7"/>
        <v>7.8293821051642606E-6</v>
      </c>
      <c r="I74" s="26">
        <f>ROUND(F74*Прил.10!$D$12,2)</f>
        <v>1206.0999999999999</v>
      </c>
      <c r="J74" s="26">
        <f t="shared" si="8"/>
        <v>3.86</v>
      </c>
    </row>
    <row r="75" spans="1:10" s="12" customFormat="1" ht="14.25" hidden="1" customHeight="1" outlineLevel="1" x14ac:dyDescent="0.2">
      <c r="A75" s="2">
        <v>58</v>
      </c>
      <c r="B75" s="142" t="s">
        <v>272</v>
      </c>
      <c r="C75" s="8" t="s">
        <v>273</v>
      </c>
      <c r="D75" s="2" t="s">
        <v>163</v>
      </c>
      <c r="E75" s="133">
        <v>2.4160000000000001E-2</v>
      </c>
      <c r="F75" s="97">
        <v>3.27</v>
      </c>
      <c r="G75" s="26">
        <f t="shared" si="6"/>
        <v>0.08</v>
      </c>
      <c r="H75" s="135">
        <f t="shared" si="7"/>
        <v>2.1598295462522099E-6</v>
      </c>
      <c r="I75" s="26">
        <f>ROUND(F75*Прил.10!$D$12,2)</f>
        <v>44.05</v>
      </c>
      <c r="J75" s="26">
        <f t="shared" si="8"/>
        <v>1.06</v>
      </c>
    </row>
    <row r="76" spans="1:10" s="12" customFormat="1" ht="14.25" hidden="1" customHeight="1" outlineLevel="1" x14ac:dyDescent="0.2">
      <c r="A76" s="2">
        <v>59</v>
      </c>
      <c r="B76" s="142" t="s">
        <v>274</v>
      </c>
      <c r="C76" s="8" t="s">
        <v>275</v>
      </c>
      <c r="D76" s="2" t="s">
        <v>163</v>
      </c>
      <c r="E76" s="133">
        <v>5.45E-3</v>
      </c>
      <c r="F76" s="97">
        <v>14.15</v>
      </c>
      <c r="G76" s="26">
        <f t="shared" si="6"/>
        <v>0.08</v>
      </c>
      <c r="H76" s="135">
        <f t="shared" si="7"/>
        <v>2.1598295462522099E-6</v>
      </c>
      <c r="I76" s="26">
        <f>ROUND(F76*Прил.10!$D$12,2)</f>
        <v>190.6</v>
      </c>
      <c r="J76" s="26">
        <f t="shared" si="8"/>
        <v>1.04</v>
      </c>
    </row>
    <row r="77" spans="1:10" s="12" customFormat="1" ht="14.25" hidden="1" customHeight="1" outlineLevel="1" x14ac:dyDescent="0.2">
      <c r="A77" s="2">
        <v>60</v>
      </c>
      <c r="B77" s="142" t="s">
        <v>276</v>
      </c>
      <c r="C77" s="8" t="s">
        <v>277</v>
      </c>
      <c r="D77" s="2" t="s">
        <v>163</v>
      </c>
      <c r="E77" s="133">
        <v>1.1000000000000001E-3</v>
      </c>
      <c r="F77" s="97">
        <v>62.3</v>
      </c>
      <c r="G77" s="26">
        <f t="shared" si="6"/>
        <v>7.0000000000000007E-2</v>
      </c>
      <c r="H77" s="135">
        <f t="shared" si="7"/>
        <v>1.8898508529706838E-6</v>
      </c>
      <c r="I77" s="26">
        <f>ROUND(F77*Прил.10!$D$12,2)</f>
        <v>839.18</v>
      </c>
      <c r="J77" s="26">
        <f t="shared" si="8"/>
        <v>0.92</v>
      </c>
    </row>
    <row r="78" spans="1:10" s="12" customFormat="1" ht="14.25" customHeight="1" collapsed="1" x14ac:dyDescent="0.2">
      <c r="A78" s="2"/>
      <c r="B78" s="2"/>
      <c r="C78" s="8" t="s">
        <v>612</v>
      </c>
      <c r="D78" s="2"/>
      <c r="E78" s="130"/>
      <c r="F78" s="26"/>
      <c r="G78" s="134">
        <f>SUM(G26:G77)</f>
        <v>4867.6099999999997</v>
      </c>
      <c r="H78" s="135">
        <f>G78/G79</f>
        <v>0.13141509872040899</v>
      </c>
      <c r="I78" s="26"/>
      <c r="J78" s="26">
        <f>SUM(J26:J77)</f>
        <v>65567.460000000006</v>
      </c>
    </row>
    <row r="79" spans="1:10" s="12" customFormat="1" ht="25.5" customHeight="1" x14ac:dyDescent="0.2">
      <c r="A79" s="2"/>
      <c r="B79" s="2"/>
      <c r="C79" s="98" t="s">
        <v>613</v>
      </c>
      <c r="D79" s="2"/>
      <c r="E79" s="130"/>
      <c r="F79" s="26"/>
      <c r="G79" s="26">
        <f>G78+G25</f>
        <v>37039.96</v>
      </c>
      <c r="H79" s="136">
        <v>1</v>
      </c>
      <c r="I79" s="137"/>
      <c r="J79" s="138">
        <f>J78+J25</f>
        <v>498929.44000000006</v>
      </c>
    </row>
    <row r="80" spans="1:10" s="12" customFormat="1" ht="14.25" customHeight="1" x14ac:dyDescent="0.2">
      <c r="A80" s="2"/>
      <c r="B80" s="237" t="s">
        <v>43</v>
      </c>
      <c r="C80" s="237"/>
      <c r="D80" s="253"/>
      <c r="E80" s="254"/>
      <c r="F80" s="255"/>
      <c r="G80" s="255"/>
      <c r="H80" s="256"/>
      <c r="I80" s="132"/>
      <c r="J80" s="132"/>
    </row>
    <row r="81" spans="1:10" x14ac:dyDescent="0.25">
      <c r="A81" s="2"/>
      <c r="B81" s="248" t="s">
        <v>614</v>
      </c>
      <c r="C81" s="248"/>
      <c r="D81" s="249"/>
      <c r="E81" s="250"/>
      <c r="F81" s="251"/>
      <c r="G81" s="251"/>
      <c r="H81" s="252"/>
      <c r="I81" s="132"/>
      <c r="J81" s="132"/>
    </row>
    <row r="82" spans="1:10" s="12" customFormat="1" ht="25.5" customHeight="1" x14ac:dyDescent="0.2">
      <c r="A82" s="2">
        <v>61</v>
      </c>
      <c r="B82" s="2" t="s">
        <v>278</v>
      </c>
      <c r="C82" s="8" t="s">
        <v>279</v>
      </c>
      <c r="D82" s="2" t="s">
        <v>280</v>
      </c>
      <c r="E82" s="139">
        <v>1</v>
      </c>
      <c r="F82" s="97">
        <v>716635.4</v>
      </c>
      <c r="G82" s="26">
        <f t="shared" ref="G82:G88" si="9">ROUND(E82*F82,2)</f>
        <v>716635.4</v>
      </c>
      <c r="H82" s="135">
        <f t="shared" ref="H82:H109" si="10">G82/$G$109</f>
        <v>0.25409307375858287</v>
      </c>
      <c r="I82" s="26">
        <f>ROUND(F82*Прил.10!$D$14,2)</f>
        <v>4486137.5999999996</v>
      </c>
      <c r="J82" s="26">
        <f t="shared" ref="J82:J88" si="11">ROUND(I82*E82,2)</f>
        <v>4486137.5999999996</v>
      </c>
    </row>
    <row r="83" spans="1:10" s="12" customFormat="1" ht="38.25" customHeight="1" x14ac:dyDescent="0.2">
      <c r="A83" s="2">
        <v>62</v>
      </c>
      <c r="B83" s="2" t="s">
        <v>278</v>
      </c>
      <c r="C83" s="8" t="s">
        <v>281</v>
      </c>
      <c r="D83" s="2" t="s">
        <v>280</v>
      </c>
      <c r="E83" s="139">
        <v>1</v>
      </c>
      <c r="F83" s="97">
        <v>613495.07999999996</v>
      </c>
      <c r="G83" s="26">
        <f t="shared" si="9"/>
        <v>613495.07999999996</v>
      </c>
      <c r="H83" s="135">
        <f t="shared" si="10"/>
        <v>0.21752323512481753</v>
      </c>
      <c r="I83" s="26">
        <f>ROUND(F83*Прил.10!$D$14,2)</f>
        <v>3840479.2</v>
      </c>
      <c r="J83" s="26">
        <f t="shared" si="11"/>
        <v>3840479.2</v>
      </c>
    </row>
    <row r="84" spans="1:10" s="12" customFormat="1" ht="76.7" customHeight="1" x14ac:dyDescent="0.2">
      <c r="A84" s="2">
        <v>63</v>
      </c>
      <c r="B84" s="2" t="s">
        <v>282</v>
      </c>
      <c r="C84" s="8" t="s">
        <v>283</v>
      </c>
      <c r="D84" s="2" t="s">
        <v>284</v>
      </c>
      <c r="E84" s="139">
        <v>3</v>
      </c>
      <c r="F84" s="97">
        <v>95366.6</v>
      </c>
      <c r="G84" s="26">
        <f t="shared" si="9"/>
        <v>286099.8</v>
      </c>
      <c r="H84" s="135">
        <f t="shared" si="10"/>
        <v>0.10144067343549565</v>
      </c>
      <c r="I84" s="26">
        <f>ROUND(F84*Прил.10!$D$14,2)</f>
        <v>596994.92000000004</v>
      </c>
      <c r="J84" s="26">
        <f t="shared" si="11"/>
        <v>1790984.76</v>
      </c>
    </row>
    <row r="85" spans="1:10" s="12" customFormat="1" ht="25.5" customHeight="1" x14ac:dyDescent="0.2">
      <c r="A85" s="2">
        <v>64</v>
      </c>
      <c r="B85" s="2" t="s">
        <v>278</v>
      </c>
      <c r="C85" s="8" t="s">
        <v>285</v>
      </c>
      <c r="D85" s="2" t="s">
        <v>280</v>
      </c>
      <c r="E85" s="139">
        <v>1</v>
      </c>
      <c r="F85" s="97">
        <v>247689.5</v>
      </c>
      <c r="G85" s="26">
        <f t="shared" si="9"/>
        <v>247689.5</v>
      </c>
      <c r="H85" s="135">
        <f t="shared" si="10"/>
        <v>8.7821765981315608E-2</v>
      </c>
      <c r="I85" s="26">
        <f>ROUND(F85*Прил.10!$D$14,2)</f>
        <v>1550536.27</v>
      </c>
      <c r="J85" s="26">
        <f t="shared" si="11"/>
        <v>1550536.27</v>
      </c>
    </row>
    <row r="86" spans="1:10" s="12" customFormat="1" ht="25.5" customHeight="1" x14ac:dyDescent="0.2">
      <c r="A86" s="2">
        <v>65</v>
      </c>
      <c r="B86" s="2" t="s">
        <v>278</v>
      </c>
      <c r="C86" s="8" t="s">
        <v>286</v>
      </c>
      <c r="D86" s="2" t="s">
        <v>280</v>
      </c>
      <c r="E86" s="139">
        <v>1</v>
      </c>
      <c r="F86" s="97">
        <v>214406.23</v>
      </c>
      <c r="G86" s="26">
        <f t="shared" si="9"/>
        <v>214406.23</v>
      </c>
      <c r="H86" s="135">
        <f t="shared" si="10"/>
        <v>7.6020718504402215E-2</v>
      </c>
      <c r="I86" s="26">
        <f>ROUND(F86*Прил.10!$D$14,2)</f>
        <v>1342183</v>
      </c>
      <c r="J86" s="26">
        <f t="shared" si="11"/>
        <v>1342183</v>
      </c>
    </row>
    <row r="87" spans="1:10" s="12" customFormat="1" ht="25.5" customHeight="1" x14ac:dyDescent="0.2">
      <c r="A87" s="2">
        <v>66</v>
      </c>
      <c r="B87" s="2" t="s">
        <v>278</v>
      </c>
      <c r="C87" s="8" t="s">
        <v>287</v>
      </c>
      <c r="D87" s="2" t="s">
        <v>280</v>
      </c>
      <c r="E87" s="139">
        <v>1</v>
      </c>
      <c r="F87" s="97">
        <v>166575.25</v>
      </c>
      <c r="G87" s="26">
        <f t="shared" si="9"/>
        <v>166575.25</v>
      </c>
      <c r="H87" s="135">
        <f t="shared" si="10"/>
        <v>5.9061577595251886E-2</v>
      </c>
      <c r="I87" s="26">
        <f>ROUND(F87*Прил.10!$D$14,2)</f>
        <v>1042761.07</v>
      </c>
      <c r="J87" s="26">
        <f t="shared" si="11"/>
        <v>1042761.07</v>
      </c>
    </row>
    <row r="88" spans="1:10" s="12" customFormat="1" ht="25.5" customHeight="1" x14ac:dyDescent="0.2">
      <c r="A88" s="2">
        <v>67</v>
      </c>
      <c r="B88" s="2" t="s">
        <v>278</v>
      </c>
      <c r="C88" s="8" t="s">
        <v>288</v>
      </c>
      <c r="D88" s="2" t="s">
        <v>280</v>
      </c>
      <c r="E88" s="139">
        <v>1</v>
      </c>
      <c r="F88" s="97">
        <v>163301.04999999999</v>
      </c>
      <c r="G88" s="26">
        <f t="shared" si="9"/>
        <v>163301.04999999999</v>
      </c>
      <c r="H88" s="135">
        <f t="shared" si="10"/>
        <v>5.7900664330151737E-2</v>
      </c>
      <c r="I88" s="26">
        <f>ROUND(F88*Прил.10!$D$14,2)</f>
        <v>1022264.57</v>
      </c>
      <c r="J88" s="26">
        <f t="shared" si="11"/>
        <v>1022264.57</v>
      </c>
    </row>
    <row r="89" spans="1:10" x14ac:dyDescent="0.25">
      <c r="A89" s="2"/>
      <c r="B89" s="2"/>
      <c r="C89" s="8" t="s">
        <v>615</v>
      </c>
      <c r="D89" s="2"/>
      <c r="E89" s="139"/>
      <c r="F89" s="97"/>
      <c r="G89" s="26">
        <f>SUM(G82:G88)</f>
        <v>2408202.3099999996</v>
      </c>
      <c r="H89" s="135">
        <f t="shared" si="10"/>
        <v>0.85386170873001732</v>
      </c>
      <c r="I89" s="134"/>
      <c r="J89" s="26">
        <f>SUM(J82:J88)</f>
        <v>15075346.470000001</v>
      </c>
    </row>
    <row r="90" spans="1:10" s="12" customFormat="1" ht="38.25" hidden="1" customHeight="1" outlineLevel="1" x14ac:dyDescent="0.2">
      <c r="A90" s="2">
        <v>68</v>
      </c>
      <c r="B90" s="2" t="s">
        <v>278</v>
      </c>
      <c r="C90" s="8" t="s">
        <v>289</v>
      </c>
      <c r="D90" s="2" t="s">
        <v>280</v>
      </c>
      <c r="E90" s="139">
        <v>1</v>
      </c>
      <c r="F90" s="97">
        <v>81047.08</v>
      </c>
      <c r="G90" s="26">
        <f t="shared" ref="G90:G107" si="12">ROUND(E90*F90,2)</f>
        <v>81047.08</v>
      </c>
      <c r="H90" s="135">
        <f t="shared" si="10"/>
        <v>2.873637232595231E-2</v>
      </c>
      <c r="I90" s="26">
        <f>ROUND(F90*Прил.10!$D$14,2)</f>
        <v>507354.72</v>
      </c>
      <c r="J90" s="26">
        <f t="shared" ref="J90:J107" si="13">ROUND(I90*E90,2)</f>
        <v>507354.72</v>
      </c>
    </row>
    <row r="91" spans="1:10" s="12" customFormat="1" ht="38.25" hidden="1" customHeight="1" outlineLevel="1" x14ac:dyDescent="0.2">
      <c r="A91" s="2">
        <v>69</v>
      </c>
      <c r="B91" s="2" t="s">
        <v>278</v>
      </c>
      <c r="C91" s="8" t="s">
        <v>290</v>
      </c>
      <c r="D91" s="2" t="s">
        <v>280</v>
      </c>
      <c r="E91" s="139">
        <v>1</v>
      </c>
      <c r="F91" s="97">
        <v>68995.490000000005</v>
      </c>
      <c r="G91" s="26">
        <f t="shared" si="12"/>
        <v>68995.490000000005</v>
      </c>
      <c r="H91" s="135">
        <f t="shared" si="10"/>
        <v>2.4463313045349929E-2</v>
      </c>
      <c r="I91" s="26">
        <f>ROUND(F91*Прил.10!$D$14,2)</f>
        <v>431911.77</v>
      </c>
      <c r="J91" s="26">
        <f t="shared" si="13"/>
        <v>431911.77</v>
      </c>
    </row>
    <row r="92" spans="1:10" s="12" customFormat="1" ht="25.5" hidden="1" customHeight="1" outlineLevel="1" x14ac:dyDescent="0.2">
      <c r="A92" s="2">
        <v>70</v>
      </c>
      <c r="B92" s="2" t="s">
        <v>278</v>
      </c>
      <c r="C92" s="8" t="s">
        <v>291</v>
      </c>
      <c r="D92" s="2" t="s">
        <v>284</v>
      </c>
      <c r="E92" s="139">
        <v>4</v>
      </c>
      <c r="F92" s="97">
        <v>9620.7099999999991</v>
      </c>
      <c r="G92" s="26">
        <f t="shared" si="12"/>
        <v>38482.839999999997</v>
      </c>
      <c r="H92" s="135">
        <f t="shared" si="10"/>
        <v>1.3644627522670162E-2</v>
      </c>
      <c r="I92" s="26">
        <f>ROUND(F92*Прил.10!$D$14,2)</f>
        <v>60225.64</v>
      </c>
      <c r="J92" s="26">
        <f t="shared" si="13"/>
        <v>240902.56</v>
      </c>
    </row>
    <row r="93" spans="1:10" s="12" customFormat="1" ht="51" hidden="1" customHeight="1" outlineLevel="1" x14ac:dyDescent="0.2">
      <c r="A93" s="2">
        <v>71</v>
      </c>
      <c r="B93" s="2" t="s">
        <v>278</v>
      </c>
      <c r="C93" s="8" t="s">
        <v>292</v>
      </c>
      <c r="D93" s="2" t="s">
        <v>280</v>
      </c>
      <c r="E93" s="139">
        <v>1</v>
      </c>
      <c r="F93" s="97">
        <v>35017.1</v>
      </c>
      <c r="G93" s="26">
        <f t="shared" si="12"/>
        <v>35017.1</v>
      </c>
      <c r="H93" s="135">
        <f t="shared" si="10"/>
        <v>1.2415801079756416E-2</v>
      </c>
      <c r="I93" s="26">
        <f>ROUND(F93*Прил.10!$D$14,2)</f>
        <v>219207.05</v>
      </c>
      <c r="J93" s="26">
        <f t="shared" si="13"/>
        <v>219207.05</v>
      </c>
    </row>
    <row r="94" spans="1:10" s="12" customFormat="1" ht="14.25" hidden="1" customHeight="1" outlineLevel="1" x14ac:dyDescent="0.2">
      <c r="A94" s="2">
        <v>72</v>
      </c>
      <c r="B94" s="2" t="s">
        <v>293</v>
      </c>
      <c r="C94" s="8" t="s">
        <v>294</v>
      </c>
      <c r="D94" s="2" t="s">
        <v>280</v>
      </c>
      <c r="E94" s="139">
        <v>8</v>
      </c>
      <c r="F94" s="97">
        <v>4149.76</v>
      </c>
      <c r="G94" s="26">
        <f t="shared" si="12"/>
        <v>33198.080000000002</v>
      </c>
      <c r="H94" s="135">
        <f t="shared" si="10"/>
        <v>1.1770842174533011E-2</v>
      </c>
      <c r="I94" s="26">
        <f>ROUND(F94*Прил.10!$D$14,2)</f>
        <v>25977.5</v>
      </c>
      <c r="J94" s="26">
        <f t="shared" si="13"/>
        <v>207820</v>
      </c>
    </row>
    <row r="95" spans="1:10" s="12" customFormat="1" ht="25.5" hidden="1" customHeight="1" outlineLevel="1" x14ac:dyDescent="0.2">
      <c r="A95" s="2">
        <v>73</v>
      </c>
      <c r="B95" s="2" t="s">
        <v>278</v>
      </c>
      <c r="C95" s="8" t="s">
        <v>295</v>
      </c>
      <c r="D95" s="2" t="s">
        <v>280</v>
      </c>
      <c r="E95" s="139">
        <v>1</v>
      </c>
      <c r="F95" s="97">
        <v>32797.870000000003</v>
      </c>
      <c r="G95" s="26">
        <f t="shared" si="12"/>
        <v>32797.870000000003</v>
      </c>
      <c r="H95" s="135">
        <f t="shared" si="10"/>
        <v>1.1628942138546898E-2</v>
      </c>
      <c r="I95" s="26">
        <f>ROUND(F95*Прил.10!$D$14,2)</f>
        <v>205314.67</v>
      </c>
      <c r="J95" s="26">
        <f t="shared" si="13"/>
        <v>205314.67</v>
      </c>
    </row>
    <row r="96" spans="1:10" s="12" customFormat="1" ht="25.5" hidden="1" customHeight="1" outlineLevel="1" x14ac:dyDescent="0.2">
      <c r="A96" s="2">
        <v>74</v>
      </c>
      <c r="B96" s="2" t="s">
        <v>278</v>
      </c>
      <c r="C96" s="8" t="s">
        <v>296</v>
      </c>
      <c r="D96" s="2" t="s">
        <v>280</v>
      </c>
      <c r="E96" s="139">
        <v>1</v>
      </c>
      <c r="F96" s="97">
        <v>26329.31</v>
      </c>
      <c r="G96" s="26">
        <f t="shared" si="12"/>
        <v>26329.31</v>
      </c>
      <c r="H96" s="135">
        <f t="shared" si="10"/>
        <v>9.3354239936271535E-3</v>
      </c>
      <c r="I96" s="26">
        <f>ROUND(F96*Прил.10!$D$14,2)</f>
        <v>164821.48000000001</v>
      </c>
      <c r="J96" s="26">
        <f t="shared" si="13"/>
        <v>164821.48000000001</v>
      </c>
    </row>
    <row r="97" spans="1:10" s="12" customFormat="1" ht="25.5" hidden="1" customHeight="1" outlineLevel="1" x14ac:dyDescent="0.2">
      <c r="A97" s="2">
        <v>75</v>
      </c>
      <c r="B97" s="2" t="s">
        <v>278</v>
      </c>
      <c r="C97" s="8" t="s">
        <v>297</v>
      </c>
      <c r="D97" s="2" t="s">
        <v>280</v>
      </c>
      <c r="E97" s="139">
        <v>3</v>
      </c>
      <c r="F97" s="97">
        <v>6559.57</v>
      </c>
      <c r="G97" s="26">
        <f t="shared" si="12"/>
        <v>19678.71</v>
      </c>
      <c r="H97" s="135">
        <f t="shared" si="10"/>
        <v>6.9773610283608116E-3</v>
      </c>
      <c r="I97" s="26">
        <f>ROUND(F97*Прил.10!$D$14,2)</f>
        <v>41062.910000000003</v>
      </c>
      <c r="J97" s="26">
        <f t="shared" si="13"/>
        <v>123188.73</v>
      </c>
    </row>
    <row r="98" spans="1:10" s="12" customFormat="1" ht="38.25" hidden="1" customHeight="1" outlineLevel="1" x14ac:dyDescent="0.2">
      <c r="A98" s="2">
        <v>76</v>
      </c>
      <c r="B98" s="2" t="s">
        <v>278</v>
      </c>
      <c r="C98" s="8" t="s">
        <v>298</v>
      </c>
      <c r="D98" s="2" t="s">
        <v>280</v>
      </c>
      <c r="E98" s="139">
        <v>1</v>
      </c>
      <c r="F98" s="97">
        <v>18197.36</v>
      </c>
      <c r="G98" s="26">
        <f t="shared" si="12"/>
        <v>18197.36</v>
      </c>
      <c r="H98" s="135">
        <f t="shared" si="10"/>
        <v>6.4521277300723422E-3</v>
      </c>
      <c r="I98" s="26">
        <f>ROUND(F98*Прил.10!$D$14,2)</f>
        <v>113915.47</v>
      </c>
      <c r="J98" s="26">
        <f t="shared" si="13"/>
        <v>113915.47</v>
      </c>
    </row>
    <row r="99" spans="1:10" s="12" customFormat="1" ht="38.25" hidden="1" customHeight="1" outlineLevel="1" x14ac:dyDescent="0.2">
      <c r="A99" s="2">
        <v>77</v>
      </c>
      <c r="B99" s="2" t="s">
        <v>278</v>
      </c>
      <c r="C99" s="8" t="s">
        <v>299</v>
      </c>
      <c r="D99" s="2" t="s">
        <v>280</v>
      </c>
      <c r="E99" s="139">
        <v>1</v>
      </c>
      <c r="F99" s="97">
        <v>14358.25</v>
      </c>
      <c r="G99" s="26">
        <f t="shared" si="12"/>
        <v>14358.25</v>
      </c>
      <c r="H99" s="135">
        <f t="shared" si="10"/>
        <v>5.0909177474266157E-3</v>
      </c>
      <c r="I99" s="26">
        <f>ROUND(F99*Прил.10!$D$14,2)</f>
        <v>89882.65</v>
      </c>
      <c r="J99" s="26">
        <f t="shared" si="13"/>
        <v>89882.65</v>
      </c>
    </row>
    <row r="100" spans="1:10" s="12" customFormat="1" ht="38.25" hidden="1" customHeight="1" outlineLevel="1" x14ac:dyDescent="0.2">
      <c r="A100" s="2">
        <v>78</v>
      </c>
      <c r="B100" s="2" t="s">
        <v>278</v>
      </c>
      <c r="C100" s="8" t="s">
        <v>300</v>
      </c>
      <c r="D100" s="2" t="s">
        <v>280</v>
      </c>
      <c r="E100" s="139">
        <v>1</v>
      </c>
      <c r="F100" s="97">
        <v>12560.28</v>
      </c>
      <c r="G100" s="26">
        <f t="shared" si="12"/>
        <v>12560.28</v>
      </c>
      <c r="H100" s="135">
        <f t="shared" si="10"/>
        <v>4.4534224132221946E-3</v>
      </c>
      <c r="I100" s="26">
        <f>ROUND(F100*Прил.10!$D$14,2)</f>
        <v>78627.350000000006</v>
      </c>
      <c r="J100" s="26">
        <f t="shared" si="13"/>
        <v>78627.350000000006</v>
      </c>
    </row>
    <row r="101" spans="1:10" s="12" customFormat="1" ht="14.25" hidden="1" customHeight="1" outlineLevel="1" x14ac:dyDescent="0.2">
      <c r="A101" s="2">
        <v>79</v>
      </c>
      <c r="B101" s="2" t="s">
        <v>278</v>
      </c>
      <c r="C101" s="8" t="s">
        <v>301</v>
      </c>
      <c r="D101" s="2" t="s">
        <v>280</v>
      </c>
      <c r="E101" s="139">
        <v>1</v>
      </c>
      <c r="F101" s="97">
        <v>8540.2900000000009</v>
      </c>
      <c r="G101" s="26">
        <f t="shared" si="12"/>
        <v>8540.2900000000009</v>
      </c>
      <c r="H101" s="135">
        <f t="shared" si="10"/>
        <v>3.0280789044047889E-3</v>
      </c>
      <c r="I101" s="26">
        <f>ROUND(F101*Прил.10!$D$14,2)</f>
        <v>53462.22</v>
      </c>
      <c r="J101" s="26">
        <f t="shared" si="13"/>
        <v>53462.22</v>
      </c>
    </row>
    <row r="102" spans="1:10" s="12" customFormat="1" ht="25.5" hidden="1" customHeight="1" outlineLevel="1" x14ac:dyDescent="0.2">
      <c r="A102" s="2">
        <v>80</v>
      </c>
      <c r="B102" s="2" t="s">
        <v>278</v>
      </c>
      <c r="C102" s="8" t="s">
        <v>302</v>
      </c>
      <c r="D102" s="2" t="s">
        <v>280</v>
      </c>
      <c r="E102" s="139">
        <v>1</v>
      </c>
      <c r="F102" s="97">
        <v>6846.45</v>
      </c>
      <c r="G102" s="26">
        <f t="shared" si="12"/>
        <v>6846.45</v>
      </c>
      <c r="H102" s="135">
        <f t="shared" si="10"/>
        <v>2.427504313678126E-3</v>
      </c>
      <c r="I102" s="26">
        <f>ROUND(F102*Прил.10!$D$14,2)</f>
        <v>42858.78</v>
      </c>
      <c r="J102" s="26">
        <f t="shared" si="13"/>
        <v>42858.78</v>
      </c>
    </row>
    <row r="103" spans="1:10" s="12" customFormat="1" ht="14.25" hidden="1" customHeight="1" outlineLevel="1" x14ac:dyDescent="0.2">
      <c r="A103" s="2">
        <v>81</v>
      </c>
      <c r="B103" s="2" t="s">
        <v>278</v>
      </c>
      <c r="C103" s="8" t="s">
        <v>303</v>
      </c>
      <c r="D103" s="2" t="s">
        <v>280</v>
      </c>
      <c r="E103" s="139">
        <v>1</v>
      </c>
      <c r="F103" s="97">
        <v>5532.71</v>
      </c>
      <c r="G103" s="26">
        <f t="shared" si="12"/>
        <v>5532.71</v>
      </c>
      <c r="H103" s="135">
        <f t="shared" si="10"/>
        <v>1.9616994780258536E-3</v>
      </c>
      <c r="I103" s="26">
        <f>ROUND(F103*Прил.10!$D$14,2)</f>
        <v>34634.76</v>
      </c>
      <c r="J103" s="26">
        <f t="shared" si="13"/>
        <v>34634.76</v>
      </c>
    </row>
    <row r="104" spans="1:10" s="12" customFormat="1" ht="25.5" hidden="1" customHeight="1" outlineLevel="1" x14ac:dyDescent="0.2">
      <c r="A104" s="2">
        <v>82</v>
      </c>
      <c r="B104" s="2" t="s">
        <v>278</v>
      </c>
      <c r="C104" s="8" t="s">
        <v>304</v>
      </c>
      <c r="D104" s="2" t="s">
        <v>280</v>
      </c>
      <c r="E104" s="139">
        <v>1</v>
      </c>
      <c r="F104" s="97">
        <v>4147.63</v>
      </c>
      <c r="G104" s="26">
        <f t="shared" si="12"/>
        <v>4147.63</v>
      </c>
      <c r="H104" s="135">
        <f t="shared" si="10"/>
        <v>1.4706000506161305E-3</v>
      </c>
      <c r="I104" s="26">
        <f>ROUND(F104*Прил.10!$D$14,2)</f>
        <v>25964.16</v>
      </c>
      <c r="J104" s="26">
        <f t="shared" si="13"/>
        <v>25964.16</v>
      </c>
    </row>
    <row r="105" spans="1:10" s="12" customFormat="1" ht="25.5" hidden="1" customHeight="1" outlineLevel="1" x14ac:dyDescent="0.2">
      <c r="A105" s="2">
        <v>83</v>
      </c>
      <c r="B105" s="2" t="s">
        <v>278</v>
      </c>
      <c r="C105" s="8" t="s">
        <v>305</v>
      </c>
      <c r="D105" s="2" t="s">
        <v>280</v>
      </c>
      <c r="E105" s="139">
        <v>1</v>
      </c>
      <c r="F105" s="97">
        <v>2836.26</v>
      </c>
      <c r="G105" s="26">
        <f t="shared" si="12"/>
        <v>2836.26</v>
      </c>
      <c r="H105" s="135">
        <f t="shared" si="10"/>
        <v>1.0056355315108886E-3</v>
      </c>
      <c r="I105" s="26">
        <f>ROUND(F105*Прил.10!$D$14,2)</f>
        <v>17754.990000000002</v>
      </c>
      <c r="J105" s="26">
        <f t="shared" si="13"/>
        <v>17754.990000000002</v>
      </c>
    </row>
    <row r="106" spans="1:10" s="12" customFormat="1" ht="14.25" hidden="1" customHeight="1" outlineLevel="1" x14ac:dyDescent="0.2">
      <c r="A106" s="2">
        <v>84</v>
      </c>
      <c r="B106" s="2" t="s">
        <v>278</v>
      </c>
      <c r="C106" s="8" t="s">
        <v>306</v>
      </c>
      <c r="D106" s="2" t="s">
        <v>280</v>
      </c>
      <c r="E106" s="139">
        <v>1</v>
      </c>
      <c r="F106" s="97">
        <v>2696.75</v>
      </c>
      <c r="G106" s="26">
        <f t="shared" si="12"/>
        <v>2696.75</v>
      </c>
      <c r="H106" s="135">
        <f t="shared" si="10"/>
        <v>9.5617031569813365E-4</v>
      </c>
      <c r="I106" s="26">
        <f>ROUND(F106*Прил.10!$D$14,2)</f>
        <v>16881.66</v>
      </c>
      <c r="J106" s="26">
        <f t="shared" si="13"/>
        <v>16881.66</v>
      </c>
    </row>
    <row r="107" spans="1:10" s="12" customFormat="1" ht="14.25" hidden="1" customHeight="1" outlineLevel="1" x14ac:dyDescent="0.2">
      <c r="A107" s="2">
        <v>85</v>
      </c>
      <c r="B107" s="2" t="s">
        <v>278</v>
      </c>
      <c r="C107" s="8" t="s">
        <v>307</v>
      </c>
      <c r="D107" s="2" t="s">
        <v>308</v>
      </c>
      <c r="E107" s="139">
        <v>1</v>
      </c>
      <c r="F107" s="97">
        <v>900.97</v>
      </c>
      <c r="G107" s="26">
        <f t="shared" si="12"/>
        <v>900.97</v>
      </c>
      <c r="H107" s="135">
        <f t="shared" si="10"/>
        <v>3.1945147653084175E-4</v>
      </c>
      <c r="I107" s="26">
        <f>ROUND(F107*Прил.10!$D$14,2)</f>
        <v>5640.07</v>
      </c>
      <c r="J107" s="26">
        <f t="shared" si="13"/>
        <v>5640.07</v>
      </c>
    </row>
    <row r="108" spans="1:10" collapsed="1" x14ac:dyDescent="0.25">
      <c r="A108" s="2"/>
      <c r="B108" s="2"/>
      <c r="C108" s="8" t="s">
        <v>616</v>
      </c>
      <c r="D108" s="2"/>
      <c r="E108" s="133"/>
      <c r="F108" s="97"/>
      <c r="G108" s="26">
        <f>SUM(G90:G107)</f>
        <v>412163.43000000005</v>
      </c>
      <c r="H108" s="135">
        <f t="shared" si="10"/>
        <v>0.14613829126998262</v>
      </c>
      <c r="I108" s="134"/>
      <c r="J108" s="26">
        <f>SUM(J90:J107)</f>
        <v>2580143.0900000003</v>
      </c>
    </row>
    <row r="109" spans="1:10" x14ac:dyDescent="0.25">
      <c r="A109" s="2"/>
      <c r="B109" s="2"/>
      <c r="C109" s="98" t="s">
        <v>617</v>
      </c>
      <c r="D109" s="2"/>
      <c r="E109" s="130"/>
      <c r="F109" s="97"/>
      <c r="G109" s="26">
        <f>G89+G108</f>
        <v>2820365.7399999998</v>
      </c>
      <c r="H109" s="135">
        <f t="shared" si="10"/>
        <v>1</v>
      </c>
      <c r="I109" s="134"/>
      <c r="J109" s="26">
        <f>J108+J89</f>
        <v>17655489.560000002</v>
      </c>
    </row>
    <row r="110" spans="1:10" ht="25.5" customHeight="1" x14ac:dyDescent="0.25">
      <c r="A110" s="2"/>
      <c r="B110" s="2"/>
      <c r="C110" s="8" t="s">
        <v>618</v>
      </c>
      <c r="D110" s="2"/>
      <c r="E110" s="139"/>
      <c r="F110" s="97"/>
      <c r="G110" s="26">
        <f>'Прил.6 Расчет ОБ'!G38</f>
        <v>0</v>
      </c>
      <c r="H110" s="131"/>
      <c r="I110" s="134"/>
      <c r="J110" s="26">
        <f>ROUND(G110*Прил.10!$D$14,2)</f>
        <v>0</v>
      </c>
    </row>
    <row r="111" spans="1:10" s="12" customFormat="1" ht="14.25" customHeight="1" x14ac:dyDescent="0.2">
      <c r="A111" s="2"/>
      <c r="B111" s="237" t="s">
        <v>309</v>
      </c>
      <c r="C111" s="237"/>
      <c r="D111" s="253"/>
      <c r="E111" s="254"/>
      <c r="F111" s="255"/>
      <c r="G111" s="255"/>
      <c r="H111" s="256"/>
      <c r="I111" s="132"/>
      <c r="J111" s="132"/>
    </row>
    <row r="112" spans="1:10" s="12" customFormat="1" ht="14.25" customHeight="1" x14ac:dyDescent="0.2">
      <c r="A112" s="129"/>
      <c r="B112" s="243" t="s">
        <v>619</v>
      </c>
      <c r="C112" s="243"/>
      <c r="D112" s="244"/>
      <c r="E112" s="245"/>
      <c r="F112" s="246"/>
      <c r="G112" s="246"/>
      <c r="H112" s="247"/>
      <c r="I112" s="145"/>
      <c r="J112" s="145"/>
    </row>
    <row r="113" spans="1:10" s="12" customFormat="1" ht="38.25" customHeight="1" x14ac:dyDescent="0.2">
      <c r="A113" s="2">
        <v>86</v>
      </c>
      <c r="B113" s="2" t="s">
        <v>310</v>
      </c>
      <c r="C113" s="8" t="s">
        <v>311</v>
      </c>
      <c r="D113" s="2" t="s">
        <v>312</v>
      </c>
      <c r="E113" s="139">
        <v>499.2</v>
      </c>
      <c r="F113" s="97">
        <v>78.95</v>
      </c>
      <c r="G113" s="26">
        <f t="shared" ref="G113:G125" si="14">ROUND(E113*F113,2)</f>
        <v>39411.839999999997</v>
      </c>
      <c r="H113" s="135">
        <f t="shared" ref="H113:H144" si="15">G113/$G$235</f>
        <v>0.22409895784350103</v>
      </c>
      <c r="I113" s="26">
        <f>ROUND(F113*Прил.10!$D$13,2)</f>
        <v>634.76</v>
      </c>
      <c r="J113" s="26">
        <f t="shared" ref="J113:J125" si="16">ROUND(I113*E113,2)</f>
        <v>316872.19</v>
      </c>
    </row>
    <row r="114" spans="1:10" s="12" customFormat="1" ht="51" customHeight="1" x14ac:dyDescent="0.2">
      <c r="A114" s="2">
        <v>87</v>
      </c>
      <c r="B114" s="2" t="s">
        <v>313</v>
      </c>
      <c r="C114" s="8" t="s">
        <v>314</v>
      </c>
      <c r="D114" s="2" t="s">
        <v>315</v>
      </c>
      <c r="E114" s="139">
        <v>0.95399999999999996</v>
      </c>
      <c r="F114" s="97">
        <v>19238.330000000002</v>
      </c>
      <c r="G114" s="26">
        <f t="shared" si="14"/>
        <v>18353.37</v>
      </c>
      <c r="H114" s="135">
        <f t="shared" si="15"/>
        <v>0.10435876858112123</v>
      </c>
      <c r="I114" s="26">
        <f>ROUND(F114*Прил.10!$D$13,2)</f>
        <v>154676.17000000001</v>
      </c>
      <c r="J114" s="26">
        <f t="shared" si="16"/>
        <v>147561.07</v>
      </c>
    </row>
    <row r="115" spans="1:10" s="12" customFormat="1" ht="25.5" customHeight="1" x14ac:dyDescent="0.2">
      <c r="A115" s="2">
        <v>88</v>
      </c>
      <c r="B115" s="2" t="s">
        <v>316</v>
      </c>
      <c r="C115" s="8" t="s">
        <v>317</v>
      </c>
      <c r="D115" s="2" t="s">
        <v>318</v>
      </c>
      <c r="E115" s="139">
        <v>28.56</v>
      </c>
      <c r="F115" s="97">
        <v>548.29999999999995</v>
      </c>
      <c r="G115" s="26">
        <f t="shared" si="14"/>
        <v>15659.45</v>
      </c>
      <c r="H115" s="135">
        <f t="shared" si="15"/>
        <v>8.9040918297709853E-2</v>
      </c>
      <c r="I115" s="26">
        <f>ROUND(F115*Прил.10!$D$13,2)</f>
        <v>4408.33</v>
      </c>
      <c r="J115" s="26">
        <f t="shared" si="16"/>
        <v>125901.9</v>
      </c>
    </row>
    <row r="116" spans="1:10" s="12" customFormat="1" ht="63.75" customHeight="1" x14ac:dyDescent="0.2">
      <c r="A116" s="2">
        <v>89</v>
      </c>
      <c r="B116" s="2" t="s">
        <v>319</v>
      </c>
      <c r="C116" s="8" t="s">
        <v>320</v>
      </c>
      <c r="D116" s="2" t="s">
        <v>284</v>
      </c>
      <c r="E116" s="139">
        <v>15</v>
      </c>
      <c r="F116" s="97">
        <v>811.2</v>
      </c>
      <c r="G116" s="26">
        <f t="shared" si="14"/>
        <v>12168</v>
      </c>
      <c r="H116" s="135">
        <f t="shared" si="15"/>
        <v>6.9188246959282315E-2</v>
      </c>
      <c r="I116" s="26">
        <f>ROUND(F116*Прил.10!$D$13,2)</f>
        <v>6522.05</v>
      </c>
      <c r="J116" s="26">
        <f t="shared" si="16"/>
        <v>97830.75</v>
      </c>
    </row>
    <row r="117" spans="1:10" s="12" customFormat="1" ht="51" customHeight="1" x14ac:dyDescent="0.2">
      <c r="A117" s="2">
        <v>90</v>
      </c>
      <c r="B117" s="2" t="s">
        <v>321</v>
      </c>
      <c r="C117" s="8" t="s">
        <v>322</v>
      </c>
      <c r="D117" s="2" t="s">
        <v>280</v>
      </c>
      <c r="E117" s="139">
        <v>38</v>
      </c>
      <c r="F117" s="97">
        <v>314.94</v>
      </c>
      <c r="G117" s="26">
        <f t="shared" si="14"/>
        <v>11967.72</v>
      </c>
      <c r="H117" s="135">
        <f t="shared" si="15"/>
        <v>6.8049438436845994E-2</v>
      </c>
      <c r="I117" s="26">
        <f>ROUND(F117*Прил.10!$D$13,2)</f>
        <v>2532.12</v>
      </c>
      <c r="J117" s="26">
        <f t="shared" si="16"/>
        <v>96220.56</v>
      </c>
    </row>
    <row r="118" spans="1:10" s="12" customFormat="1" ht="51" customHeight="1" x14ac:dyDescent="0.2">
      <c r="A118" s="2">
        <v>91</v>
      </c>
      <c r="B118" s="2" t="s">
        <v>323</v>
      </c>
      <c r="C118" s="8" t="s">
        <v>324</v>
      </c>
      <c r="D118" s="2" t="s">
        <v>318</v>
      </c>
      <c r="E118" s="139">
        <v>13.464</v>
      </c>
      <c r="F118" s="97">
        <v>878</v>
      </c>
      <c r="G118" s="26">
        <f t="shared" si="14"/>
        <v>11821.39</v>
      </c>
      <c r="H118" s="135">
        <f t="shared" si="15"/>
        <v>6.7217394043556075E-2</v>
      </c>
      <c r="I118" s="26">
        <f>ROUND(F118*Прил.10!$D$13,2)</f>
        <v>7059.12</v>
      </c>
      <c r="J118" s="26">
        <f t="shared" si="16"/>
        <v>95043.99</v>
      </c>
    </row>
    <row r="119" spans="1:10" s="12" customFormat="1" ht="76.7" customHeight="1" x14ac:dyDescent="0.2">
      <c r="A119" s="2">
        <v>92</v>
      </c>
      <c r="B119" s="2" t="s">
        <v>325</v>
      </c>
      <c r="C119" s="8" t="s">
        <v>326</v>
      </c>
      <c r="D119" s="2" t="s">
        <v>315</v>
      </c>
      <c r="E119" s="139">
        <v>0.98299999999999998</v>
      </c>
      <c r="F119" s="97">
        <v>11255</v>
      </c>
      <c r="G119" s="26">
        <f t="shared" si="14"/>
        <v>11063.67</v>
      </c>
      <c r="H119" s="135">
        <f t="shared" si="15"/>
        <v>6.2908935916831277E-2</v>
      </c>
      <c r="I119" s="26">
        <f>ROUND(F119*Прил.10!$D$13,2)</f>
        <v>90490.2</v>
      </c>
      <c r="J119" s="26">
        <f t="shared" si="16"/>
        <v>88951.87</v>
      </c>
    </row>
    <row r="120" spans="1:10" s="12" customFormat="1" ht="51" customHeight="1" x14ac:dyDescent="0.2">
      <c r="A120" s="2">
        <v>93</v>
      </c>
      <c r="B120" s="2" t="s">
        <v>327</v>
      </c>
      <c r="C120" s="8" t="s">
        <v>328</v>
      </c>
      <c r="D120" s="2" t="s">
        <v>284</v>
      </c>
      <c r="E120" s="139">
        <v>42</v>
      </c>
      <c r="F120" s="97">
        <v>243.6</v>
      </c>
      <c r="G120" s="26">
        <f t="shared" si="14"/>
        <v>10231.200000000001</v>
      </c>
      <c r="H120" s="135">
        <f t="shared" si="15"/>
        <v>5.8175443153337378E-2</v>
      </c>
      <c r="I120" s="26">
        <f>ROUND(F120*Прил.10!$D$13,2)</f>
        <v>1958.54</v>
      </c>
      <c r="J120" s="26">
        <f t="shared" si="16"/>
        <v>82258.679999999993</v>
      </c>
    </row>
    <row r="121" spans="1:10" s="12" customFormat="1" ht="38.25" customHeight="1" x14ac:dyDescent="0.2">
      <c r="A121" s="2">
        <v>94</v>
      </c>
      <c r="B121" s="2" t="s">
        <v>329</v>
      </c>
      <c r="C121" s="8" t="s">
        <v>330</v>
      </c>
      <c r="D121" s="2" t="s">
        <v>284</v>
      </c>
      <c r="E121" s="139">
        <v>6</v>
      </c>
      <c r="F121" s="97">
        <v>1076.46</v>
      </c>
      <c r="G121" s="26">
        <f t="shared" si="14"/>
        <v>6458.76</v>
      </c>
      <c r="H121" s="135">
        <f t="shared" si="15"/>
        <v>3.6725039606404851E-2</v>
      </c>
      <c r="I121" s="26">
        <f>ROUND(F121*Прил.10!$D$13,2)</f>
        <v>8654.74</v>
      </c>
      <c r="J121" s="26">
        <f t="shared" si="16"/>
        <v>51928.44</v>
      </c>
    </row>
    <row r="122" spans="1:10" s="12" customFormat="1" ht="51" customHeight="1" x14ac:dyDescent="0.2">
      <c r="A122" s="2">
        <v>95</v>
      </c>
      <c r="B122" s="2" t="s">
        <v>331</v>
      </c>
      <c r="C122" s="8" t="s">
        <v>332</v>
      </c>
      <c r="D122" s="2" t="s">
        <v>280</v>
      </c>
      <c r="E122" s="139">
        <v>35</v>
      </c>
      <c r="F122" s="97">
        <v>120.9</v>
      </c>
      <c r="G122" s="26">
        <f t="shared" si="14"/>
        <v>4231.5</v>
      </c>
      <c r="H122" s="135">
        <f t="shared" si="15"/>
        <v>2.406065639449401E-2</v>
      </c>
      <c r="I122" s="26">
        <f>ROUND(F122*Прил.10!$D$13,2)</f>
        <v>972.04</v>
      </c>
      <c r="J122" s="26">
        <f t="shared" si="16"/>
        <v>34021.4</v>
      </c>
    </row>
    <row r="123" spans="1:10" s="12" customFormat="1" ht="25.5" customHeight="1" x14ac:dyDescent="0.2">
      <c r="A123" s="2">
        <v>96</v>
      </c>
      <c r="B123" s="2" t="s">
        <v>333</v>
      </c>
      <c r="C123" s="8" t="s">
        <v>334</v>
      </c>
      <c r="D123" s="2" t="s">
        <v>318</v>
      </c>
      <c r="E123" s="139">
        <v>13</v>
      </c>
      <c r="F123" s="97">
        <v>246.79</v>
      </c>
      <c r="G123" s="26">
        <f t="shared" si="14"/>
        <v>3208.27</v>
      </c>
      <c r="H123" s="135">
        <f t="shared" si="15"/>
        <v>1.8242486610129574E-2</v>
      </c>
      <c r="I123" s="26">
        <f>ROUND(F123*Прил.10!$D$13,2)</f>
        <v>1984.19</v>
      </c>
      <c r="J123" s="26">
        <f t="shared" si="16"/>
        <v>25794.47</v>
      </c>
    </row>
    <row r="124" spans="1:10" s="12" customFormat="1" ht="14.25" customHeight="1" x14ac:dyDescent="0.2">
      <c r="A124" s="2">
        <v>97</v>
      </c>
      <c r="B124" s="2" t="s">
        <v>335</v>
      </c>
      <c r="C124" s="8" t="s">
        <v>336</v>
      </c>
      <c r="D124" s="2" t="s">
        <v>315</v>
      </c>
      <c r="E124" s="139">
        <v>6.2399999999999997E-2</v>
      </c>
      <c r="F124" s="97">
        <v>47700</v>
      </c>
      <c r="G124" s="26">
        <f t="shared" si="14"/>
        <v>2976.48</v>
      </c>
      <c r="H124" s="135">
        <f t="shared" si="15"/>
        <v>1.6924509640809059E-2</v>
      </c>
      <c r="I124" s="26">
        <f>ROUND(F124*Прил.10!$D$13,2)</f>
        <v>383508</v>
      </c>
      <c r="J124" s="26">
        <f t="shared" si="16"/>
        <v>23930.9</v>
      </c>
    </row>
    <row r="125" spans="1:10" s="12" customFormat="1" ht="14.25" customHeight="1" x14ac:dyDescent="0.2">
      <c r="A125" s="2">
        <v>98</v>
      </c>
      <c r="B125" s="2" t="s">
        <v>337</v>
      </c>
      <c r="C125" s="8" t="s">
        <v>338</v>
      </c>
      <c r="D125" s="2" t="s">
        <v>318</v>
      </c>
      <c r="E125" s="139">
        <v>262.5</v>
      </c>
      <c r="F125" s="97">
        <v>10.67</v>
      </c>
      <c r="G125" s="26">
        <f t="shared" si="14"/>
        <v>2800.88</v>
      </c>
      <c r="H125" s="135">
        <f t="shared" si="15"/>
        <v>1.5926033624532761E-2</v>
      </c>
      <c r="I125" s="26">
        <f>ROUND(F125*Прил.10!$D$13,2)</f>
        <v>85.79</v>
      </c>
      <c r="J125" s="26">
        <f t="shared" si="16"/>
        <v>22519.88</v>
      </c>
    </row>
    <row r="126" spans="1:10" s="12" customFormat="1" ht="14.25" customHeight="1" x14ac:dyDescent="0.2">
      <c r="A126" s="146"/>
      <c r="B126" s="147"/>
      <c r="C126" s="148" t="s">
        <v>620</v>
      </c>
      <c r="D126" s="146"/>
      <c r="E126" s="191"/>
      <c r="F126" s="138"/>
      <c r="G126" s="138">
        <f>SUM(G113:G125)</f>
        <v>150352.53</v>
      </c>
      <c r="H126" s="135">
        <f t="shared" si="15"/>
        <v>0.85491682910855538</v>
      </c>
      <c r="I126" s="26"/>
      <c r="J126" s="138">
        <f>SUM(J113:J125)</f>
        <v>1208836.0999999996</v>
      </c>
    </row>
    <row r="127" spans="1:10" s="12" customFormat="1" ht="25.5" hidden="1" customHeight="1" outlineLevel="1" x14ac:dyDescent="0.2">
      <c r="A127" s="2">
        <v>99</v>
      </c>
      <c r="B127" s="2" t="s">
        <v>339</v>
      </c>
      <c r="C127" s="8" t="s">
        <v>340</v>
      </c>
      <c r="D127" s="2" t="s">
        <v>284</v>
      </c>
      <c r="E127" s="139">
        <v>8.4</v>
      </c>
      <c r="F127" s="97">
        <v>266.67</v>
      </c>
      <c r="G127" s="26">
        <f t="shared" ref="G127:G158" si="17">ROUND(E127*F127,2)</f>
        <v>2240.0300000000002</v>
      </c>
      <c r="H127" s="135">
        <f t="shared" si="15"/>
        <v>1.2736994480292666E-2</v>
      </c>
      <c r="I127" s="26">
        <f>ROUND(F127*Прил.10!$D$13,2)</f>
        <v>2144.0300000000002</v>
      </c>
      <c r="J127" s="26">
        <f t="shared" ref="J127:J158" si="18">ROUND(I127*E127,2)</f>
        <v>18009.849999999999</v>
      </c>
    </row>
    <row r="128" spans="1:10" s="12" customFormat="1" ht="38.25" hidden="1" customHeight="1" outlineLevel="1" x14ac:dyDescent="0.2">
      <c r="A128" s="2">
        <v>100</v>
      </c>
      <c r="B128" s="2" t="s">
        <v>341</v>
      </c>
      <c r="C128" s="8" t="s">
        <v>342</v>
      </c>
      <c r="D128" s="2" t="s">
        <v>318</v>
      </c>
      <c r="E128" s="139">
        <v>3.5087999999999999</v>
      </c>
      <c r="F128" s="97">
        <v>560</v>
      </c>
      <c r="G128" s="26">
        <f t="shared" si="17"/>
        <v>1964.93</v>
      </c>
      <c r="H128" s="135">
        <f t="shared" si="15"/>
        <v>1.1172753295340451E-2</v>
      </c>
      <c r="I128" s="26">
        <f>ROUND(F128*Прил.10!$D$13,2)</f>
        <v>4502.3999999999996</v>
      </c>
      <c r="J128" s="26">
        <f t="shared" si="18"/>
        <v>15798.02</v>
      </c>
    </row>
    <row r="129" spans="1:10" s="12" customFormat="1" ht="14.25" hidden="1" customHeight="1" outlineLevel="1" x14ac:dyDescent="0.2">
      <c r="A129" s="2">
        <v>101</v>
      </c>
      <c r="B129" s="2" t="s">
        <v>343</v>
      </c>
      <c r="C129" s="8" t="s">
        <v>344</v>
      </c>
      <c r="D129" s="2" t="s">
        <v>315</v>
      </c>
      <c r="E129" s="139">
        <v>0.46176</v>
      </c>
      <c r="F129" s="97">
        <v>3390</v>
      </c>
      <c r="G129" s="26">
        <f t="shared" si="17"/>
        <v>1565.37</v>
      </c>
      <c r="H129" s="135">
        <f t="shared" si="15"/>
        <v>8.9008223325650684E-3</v>
      </c>
      <c r="I129" s="26">
        <f>ROUND(F129*Прил.10!$D$13,2)</f>
        <v>27255.599999999999</v>
      </c>
      <c r="J129" s="26">
        <f t="shared" si="18"/>
        <v>12585.55</v>
      </c>
    </row>
    <row r="130" spans="1:10" s="12" customFormat="1" ht="25.5" hidden="1" customHeight="1" outlineLevel="1" x14ac:dyDescent="0.2">
      <c r="A130" s="2">
        <v>102</v>
      </c>
      <c r="B130" s="2" t="s">
        <v>345</v>
      </c>
      <c r="C130" s="8" t="s">
        <v>346</v>
      </c>
      <c r="D130" s="2" t="s">
        <v>318</v>
      </c>
      <c r="E130" s="139">
        <v>13.773199999999999</v>
      </c>
      <c r="F130" s="97">
        <v>108.4</v>
      </c>
      <c r="G130" s="26">
        <f t="shared" si="17"/>
        <v>1493.01</v>
      </c>
      <c r="H130" s="135">
        <f t="shared" si="15"/>
        <v>8.4893774320083902E-3</v>
      </c>
      <c r="I130" s="26">
        <f>ROUND(F130*Прил.10!$D$13,2)</f>
        <v>871.54</v>
      </c>
      <c r="J130" s="26">
        <f t="shared" si="18"/>
        <v>12003.89</v>
      </c>
    </row>
    <row r="131" spans="1:10" s="12" customFormat="1" ht="25.5" hidden="1" customHeight="1" outlineLevel="1" x14ac:dyDescent="0.2">
      <c r="A131" s="2">
        <v>103</v>
      </c>
      <c r="B131" s="2" t="s">
        <v>347</v>
      </c>
      <c r="C131" s="8" t="s">
        <v>348</v>
      </c>
      <c r="D131" s="2" t="s">
        <v>315</v>
      </c>
      <c r="E131" s="139">
        <v>0.28399999999999997</v>
      </c>
      <c r="F131" s="97">
        <v>5230.01</v>
      </c>
      <c r="G131" s="26">
        <f t="shared" si="17"/>
        <v>1485.32</v>
      </c>
      <c r="H131" s="135">
        <f t="shared" si="15"/>
        <v>8.445651460680572E-3</v>
      </c>
      <c r="I131" s="26">
        <f>ROUND(F131*Прил.10!$D$13,2)</f>
        <v>42049.279999999999</v>
      </c>
      <c r="J131" s="26">
        <f t="shared" si="18"/>
        <v>11942</v>
      </c>
    </row>
    <row r="132" spans="1:10" s="12" customFormat="1" ht="51" hidden="1" customHeight="1" outlineLevel="1" x14ac:dyDescent="0.2">
      <c r="A132" s="2">
        <v>104</v>
      </c>
      <c r="B132" s="2" t="s">
        <v>349</v>
      </c>
      <c r="C132" s="8" t="s">
        <v>350</v>
      </c>
      <c r="D132" s="2" t="s">
        <v>315</v>
      </c>
      <c r="E132" s="139">
        <v>0.06</v>
      </c>
      <c r="F132" s="97">
        <v>23311.91</v>
      </c>
      <c r="G132" s="26">
        <f t="shared" si="17"/>
        <v>1398.71</v>
      </c>
      <c r="H132" s="135">
        <f t="shared" si="15"/>
        <v>7.9531798902381465E-3</v>
      </c>
      <c r="I132" s="26">
        <f>ROUND(F132*Прил.10!$D$13,2)</f>
        <v>187427.76</v>
      </c>
      <c r="J132" s="26">
        <f t="shared" si="18"/>
        <v>11245.67</v>
      </c>
    </row>
    <row r="133" spans="1:10" s="12" customFormat="1" ht="14.25" hidden="1" customHeight="1" outlineLevel="1" x14ac:dyDescent="0.2">
      <c r="A133" s="2">
        <v>105</v>
      </c>
      <c r="B133" s="2" t="s">
        <v>351</v>
      </c>
      <c r="C133" s="8" t="s">
        <v>352</v>
      </c>
      <c r="D133" s="2" t="s">
        <v>312</v>
      </c>
      <c r="E133" s="139">
        <v>109.5</v>
      </c>
      <c r="F133" s="97">
        <v>12.6</v>
      </c>
      <c r="G133" s="26">
        <f t="shared" si="17"/>
        <v>1379.7</v>
      </c>
      <c r="H133" s="135">
        <f t="shared" si="15"/>
        <v>7.8450874695695106E-3</v>
      </c>
      <c r="I133" s="26">
        <f>ROUND(F133*Прил.10!$D$13,2)</f>
        <v>101.3</v>
      </c>
      <c r="J133" s="26">
        <f t="shared" si="18"/>
        <v>11092.35</v>
      </c>
    </row>
    <row r="134" spans="1:10" s="12" customFormat="1" ht="14.25" hidden="1" customHeight="1" outlineLevel="1" x14ac:dyDescent="0.2">
      <c r="A134" s="2">
        <v>106</v>
      </c>
      <c r="B134" s="2" t="s">
        <v>353</v>
      </c>
      <c r="C134" s="8" t="s">
        <v>354</v>
      </c>
      <c r="D134" s="2" t="s">
        <v>284</v>
      </c>
      <c r="E134" s="139">
        <v>3</v>
      </c>
      <c r="F134" s="97">
        <v>458.13</v>
      </c>
      <c r="G134" s="26">
        <f t="shared" si="17"/>
        <v>1374.39</v>
      </c>
      <c r="H134" s="135">
        <f t="shared" si="15"/>
        <v>7.8148943736331376E-3</v>
      </c>
      <c r="I134" s="26">
        <f>ROUND(F134*Прил.10!$D$13,2)</f>
        <v>3683.37</v>
      </c>
      <c r="J134" s="26">
        <f t="shared" si="18"/>
        <v>11050.11</v>
      </c>
    </row>
    <row r="135" spans="1:10" s="12" customFormat="1" ht="25.5" hidden="1" customHeight="1" outlineLevel="1" x14ac:dyDescent="0.2">
      <c r="A135" s="2">
        <v>107</v>
      </c>
      <c r="B135" s="2" t="s">
        <v>355</v>
      </c>
      <c r="C135" s="8" t="s">
        <v>356</v>
      </c>
      <c r="D135" s="2" t="s">
        <v>318</v>
      </c>
      <c r="E135" s="139">
        <v>2.61232</v>
      </c>
      <c r="F135" s="97">
        <v>519.79999999999995</v>
      </c>
      <c r="G135" s="26">
        <f t="shared" si="17"/>
        <v>1357.88</v>
      </c>
      <c r="H135" s="135">
        <f t="shared" si="15"/>
        <v>7.7210171582076164E-3</v>
      </c>
      <c r="I135" s="26">
        <f>ROUND(F135*Прил.10!$D$13,2)</f>
        <v>4179.1899999999996</v>
      </c>
      <c r="J135" s="26">
        <f t="shared" si="18"/>
        <v>10917.38</v>
      </c>
    </row>
    <row r="136" spans="1:10" s="12" customFormat="1" ht="25.5" hidden="1" customHeight="1" outlineLevel="1" x14ac:dyDescent="0.2">
      <c r="A136" s="2">
        <v>108</v>
      </c>
      <c r="B136" s="2" t="s">
        <v>357</v>
      </c>
      <c r="C136" s="8" t="s">
        <v>358</v>
      </c>
      <c r="D136" s="2" t="s">
        <v>318</v>
      </c>
      <c r="E136" s="139">
        <v>8.19</v>
      </c>
      <c r="F136" s="97">
        <v>131.08000000000001</v>
      </c>
      <c r="G136" s="26">
        <f t="shared" si="17"/>
        <v>1073.55</v>
      </c>
      <c r="H136" s="135">
        <f t="shared" si="15"/>
        <v>6.1042934354978238E-3</v>
      </c>
      <c r="I136" s="26">
        <f>ROUND(F136*Прил.10!$D$13,2)</f>
        <v>1053.8800000000001</v>
      </c>
      <c r="J136" s="26">
        <f t="shared" si="18"/>
        <v>8631.2800000000007</v>
      </c>
    </row>
    <row r="137" spans="1:10" s="12" customFormat="1" ht="25.5" hidden="1" customHeight="1" outlineLevel="1" x14ac:dyDescent="0.2">
      <c r="A137" s="2">
        <v>109</v>
      </c>
      <c r="B137" s="2" t="s">
        <v>359</v>
      </c>
      <c r="C137" s="8" t="s">
        <v>360</v>
      </c>
      <c r="D137" s="2" t="s">
        <v>315</v>
      </c>
      <c r="E137" s="139">
        <v>0.147896</v>
      </c>
      <c r="F137" s="97">
        <v>6812.77</v>
      </c>
      <c r="G137" s="26">
        <f t="shared" si="17"/>
        <v>1007.58</v>
      </c>
      <c r="H137" s="135">
        <f t="shared" si="15"/>
        <v>5.7291825995425443E-3</v>
      </c>
      <c r="I137" s="26">
        <f>ROUND(F137*Прил.10!$D$13,2)</f>
        <v>54774.67</v>
      </c>
      <c r="J137" s="26">
        <f t="shared" si="18"/>
        <v>8100.95</v>
      </c>
    </row>
    <row r="138" spans="1:10" s="12" customFormat="1" ht="25.5" hidden="1" customHeight="1" outlineLevel="1" x14ac:dyDescent="0.2">
      <c r="A138" s="2">
        <v>110</v>
      </c>
      <c r="B138" s="2" t="s">
        <v>361</v>
      </c>
      <c r="C138" s="8" t="s">
        <v>362</v>
      </c>
      <c r="D138" s="2" t="s">
        <v>363</v>
      </c>
      <c r="E138" s="139">
        <v>55.8</v>
      </c>
      <c r="F138" s="97">
        <v>12.03</v>
      </c>
      <c r="G138" s="26">
        <f t="shared" si="17"/>
        <v>671.27</v>
      </c>
      <c r="H138" s="135">
        <f t="shared" si="15"/>
        <v>3.8168963294179354E-3</v>
      </c>
      <c r="I138" s="26">
        <f>ROUND(F138*Прил.10!$D$13,2)</f>
        <v>96.72</v>
      </c>
      <c r="J138" s="26">
        <f t="shared" si="18"/>
        <v>5396.98</v>
      </c>
    </row>
    <row r="139" spans="1:10" s="12" customFormat="1" ht="14.25" hidden="1" customHeight="1" outlineLevel="1" x14ac:dyDescent="0.2">
      <c r="A139" s="2">
        <v>111</v>
      </c>
      <c r="B139" s="2" t="s">
        <v>364</v>
      </c>
      <c r="C139" s="8" t="s">
        <v>365</v>
      </c>
      <c r="D139" s="2" t="s">
        <v>315</v>
      </c>
      <c r="E139" s="139">
        <v>4.7E-2</v>
      </c>
      <c r="F139" s="97">
        <v>11425.09</v>
      </c>
      <c r="G139" s="26">
        <f t="shared" si="17"/>
        <v>536.98</v>
      </c>
      <c r="H139" s="135">
        <f t="shared" si="15"/>
        <v>3.0533123645788474E-3</v>
      </c>
      <c r="I139" s="26">
        <f>ROUND(F139*Прил.10!$D$13,2)</f>
        <v>91857.72</v>
      </c>
      <c r="J139" s="26">
        <f t="shared" si="18"/>
        <v>4317.3100000000004</v>
      </c>
    </row>
    <row r="140" spans="1:10" s="12" customFormat="1" ht="25.5" hidden="1" customHeight="1" outlineLevel="1" x14ac:dyDescent="0.2">
      <c r="A140" s="2">
        <v>112</v>
      </c>
      <c r="B140" s="2" t="s">
        <v>366</v>
      </c>
      <c r="C140" s="8" t="s">
        <v>367</v>
      </c>
      <c r="D140" s="2" t="s">
        <v>318</v>
      </c>
      <c r="E140" s="139">
        <v>6.82</v>
      </c>
      <c r="F140" s="97">
        <v>70.599999999999994</v>
      </c>
      <c r="G140" s="26">
        <f t="shared" si="17"/>
        <v>481.49</v>
      </c>
      <c r="H140" s="135">
        <f t="shared" si="15"/>
        <v>2.737791669002699E-3</v>
      </c>
      <c r="I140" s="26">
        <f>ROUND(F140*Прил.10!$D$13,2)</f>
        <v>567.62</v>
      </c>
      <c r="J140" s="26">
        <f t="shared" si="18"/>
        <v>3871.17</v>
      </c>
    </row>
    <row r="141" spans="1:10" s="12" customFormat="1" ht="14.25" hidden="1" customHeight="1" outlineLevel="1" x14ac:dyDescent="0.2">
      <c r="A141" s="2">
        <v>113</v>
      </c>
      <c r="B141" s="2" t="s">
        <v>368</v>
      </c>
      <c r="C141" s="8" t="s">
        <v>369</v>
      </c>
      <c r="D141" s="2" t="s">
        <v>318</v>
      </c>
      <c r="E141" s="139">
        <v>0.24</v>
      </c>
      <c r="F141" s="97">
        <v>1841.02</v>
      </c>
      <c r="G141" s="26">
        <f t="shared" si="17"/>
        <v>441.84</v>
      </c>
      <c r="H141" s="135">
        <f t="shared" si="15"/>
        <v>2.5123385138469175E-3</v>
      </c>
      <c r="I141" s="26">
        <f>ROUND(F141*Прил.10!$D$13,2)</f>
        <v>14801.8</v>
      </c>
      <c r="J141" s="26">
        <f t="shared" si="18"/>
        <v>3552.43</v>
      </c>
    </row>
    <row r="142" spans="1:10" s="12" customFormat="1" ht="76.7" hidden="1" customHeight="1" outlineLevel="1" x14ac:dyDescent="0.2">
      <c r="A142" s="2">
        <v>114</v>
      </c>
      <c r="B142" s="2" t="s">
        <v>370</v>
      </c>
      <c r="C142" s="8" t="s">
        <v>371</v>
      </c>
      <c r="D142" s="2" t="s">
        <v>315</v>
      </c>
      <c r="E142" s="139">
        <v>0.06</v>
      </c>
      <c r="F142" s="97">
        <v>6800</v>
      </c>
      <c r="G142" s="26">
        <f t="shared" si="17"/>
        <v>408</v>
      </c>
      <c r="H142" s="135">
        <f t="shared" si="15"/>
        <v>2.3199214956761329E-3</v>
      </c>
      <c r="I142" s="26">
        <f>ROUND(F142*Прил.10!$D$13,2)</f>
        <v>54672</v>
      </c>
      <c r="J142" s="26">
        <f t="shared" si="18"/>
        <v>3280.32</v>
      </c>
    </row>
    <row r="143" spans="1:10" s="12" customFormat="1" ht="25.5" hidden="1" customHeight="1" outlineLevel="1" x14ac:dyDescent="0.2">
      <c r="A143" s="2">
        <v>115</v>
      </c>
      <c r="B143" s="2" t="s">
        <v>372</v>
      </c>
      <c r="C143" s="8" t="s">
        <v>373</v>
      </c>
      <c r="D143" s="2" t="s">
        <v>318</v>
      </c>
      <c r="E143" s="139">
        <v>0.73724999999999996</v>
      </c>
      <c r="F143" s="97">
        <v>497</v>
      </c>
      <c r="G143" s="26">
        <f t="shared" si="17"/>
        <v>366.41</v>
      </c>
      <c r="H143" s="135">
        <f t="shared" si="15"/>
        <v>2.0834373412516958E-3</v>
      </c>
      <c r="I143" s="26">
        <f>ROUND(F143*Прил.10!$D$13,2)</f>
        <v>3995.88</v>
      </c>
      <c r="J143" s="26">
        <f t="shared" si="18"/>
        <v>2945.96</v>
      </c>
    </row>
    <row r="144" spans="1:10" s="12" customFormat="1" ht="25.5" hidden="1" customHeight="1" outlineLevel="1" x14ac:dyDescent="0.2">
      <c r="A144" s="2">
        <v>116</v>
      </c>
      <c r="B144" s="2" t="s">
        <v>374</v>
      </c>
      <c r="C144" s="8" t="s">
        <v>375</v>
      </c>
      <c r="D144" s="2" t="s">
        <v>315</v>
      </c>
      <c r="E144" s="139">
        <v>5.9159999999999997E-2</v>
      </c>
      <c r="F144" s="97">
        <v>5989</v>
      </c>
      <c r="G144" s="26">
        <f t="shared" si="17"/>
        <v>354.31</v>
      </c>
      <c r="H144" s="135">
        <f t="shared" si="15"/>
        <v>2.0146357478750261E-3</v>
      </c>
      <c r="I144" s="26">
        <f>ROUND(F144*Прил.10!$D$13,2)</f>
        <v>48151.56</v>
      </c>
      <c r="J144" s="26">
        <f t="shared" si="18"/>
        <v>2848.65</v>
      </c>
    </row>
    <row r="145" spans="1:10" s="12" customFormat="1" ht="14.25" hidden="1" customHeight="1" outlineLevel="1" x14ac:dyDescent="0.2">
      <c r="A145" s="2">
        <v>117</v>
      </c>
      <c r="B145" s="2" t="s">
        <v>376</v>
      </c>
      <c r="C145" s="8" t="s">
        <v>377</v>
      </c>
      <c r="D145" s="2" t="s">
        <v>315</v>
      </c>
      <c r="E145" s="139">
        <v>4.9919999999999999E-3</v>
      </c>
      <c r="F145" s="97">
        <v>67872</v>
      </c>
      <c r="G145" s="26">
        <f t="shared" si="17"/>
        <v>338.82</v>
      </c>
      <c r="H145" s="135">
        <f t="shared" ref="H145:H176" si="19">G145/$G$235</f>
        <v>1.9265583361886944E-3</v>
      </c>
      <c r="I145" s="26">
        <f>ROUND(F145*Прил.10!$D$13,2)</f>
        <v>545690.88</v>
      </c>
      <c r="J145" s="26">
        <f t="shared" si="18"/>
        <v>2724.09</v>
      </c>
    </row>
    <row r="146" spans="1:10" s="12" customFormat="1" ht="25.5" hidden="1" customHeight="1" outlineLevel="1" x14ac:dyDescent="0.2">
      <c r="A146" s="2">
        <v>118</v>
      </c>
      <c r="B146" s="2" t="s">
        <v>378</v>
      </c>
      <c r="C146" s="8" t="s">
        <v>379</v>
      </c>
      <c r="D146" s="2" t="s">
        <v>318</v>
      </c>
      <c r="E146" s="139">
        <v>0.55310000000000004</v>
      </c>
      <c r="F146" s="97">
        <v>600</v>
      </c>
      <c r="G146" s="26">
        <f t="shared" si="17"/>
        <v>331.86</v>
      </c>
      <c r="H146" s="135">
        <f t="shared" si="19"/>
        <v>1.8869832047918663E-3</v>
      </c>
      <c r="I146" s="26">
        <f>ROUND(F146*Прил.10!$D$13,2)</f>
        <v>4824</v>
      </c>
      <c r="J146" s="26">
        <f t="shared" si="18"/>
        <v>2668.15</v>
      </c>
    </row>
    <row r="147" spans="1:10" s="12" customFormat="1" ht="51" hidden="1" customHeight="1" outlineLevel="1" x14ac:dyDescent="0.2">
      <c r="A147" s="2">
        <v>119</v>
      </c>
      <c r="B147" s="2" t="s">
        <v>380</v>
      </c>
      <c r="C147" s="8" t="s">
        <v>381</v>
      </c>
      <c r="D147" s="2" t="s">
        <v>315</v>
      </c>
      <c r="E147" s="139">
        <v>3.1E-2</v>
      </c>
      <c r="F147" s="97">
        <v>10100</v>
      </c>
      <c r="G147" s="26">
        <f t="shared" si="17"/>
        <v>313.10000000000002</v>
      </c>
      <c r="H147" s="135">
        <f t="shared" si="19"/>
        <v>1.7803123046475423E-3</v>
      </c>
      <c r="I147" s="26">
        <f>ROUND(F147*Прил.10!$D$13,2)</f>
        <v>81204</v>
      </c>
      <c r="J147" s="26">
        <f t="shared" si="18"/>
        <v>2517.3200000000002</v>
      </c>
    </row>
    <row r="148" spans="1:10" s="12" customFormat="1" ht="51" hidden="1" customHeight="1" outlineLevel="1" x14ac:dyDescent="0.2">
      <c r="A148" s="2">
        <v>120</v>
      </c>
      <c r="B148" s="2" t="s">
        <v>382</v>
      </c>
      <c r="C148" s="8" t="s">
        <v>383</v>
      </c>
      <c r="D148" s="2" t="s">
        <v>284</v>
      </c>
      <c r="E148" s="139">
        <v>3</v>
      </c>
      <c r="F148" s="97">
        <v>98.92</v>
      </c>
      <c r="G148" s="26">
        <f t="shared" si="17"/>
        <v>296.76</v>
      </c>
      <c r="H148" s="135">
        <f t="shared" si="19"/>
        <v>1.6874017231785518E-3</v>
      </c>
      <c r="I148" s="26">
        <f>ROUND(F148*Прил.10!$D$13,2)</f>
        <v>795.32</v>
      </c>
      <c r="J148" s="26">
        <f t="shared" si="18"/>
        <v>2385.96</v>
      </c>
    </row>
    <row r="149" spans="1:10" s="12" customFormat="1" ht="14.25" hidden="1" customHeight="1" outlineLevel="1" x14ac:dyDescent="0.2">
      <c r="A149" s="2">
        <v>121</v>
      </c>
      <c r="B149" s="2" t="s">
        <v>384</v>
      </c>
      <c r="C149" s="8" t="s">
        <v>385</v>
      </c>
      <c r="D149" s="2" t="s">
        <v>386</v>
      </c>
      <c r="E149" s="139">
        <v>1.2</v>
      </c>
      <c r="F149" s="97">
        <v>228</v>
      </c>
      <c r="G149" s="26">
        <f t="shared" si="17"/>
        <v>273.60000000000002</v>
      </c>
      <c r="H149" s="135">
        <f t="shared" si="19"/>
        <v>1.5557120618063479E-3</v>
      </c>
      <c r="I149" s="26">
        <f>ROUND(F149*Прил.10!$D$13,2)</f>
        <v>1833.12</v>
      </c>
      <c r="J149" s="26">
        <f t="shared" si="18"/>
        <v>2199.7399999999998</v>
      </c>
    </row>
    <row r="150" spans="1:10" s="12" customFormat="1" ht="14.25" hidden="1" customHeight="1" outlineLevel="1" x14ac:dyDescent="0.2">
      <c r="A150" s="2">
        <v>122</v>
      </c>
      <c r="B150" s="2" t="s">
        <v>387</v>
      </c>
      <c r="C150" s="8" t="s">
        <v>388</v>
      </c>
      <c r="D150" s="2" t="s">
        <v>315</v>
      </c>
      <c r="E150" s="139">
        <v>1.7479999999999999E-2</v>
      </c>
      <c r="F150" s="97">
        <v>14312.87</v>
      </c>
      <c r="G150" s="26">
        <f t="shared" si="17"/>
        <v>250.19</v>
      </c>
      <c r="H150" s="135">
        <f t="shared" si="19"/>
        <v>1.4226008799098325E-3</v>
      </c>
      <c r="I150" s="26">
        <f>ROUND(F150*Прил.10!$D$13,2)</f>
        <v>115075.47</v>
      </c>
      <c r="J150" s="26">
        <f t="shared" si="18"/>
        <v>2011.52</v>
      </c>
    </row>
    <row r="151" spans="1:10" s="12" customFormat="1" ht="14.25" hidden="1" customHeight="1" outlineLevel="1" x14ac:dyDescent="0.2">
      <c r="A151" s="2">
        <v>123</v>
      </c>
      <c r="B151" s="2" t="s">
        <v>389</v>
      </c>
      <c r="C151" s="8" t="s">
        <v>390</v>
      </c>
      <c r="D151" s="2" t="s">
        <v>315</v>
      </c>
      <c r="E151" s="139">
        <v>2.6187999999999999E-2</v>
      </c>
      <c r="F151" s="97">
        <v>9420</v>
      </c>
      <c r="G151" s="26">
        <f t="shared" si="17"/>
        <v>246.69</v>
      </c>
      <c r="H151" s="135">
        <f t="shared" si="19"/>
        <v>1.4026995925694734E-3</v>
      </c>
      <c r="I151" s="26">
        <f>ROUND(F151*Прил.10!$D$13,2)</f>
        <v>75736.800000000003</v>
      </c>
      <c r="J151" s="26">
        <f t="shared" si="18"/>
        <v>1983.4</v>
      </c>
    </row>
    <row r="152" spans="1:10" s="12" customFormat="1" ht="25.5" hidden="1" customHeight="1" outlineLevel="1" x14ac:dyDescent="0.2">
      <c r="A152" s="2">
        <v>124</v>
      </c>
      <c r="B152" s="2" t="s">
        <v>391</v>
      </c>
      <c r="C152" s="8" t="s">
        <v>392</v>
      </c>
      <c r="D152" s="2" t="s">
        <v>315</v>
      </c>
      <c r="E152" s="139">
        <v>0.5</v>
      </c>
      <c r="F152" s="97">
        <v>478.23</v>
      </c>
      <c r="G152" s="26">
        <f t="shared" si="17"/>
        <v>239.12</v>
      </c>
      <c r="H152" s="135">
        <f t="shared" si="19"/>
        <v>1.3596559510933256E-3</v>
      </c>
      <c r="I152" s="26">
        <f>ROUND(F152*Прил.10!$D$13,2)</f>
        <v>3844.97</v>
      </c>
      <c r="J152" s="26">
        <f t="shared" si="18"/>
        <v>1922.49</v>
      </c>
    </row>
    <row r="153" spans="1:10" s="12" customFormat="1" ht="14.25" hidden="1" customHeight="1" outlineLevel="1" x14ac:dyDescent="0.2">
      <c r="A153" s="2">
        <v>125</v>
      </c>
      <c r="B153" s="2" t="s">
        <v>393</v>
      </c>
      <c r="C153" s="8" t="s">
        <v>394</v>
      </c>
      <c r="D153" s="2" t="s">
        <v>315</v>
      </c>
      <c r="E153" s="139">
        <v>2.0400000000000001E-2</v>
      </c>
      <c r="F153" s="97">
        <v>11524</v>
      </c>
      <c r="G153" s="26">
        <f t="shared" si="17"/>
        <v>235.09</v>
      </c>
      <c r="H153" s="135">
        <f t="shared" si="19"/>
        <v>1.3367410402414265E-3</v>
      </c>
      <c r="I153" s="26">
        <f>ROUND(F153*Прил.10!$D$13,2)</f>
        <v>92652.96</v>
      </c>
      <c r="J153" s="26">
        <f t="shared" si="18"/>
        <v>1890.12</v>
      </c>
    </row>
    <row r="154" spans="1:10" s="12" customFormat="1" ht="25.5" hidden="1" customHeight="1" outlineLevel="1" x14ac:dyDescent="0.2">
      <c r="A154" s="2">
        <v>126</v>
      </c>
      <c r="B154" s="2" t="s">
        <v>395</v>
      </c>
      <c r="C154" s="8" t="s">
        <v>396</v>
      </c>
      <c r="D154" s="2" t="s">
        <v>315</v>
      </c>
      <c r="E154" s="139">
        <v>0.13716</v>
      </c>
      <c r="F154" s="97">
        <v>1487.6</v>
      </c>
      <c r="G154" s="26">
        <f t="shared" si="17"/>
        <v>204.04</v>
      </c>
      <c r="H154" s="135">
        <f t="shared" si="19"/>
        <v>1.1601881911219561E-3</v>
      </c>
      <c r="I154" s="26">
        <f>ROUND(F154*Прил.10!$D$13,2)</f>
        <v>11960.3</v>
      </c>
      <c r="J154" s="26">
        <f t="shared" si="18"/>
        <v>1640.47</v>
      </c>
    </row>
    <row r="155" spans="1:10" s="12" customFormat="1" ht="25.5" hidden="1" customHeight="1" outlineLevel="1" x14ac:dyDescent="0.2">
      <c r="A155" s="2">
        <v>127</v>
      </c>
      <c r="B155" s="2" t="s">
        <v>397</v>
      </c>
      <c r="C155" s="8" t="s">
        <v>398</v>
      </c>
      <c r="D155" s="2" t="s">
        <v>318</v>
      </c>
      <c r="E155" s="139">
        <v>1.92</v>
      </c>
      <c r="F155" s="97">
        <v>101.3</v>
      </c>
      <c r="G155" s="26">
        <f t="shared" si="17"/>
        <v>194.5</v>
      </c>
      <c r="H155" s="135">
        <f t="shared" si="19"/>
        <v>1.1059429679142348E-3</v>
      </c>
      <c r="I155" s="26">
        <f>ROUND(F155*Прил.10!$D$13,2)</f>
        <v>814.45</v>
      </c>
      <c r="J155" s="26">
        <f t="shared" si="18"/>
        <v>1563.74</v>
      </c>
    </row>
    <row r="156" spans="1:10" s="12" customFormat="1" ht="25.5" hidden="1" customHeight="1" outlineLevel="1" x14ac:dyDescent="0.2">
      <c r="A156" s="2">
        <v>128</v>
      </c>
      <c r="B156" s="2" t="s">
        <v>399</v>
      </c>
      <c r="C156" s="8" t="s">
        <v>400</v>
      </c>
      <c r="D156" s="2" t="s">
        <v>315</v>
      </c>
      <c r="E156" s="139">
        <v>1.4999999999999999E-2</v>
      </c>
      <c r="F156" s="97">
        <v>12606</v>
      </c>
      <c r="G156" s="26">
        <f t="shared" si="17"/>
        <v>189.09</v>
      </c>
      <c r="H156" s="135">
        <f t="shared" si="19"/>
        <v>1.075181263768137E-3</v>
      </c>
      <c r="I156" s="26">
        <f>ROUND(F156*Прил.10!$D$13,2)</f>
        <v>101352.24</v>
      </c>
      <c r="J156" s="26">
        <f t="shared" si="18"/>
        <v>1520.28</v>
      </c>
    </row>
    <row r="157" spans="1:10" s="12" customFormat="1" ht="14.25" hidden="1" customHeight="1" outlineLevel="1" x14ac:dyDescent="0.2">
      <c r="A157" s="2">
        <v>129</v>
      </c>
      <c r="B157" s="2" t="s">
        <v>401</v>
      </c>
      <c r="C157" s="8" t="s">
        <v>402</v>
      </c>
      <c r="D157" s="2" t="s">
        <v>315</v>
      </c>
      <c r="E157" s="139">
        <v>1.77E-2</v>
      </c>
      <c r="F157" s="97">
        <v>9200</v>
      </c>
      <c r="G157" s="26">
        <f t="shared" si="17"/>
        <v>162.84</v>
      </c>
      <c r="H157" s="135">
        <f t="shared" si="19"/>
        <v>9.2592160871544471E-4</v>
      </c>
      <c r="I157" s="26">
        <f>ROUND(F157*Прил.10!$D$13,2)</f>
        <v>73968</v>
      </c>
      <c r="J157" s="26">
        <f t="shared" si="18"/>
        <v>1309.23</v>
      </c>
    </row>
    <row r="158" spans="1:10" s="12" customFormat="1" ht="51" hidden="1" customHeight="1" outlineLevel="1" x14ac:dyDescent="0.2">
      <c r="A158" s="2">
        <v>130</v>
      </c>
      <c r="B158" s="2" t="s">
        <v>403</v>
      </c>
      <c r="C158" s="8" t="s">
        <v>404</v>
      </c>
      <c r="D158" s="2" t="s">
        <v>284</v>
      </c>
      <c r="E158" s="139">
        <v>6</v>
      </c>
      <c r="F158" s="97">
        <v>25.62</v>
      </c>
      <c r="G158" s="26">
        <f t="shared" si="17"/>
        <v>153.72</v>
      </c>
      <c r="H158" s="135">
        <f t="shared" si="19"/>
        <v>8.7406453998856647E-4</v>
      </c>
      <c r="I158" s="26">
        <f>ROUND(F158*Прил.10!$D$13,2)</f>
        <v>205.98</v>
      </c>
      <c r="J158" s="26">
        <f t="shared" si="18"/>
        <v>1235.8800000000001</v>
      </c>
    </row>
    <row r="159" spans="1:10" s="12" customFormat="1" ht="14.25" hidden="1" customHeight="1" outlineLevel="1" x14ac:dyDescent="0.2">
      <c r="A159" s="2">
        <v>131</v>
      </c>
      <c r="B159" s="2" t="s">
        <v>405</v>
      </c>
      <c r="C159" s="8" t="s">
        <v>406</v>
      </c>
      <c r="D159" s="2" t="s">
        <v>315</v>
      </c>
      <c r="E159" s="139">
        <v>5.7000000000000002E-3</v>
      </c>
      <c r="F159" s="97">
        <v>26640</v>
      </c>
      <c r="G159" s="26">
        <f t="shared" ref="G159:G190" si="20">ROUND(E159*F159,2)</f>
        <v>151.85</v>
      </c>
      <c r="H159" s="135">
        <f t="shared" si="19"/>
        <v>8.6343156646671751E-4</v>
      </c>
      <c r="I159" s="26">
        <f>ROUND(F159*Прил.10!$D$13,2)</f>
        <v>214185.60000000001</v>
      </c>
      <c r="J159" s="26">
        <f t="shared" ref="J159:J190" si="21">ROUND(I159*E159,2)</f>
        <v>1220.8599999999999</v>
      </c>
    </row>
    <row r="160" spans="1:10" s="12" customFormat="1" ht="25.5" hidden="1" customHeight="1" outlineLevel="1" x14ac:dyDescent="0.2">
      <c r="A160" s="2">
        <v>132</v>
      </c>
      <c r="B160" s="2" t="s">
        <v>407</v>
      </c>
      <c r="C160" s="8" t="s">
        <v>408</v>
      </c>
      <c r="D160" s="2" t="s">
        <v>315</v>
      </c>
      <c r="E160" s="139">
        <v>2.7060000000000001E-2</v>
      </c>
      <c r="F160" s="97">
        <v>5527</v>
      </c>
      <c r="G160" s="26">
        <f t="shared" si="20"/>
        <v>149.56</v>
      </c>
      <c r="H160" s="135">
        <f t="shared" si="19"/>
        <v>8.5041043846402552E-4</v>
      </c>
      <c r="I160" s="26">
        <f>ROUND(F160*Прил.10!$D$13,2)</f>
        <v>44437.08</v>
      </c>
      <c r="J160" s="26">
        <f t="shared" si="21"/>
        <v>1202.47</v>
      </c>
    </row>
    <row r="161" spans="1:10" s="12" customFormat="1" ht="14.25" hidden="1" customHeight="1" outlineLevel="1" x14ac:dyDescent="0.2">
      <c r="A161" s="2">
        <v>133</v>
      </c>
      <c r="B161" s="2" t="s">
        <v>409</v>
      </c>
      <c r="C161" s="8" t="s">
        <v>410</v>
      </c>
      <c r="D161" s="2" t="s">
        <v>318</v>
      </c>
      <c r="E161" s="139">
        <v>0.23599999999999999</v>
      </c>
      <c r="F161" s="97">
        <v>592.76</v>
      </c>
      <c r="G161" s="26">
        <f t="shared" si="20"/>
        <v>139.88999999999999</v>
      </c>
      <c r="H161" s="135">
        <f t="shared" si="19"/>
        <v>7.9542602458366216E-4</v>
      </c>
      <c r="I161" s="26">
        <f>ROUND(F161*Прил.10!$D$13,2)</f>
        <v>4765.79</v>
      </c>
      <c r="J161" s="26">
        <f t="shared" si="21"/>
        <v>1124.73</v>
      </c>
    </row>
    <row r="162" spans="1:10" s="12" customFormat="1" ht="25.5" hidden="1" customHeight="1" outlineLevel="1" x14ac:dyDescent="0.2">
      <c r="A162" s="2">
        <v>134</v>
      </c>
      <c r="B162" s="2" t="s">
        <v>411</v>
      </c>
      <c r="C162" s="8" t="s">
        <v>412</v>
      </c>
      <c r="D162" s="2" t="s">
        <v>315</v>
      </c>
      <c r="E162" s="139">
        <v>0.28799999999999998</v>
      </c>
      <c r="F162" s="97">
        <v>455.39</v>
      </c>
      <c r="G162" s="26">
        <f t="shared" si="20"/>
        <v>131.15</v>
      </c>
      <c r="H162" s="135">
        <f t="shared" si="19"/>
        <v>7.4572966705373732E-4</v>
      </c>
      <c r="I162" s="26">
        <f>ROUND(F162*Прил.10!$D$13,2)</f>
        <v>3661.34</v>
      </c>
      <c r="J162" s="26">
        <f t="shared" si="21"/>
        <v>1054.47</v>
      </c>
    </row>
    <row r="163" spans="1:10" s="12" customFormat="1" ht="25.5" hidden="1" customHeight="1" outlineLevel="1" x14ac:dyDescent="0.2">
      <c r="A163" s="2">
        <v>135</v>
      </c>
      <c r="B163" s="2" t="s">
        <v>413</v>
      </c>
      <c r="C163" s="8" t="s">
        <v>414</v>
      </c>
      <c r="D163" s="2" t="s">
        <v>312</v>
      </c>
      <c r="E163" s="139">
        <v>8.4</v>
      </c>
      <c r="F163" s="97">
        <v>15.14</v>
      </c>
      <c r="G163" s="26">
        <f t="shared" si="20"/>
        <v>127.18</v>
      </c>
      <c r="H163" s="135">
        <f t="shared" si="19"/>
        <v>7.2315592112767301E-4</v>
      </c>
      <c r="I163" s="26">
        <f>ROUND(F163*Прил.10!$D$13,2)</f>
        <v>121.73</v>
      </c>
      <c r="J163" s="26">
        <f t="shared" si="21"/>
        <v>1022.53</v>
      </c>
    </row>
    <row r="164" spans="1:10" s="12" customFormat="1" ht="25.5" hidden="1" customHeight="1" outlineLevel="1" x14ac:dyDescent="0.2">
      <c r="A164" s="2">
        <v>136</v>
      </c>
      <c r="B164" s="2" t="s">
        <v>415</v>
      </c>
      <c r="C164" s="8" t="s">
        <v>416</v>
      </c>
      <c r="D164" s="2" t="s">
        <v>315</v>
      </c>
      <c r="E164" s="139">
        <v>4.6176000000000002E-2</v>
      </c>
      <c r="F164" s="97">
        <v>2606.9</v>
      </c>
      <c r="G164" s="26">
        <f t="shared" si="20"/>
        <v>120.38</v>
      </c>
      <c r="H164" s="135">
        <f t="shared" si="19"/>
        <v>6.8449056286640404E-4</v>
      </c>
      <c r="I164" s="26">
        <f>ROUND(F164*Прил.10!$D$13,2)</f>
        <v>20959.48</v>
      </c>
      <c r="J164" s="26">
        <f t="shared" si="21"/>
        <v>967.82</v>
      </c>
    </row>
    <row r="165" spans="1:10" s="12" customFormat="1" ht="38.25" hidden="1" customHeight="1" outlineLevel="1" x14ac:dyDescent="0.2">
      <c r="A165" s="2">
        <v>137</v>
      </c>
      <c r="B165" s="2" t="s">
        <v>417</v>
      </c>
      <c r="C165" s="8" t="s">
        <v>418</v>
      </c>
      <c r="D165" s="2" t="s">
        <v>419</v>
      </c>
      <c r="E165" s="139">
        <v>89.857529999999997</v>
      </c>
      <c r="F165" s="97">
        <v>1</v>
      </c>
      <c r="G165" s="26">
        <f t="shared" si="20"/>
        <v>89.86</v>
      </c>
      <c r="H165" s="135">
        <f t="shared" si="19"/>
        <v>5.1095133725847369E-4</v>
      </c>
      <c r="I165" s="26">
        <f>ROUND(F165*Прил.10!$D$13,2)</f>
        <v>8.0399999999999991</v>
      </c>
      <c r="J165" s="26">
        <f t="shared" si="21"/>
        <v>722.45</v>
      </c>
    </row>
    <row r="166" spans="1:10" s="12" customFormat="1" ht="38.25" hidden="1" customHeight="1" outlineLevel="1" x14ac:dyDescent="0.2">
      <c r="A166" s="2">
        <v>138</v>
      </c>
      <c r="B166" s="2" t="s">
        <v>420</v>
      </c>
      <c r="C166" s="8" t="s">
        <v>421</v>
      </c>
      <c r="D166" s="2" t="s">
        <v>284</v>
      </c>
      <c r="E166" s="139">
        <v>0.30030000000000001</v>
      </c>
      <c r="F166" s="97">
        <v>276.17</v>
      </c>
      <c r="G166" s="26">
        <f t="shared" si="20"/>
        <v>82.93</v>
      </c>
      <c r="H166" s="135">
        <f t="shared" si="19"/>
        <v>4.7154678832456301E-4</v>
      </c>
      <c r="I166" s="26">
        <f>ROUND(F166*Прил.10!$D$13,2)</f>
        <v>2220.41</v>
      </c>
      <c r="J166" s="26">
        <f t="shared" si="21"/>
        <v>666.79</v>
      </c>
    </row>
    <row r="167" spans="1:10" s="12" customFormat="1" ht="25.5" hidden="1" customHeight="1" outlineLevel="1" x14ac:dyDescent="0.2">
      <c r="A167" s="2">
        <v>139</v>
      </c>
      <c r="B167" s="2" t="s">
        <v>422</v>
      </c>
      <c r="C167" s="8" t="s">
        <v>423</v>
      </c>
      <c r="D167" s="2" t="s">
        <v>315</v>
      </c>
      <c r="E167" s="139">
        <v>0.20019999999999999</v>
      </c>
      <c r="F167" s="97">
        <v>412</v>
      </c>
      <c r="G167" s="26">
        <f t="shared" si="20"/>
        <v>82.48</v>
      </c>
      <c r="H167" s="135">
        <f t="shared" si="19"/>
        <v>4.6898805138080254E-4</v>
      </c>
      <c r="I167" s="26">
        <f>ROUND(F167*Прил.10!$D$13,2)</f>
        <v>3312.48</v>
      </c>
      <c r="J167" s="26">
        <f t="shared" si="21"/>
        <v>663.16</v>
      </c>
    </row>
    <row r="168" spans="1:10" s="12" customFormat="1" ht="14.25" hidden="1" customHeight="1" outlineLevel="1" x14ac:dyDescent="0.2">
      <c r="A168" s="2">
        <v>140</v>
      </c>
      <c r="B168" s="2" t="s">
        <v>424</v>
      </c>
      <c r="C168" s="8" t="s">
        <v>425</v>
      </c>
      <c r="D168" s="2" t="s">
        <v>284</v>
      </c>
      <c r="E168" s="139">
        <v>8</v>
      </c>
      <c r="F168" s="97">
        <v>9.4</v>
      </c>
      <c r="G168" s="26">
        <f t="shared" si="20"/>
        <v>75.2</v>
      </c>
      <c r="H168" s="135">
        <f t="shared" si="19"/>
        <v>4.2759337371285584E-4</v>
      </c>
      <c r="I168" s="26">
        <f>ROUND(F168*Прил.10!$D$13,2)</f>
        <v>75.58</v>
      </c>
      <c r="J168" s="26">
        <f t="shared" si="21"/>
        <v>604.64</v>
      </c>
    </row>
    <row r="169" spans="1:10" s="12" customFormat="1" ht="25.5" hidden="1" customHeight="1" outlineLevel="1" x14ac:dyDescent="0.2">
      <c r="A169" s="2">
        <v>141</v>
      </c>
      <c r="B169" s="2" t="s">
        <v>426</v>
      </c>
      <c r="C169" s="8" t="s">
        <v>427</v>
      </c>
      <c r="D169" s="2" t="s">
        <v>312</v>
      </c>
      <c r="E169" s="139">
        <v>3.21</v>
      </c>
      <c r="F169" s="97">
        <v>23.09</v>
      </c>
      <c r="G169" s="26">
        <f t="shared" si="20"/>
        <v>74.12</v>
      </c>
      <c r="H169" s="135">
        <f t="shared" si="19"/>
        <v>4.2145240504783078E-4</v>
      </c>
      <c r="I169" s="26">
        <f>ROUND(F169*Прил.10!$D$13,2)</f>
        <v>185.64</v>
      </c>
      <c r="J169" s="26">
        <f t="shared" si="21"/>
        <v>595.9</v>
      </c>
    </row>
    <row r="170" spans="1:10" s="12" customFormat="1" ht="14.25" hidden="1" customHeight="1" outlineLevel="1" x14ac:dyDescent="0.2">
      <c r="A170" s="2">
        <v>142</v>
      </c>
      <c r="B170" s="2" t="s">
        <v>428</v>
      </c>
      <c r="C170" s="8" t="s">
        <v>429</v>
      </c>
      <c r="D170" s="2" t="s">
        <v>318</v>
      </c>
      <c r="E170" s="139">
        <v>11.404299999999999</v>
      </c>
      <c r="F170" s="97">
        <v>6.22</v>
      </c>
      <c r="G170" s="26">
        <f t="shared" si="20"/>
        <v>70.930000000000007</v>
      </c>
      <c r="H170" s="135">
        <f t="shared" si="19"/>
        <v>4.0331380315761792E-4</v>
      </c>
      <c r="I170" s="26">
        <f>ROUND(F170*Прил.10!$D$13,2)</f>
        <v>50.01</v>
      </c>
      <c r="J170" s="26">
        <f t="shared" si="21"/>
        <v>570.33000000000004</v>
      </c>
    </row>
    <row r="171" spans="1:10" s="12" customFormat="1" ht="14.25" hidden="1" customHeight="1" outlineLevel="1" x14ac:dyDescent="0.2">
      <c r="A171" s="2">
        <v>143</v>
      </c>
      <c r="B171" s="2" t="s">
        <v>430</v>
      </c>
      <c r="C171" s="8" t="s">
        <v>431</v>
      </c>
      <c r="D171" s="2" t="s">
        <v>432</v>
      </c>
      <c r="E171" s="139">
        <v>1.8746</v>
      </c>
      <c r="F171" s="97">
        <v>35.53</v>
      </c>
      <c r="G171" s="26">
        <f t="shared" si="20"/>
        <v>66.599999999999994</v>
      </c>
      <c r="H171" s="135">
        <f t="shared" si="19"/>
        <v>3.7869306767654518E-4</v>
      </c>
      <c r="I171" s="26">
        <f>ROUND(F171*Прил.10!$D$13,2)</f>
        <v>285.66000000000003</v>
      </c>
      <c r="J171" s="26">
        <f t="shared" si="21"/>
        <v>535.5</v>
      </c>
    </row>
    <row r="172" spans="1:10" s="12" customFormat="1" ht="14.25" hidden="1" customHeight="1" outlineLevel="1" x14ac:dyDescent="0.2">
      <c r="A172" s="2">
        <v>144</v>
      </c>
      <c r="B172" s="2" t="s">
        <v>433</v>
      </c>
      <c r="C172" s="8" t="s">
        <v>434</v>
      </c>
      <c r="D172" s="2" t="s">
        <v>315</v>
      </c>
      <c r="E172" s="139">
        <v>4.215E-3</v>
      </c>
      <c r="F172" s="97">
        <v>15620</v>
      </c>
      <c r="G172" s="26">
        <f t="shared" si="20"/>
        <v>65.84</v>
      </c>
      <c r="H172" s="135">
        <f t="shared" si="19"/>
        <v>3.7437164528263871E-4</v>
      </c>
      <c r="I172" s="26">
        <f>ROUND(F172*Прил.10!$D$13,2)</f>
        <v>125584.8</v>
      </c>
      <c r="J172" s="26">
        <f t="shared" si="21"/>
        <v>529.34</v>
      </c>
    </row>
    <row r="173" spans="1:10" s="12" customFormat="1" ht="14.25" hidden="1" customHeight="1" outlineLevel="1" x14ac:dyDescent="0.2">
      <c r="A173" s="2">
        <v>145</v>
      </c>
      <c r="B173" s="2" t="s">
        <v>435</v>
      </c>
      <c r="C173" s="8" t="s">
        <v>436</v>
      </c>
      <c r="D173" s="2" t="s">
        <v>315</v>
      </c>
      <c r="E173" s="139">
        <v>9.0090000000000003E-2</v>
      </c>
      <c r="F173" s="97">
        <v>728.2</v>
      </c>
      <c r="G173" s="26">
        <f t="shared" si="20"/>
        <v>65.599999999999994</v>
      </c>
      <c r="H173" s="135">
        <f t="shared" si="19"/>
        <v>3.7300698557929976E-4</v>
      </c>
      <c r="I173" s="26">
        <f>ROUND(F173*Прил.10!$D$13,2)</f>
        <v>5854.73</v>
      </c>
      <c r="J173" s="26">
        <f t="shared" si="21"/>
        <v>527.45000000000005</v>
      </c>
    </row>
    <row r="174" spans="1:10" s="12" customFormat="1" ht="14.25" hidden="1" customHeight="1" outlineLevel="1" x14ac:dyDescent="0.2">
      <c r="A174" s="2">
        <v>146</v>
      </c>
      <c r="B174" s="2" t="s">
        <v>437</v>
      </c>
      <c r="C174" s="8" t="s">
        <v>438</v>
      </c>
      <c r="D174" s="2" t="s">
        <v>315</v>
      </c>
      <c r="E174" s="139">
        <v>6.0879999999999997E-3</v>
      </c>
      <c r="F174" s="97">
        <v>10749</v>
      </c>
      <c r="G174" s="26">
        <f t="shared" si="20"/>
        <v>65.44</v>
      </c>
      <c r="H174" s="135">
        <f t="shared" si="19"/>
        <v>3.7209721244374049E-4</v>
      </c>
      <c r="I174" s="26">
        <f>ROUND(F174*Прил.10!$D$13,2)</f>
        <v>86421.96</v>
      </c>
      <c r="J174" s="26">
        <f t="shared" si="21"/>
        <v>526.14</v>
      </c>
    </row>
    <row r="175" spans="1:10" s="12" customFormat="1" ht="25.5" hidden="1" customHeight="1" outlineLevel="1" x14ac:dyDescent="0.2">
      <c r="A175" s="2">
        <v>147</v>
      </c>
      <c r="B175" s="2" t="s">
        <v>417</v>
      </c>
      <c r="C175" s="8" t="s">
        <v>439</v>
      </c>
      <c r="D175" s="2" t="s">
        <v>440</v>
      </c>
      <c r="E175" s="139">
        <v>57.740900000000003</v>
      </c>
      <c r="F175" s="97">
        <v>1</v>
      </c>
      <c r="G175" s="26">
        <f t="shared" si="20"/>
        <v>57.74</v>
      </c>
      <c r="H175" s="135">
        <f t="shared" si="19"/>
        <v>3.2831438029495076E-4</v>
      </c>
      <c r="I175" s="26">
        <f>ROUND(F175*Прил.10!$D$13,2)</f>
        <v>8.0399999999999991</v>
      </c>
      <c r="J175" s="26">
        <f t="shared" si="21"/>
        <v>464.24</v>
      </c>
    </row>
    <row r="176" spans="1:10" s="12" customFormat="1" ht="14.25" hidden="1" customHeight="1" outlineLevel="1" x14ac:dyDescent="0.2">
      <c r="A176" s="2">
        <v>148</v>
      </c>
      <c r="B176" s="2" t="s">
        <v>441</v>
      </c>
      <c r="C176" s="8" t="s">
        <v>442</v>
      </c>
      <c r="D176" s="2" t="s">
        <v>315</v>
      </c>
      <c r="E176" s="139">
        <v>7.2150000000000001E-3</v>
      </c>
      <c r="F176" s="97">
        <v>7826.9</v>
      </c>
      <c r="G176" s="26">
        <f t="shared" si="20"/>
        <v>56.47</v>
      </c>
      <c r="H176" s="135">
        <f t="shared" si="19"/>
        <v>3.2109305603144906E-4</v>
      </c>
      <c r="I176" s="26">
        <f>ROUND(F176*Прил.10!$D$13,2)</f>
        <v>62928.28</v>
      </c>
      <c r="J176" s="26">
        <f t="shared" si="21"/>
        <v>454.03</v>
      </c>
    </row>
    <row r="177" spans="1:10" s="12" customFormat="1" ht="14.25" hidden="1" customHeight="1" outlineLevel="1" x14ac:dyDescent="0.2">
      <c r="A177" s="2">
        <v>149</v>
      </c>
      <c r="B177" s="2" t="s">
        <v>443</v>
      </c>
      <c r="C177" s="8" t="s">
        <v>444</v>
      </c>
      <c r="D177" s="2" t="s">
        <v>312</v>
      </c>
      <c r="E177" s="139">
        <v>6.1559999999999997</v>
      </c>
      <c r="F177" s="97">
        <v>9.0399999999999991</v>
      </c>
      <c r="G177" s="26">
        <f t="shared" si="20"/>
        <v>55.65</v>
      </c>
      <c r="H177" s="135">
        <f t="shared" ref="H177:H208" si="22">G177/$G$235</f>
        <v>3.1643046871170782E-4</v>
      </c>
      <c r="I177" s="26">
        <f>ROUND(F177*Прил.10!$D$13,2)</f>
        <v>72.680000000000007</v>
      </c>
      <c r="J177" s="26">
        <f t="shared" si="21"/>
        <v>447.42</v>
      </c>
    </row>
    <row r="178" spans="1:10" s="12" customFormat="1" ht="25.5" hidden="1" customHeight="1" outlineLevel="1" x14ac:dyDescent="0.2">
      <c r="A178" s="2">
        <v>150</v>
      </c>
      <c r="B178" s="2" t="s">
        <v>445</v>
      </c>
      <c r="C178" s="8" t="s">
        <v>446</v>
      </c>
      <c r="D178" s="2" t="s">
        <v>318</v>
      </c>
      <c r="E178" s="139">
        <v>1</v>
      </c>
      <c r="F178" s="97">
        <v>55.26</v>
      </c>
      <c r="G178" s="26">
        <f t="shared" si="20"/>
        <v>55.26</v>
      </c>
      <c r="H178" s="135">
        <f t="shared" si="22"/>
        <v>3.1421289669378207E-4</v>
      </c>
      <c r="I178" s="26">
        <f>ROUND(F178*Прил.10!$D$13,2)</f>
        <v>444.29</v>
      </c>
      <c r="J178" s="26">
        <f t="shared" si="21"/>
        <v>444.29</v>
      </c>
    </row>
    <row r="179" spans="1:10" s="12" customFormat="1" ht="25.5" hidden="1" customHeight="1" outlineLevel="1" x14ac:dyDescent="0.2">
      <c r="A179" s="2">
        <v>151</v>
      </c>
      <c r="B179" s="2" t="s">
        <v>447</v>
      </c>
      <c r="C179" s="8" t="s">
        <v>448</v>
      </c>
      <c r="D179" s="2" t="s">
        <v>449</v>
      </c>
      <c r="E179" s="139">
        <v>6.4000000000000001E-2</v>
      </c>
      <c r="F179" s="97">
        <v>861.74</v>
      </c>
      <c r="G179" s="26">
        <f t="shared" si="20"/>
        <v>55.15</v>
      </c>
      <c r="H179" s="135">
        <f t="shared" si="22"/>
        <v>3.1358742766308511E-4</v>
      </c>
      <c r="I179" s="26">
        <f>ROUND(F179*Прил.10!$D$13,2)</f>
        <v>6928.39</v>
      </c>
      <c r="J179" s="26">
        <f t="shared" si="21"/>
        <v>443.42</v>
      </c>
    </row>
    <row r="180" spans="1:10" s="12" customFormat="1" ht="51" hidden="1" customHeight="1" outlineLevel="1" x14ac:dyDescent="0.2">
      <c r="A180" s="2">
        <v>152</v>
      </c>
      <c r="B180" s="2" t="s">
        <v>450</v>
      </c>
      <c r="C180" s="8" t="s">
        <v>451</v>
      </c>
      <c r="D180" s="2" t="s">
        <v>315</v>
      </c>
      <c r="E180" s="139">
        <v>7.26E-3</v>
      </c>
      <c r="F180" s="97">
        <v>7008.5</v>
      </c>
      <c r="G180" s="26">
        <f t="shared" si="20"/>
        <v>50.88</v>
      </c>
      <c r="H180" s="135">
        <f t="shared" si="22"/>
        <v>2.8930785710784714E-4</v>
      </c>
      <c r="I180" s="26">
        <f>ROUND(F180*Прил.10!$D$13,2)</f>
        <v>56348.34</v>
      </c>
      <c r="J180" s="26">
        <f t="shared" si="21"/>
        <v>409.09</v>
      </c>
    </row>
    <row r="181" spans="1:10" s="12" customFormat="1" ht="14.25" hidden="1" customHeight="1" outlineLevel="1" x14ac:dyDescent="0.2">
      <c r="A181" s="2">
        <v>153</v>
      </c>
      <c r="B181" s="2" t="s">
        <v>452</v>
      </c>
      <c r="C181" s="8" t="s">
        <v>453</v>
      </c>
      <c r="D181" s="2" t="s">
        <v>315</v>
      </c>
      <c r="E181" s="139">
        <v>4.1000000000000002E-2</v>
      </c>
      <c r="F181" s="97">
        <v>1135.4000000000001</v>
      </c>
      <c r="G181" s="26">
        <f t="shared" si="20"/>
        <v>46.55</v>
      </c>
      <c r="H181" s="135">
        <f t="shared" si="22"/>
        <v>2.6468712162677446E-4</v>
      </c>
      <c r="I181" s="26">
        <f>ROUND(F181*Прил.10!$D$13,2)</f>
        <v>9128.6200000000008</v>
      </c>
      <c r="J181" s="26">
        <f t="shared" si="21"/>
        <v>374.27</v>
      </c>
    </row>
    <row r="182" spans="1:10" s="12" customFormat="1" ht="14.25" hidden="1" customHeight="1" outlineLevel="1" x14ac:dyDescent="0.2">
      <c r="A182" s="2">
        <v>154</v>
      </c>
      <c r="B182" s="2" t="s">
        <v>454</v>
      </c>
      <c r="C182" s="8" t="s">
        <v>455</v>
      </c>
      <c r="D182" s="2" t="s">
        <v>284</v>
      </c>
      <c r="E182" s="139">
        <v>8</v>
      </c>
      <c r="F182" s="97">
        <v>5.4</v>
      </c>
      <c r="G182" s="26">
        <f t="shared" si="20"/>
        <v>43.2</v>
      </c>
      <c r="H182" s="135">
        <f t="shared" si="22"/>
        <v>2.4563874660100233E-4</v>
      </c>
      <c r="I182" s="26">
        <f>ROUND(F182*Прил.10!$D$13,2)</f>
        <v>43.42</v>
      </c>
      <c r="J182" s="26">
        <f t="shared" si="21"/>
        <v>347.36</v>
      </c>
    </row>
    <row r="183" spans="1:10" s="12" customFormat="1" ht="25.5" hidden="1" customHeight="1" outlineLevel="1" x14ac:dyDescent="0.2">
      <c r="A183" s="2">
        <v>155</v>
      </c>
      <c r="B183" s="2" t="s">
        <v>456</v>
      </c>
      <c r="C183" s="8" t="s">
        <v>457</v>
      </c>
      <c r="D183" s="2" t="s">
        <v>315</v>
      </c>
      <c r="E183" s="139">
        <v>3.0783999999999999E-2</v>
      </c>
      <c r="F183" s="97">
        <v>1383.1</v>
      </c>
      <c r="G183" s="26">
        <f t="shared" si="20"/>
        <v>42.58</v>
      </c>
      <c r="H183" s="135">
        <f t="shared" si="22"/>
        <v>2.4211337570071012E-4</v>
      </c>
      <c r="I183" s="26">
        <f>ROUND(F183*Прил.10!$D$13,2)</f>
        <v>11120.12</v>
      </c>
      <c r="J183" s="26">
        <f t="shared" si="21"/>
        <v>342.32</v>
      </c>
    </row>
    <row r="184" spans="1:10" s="12" customFormat="1" ht="63.75" hidden="1" customHeight="1" outlineLevel="1" x14ac:dyDescent="0.2">
      <c r="A184" s="2">
        <v>156</v>
      </c>
      <c r="B184" s="2" t="s">
        <v>458</v>
      </c>
      <c r="C184" s="8" t="s">
        <v>459</v>
      </c>
      <c r="D184" s="2" t="s">
        <v>363</v>
      </c>
      <c r="E184" s="139">
        <v>2.34</v>
      </c>
      <c r="F184" s="97">
        <v>15.33</v>
      </c>
      <c r="G184" s="26">
        <f t="shared" si="20"/>
        <v>35.869999999999997</v>
      </c>
      <c r="H184" s="135">
        <f t="shared" si="22"/>
        <v>2.0395976482819332E-4</v>
      </c>
      <c r="I184" s="26">
        <f>ROUND(F184*Прил.10!$D$13,2)</f>
        <v>123.25</v>
      </c>
      <c r="J184" s="26">
        <f t="shared" si="21"/>
        <v>288.41000000000003</v>
      </c>
    </row>
    <row r="185" spans="1:10" s="12" customFormat="1" ht="14.25" hidden="1" customHeight="1" outlineLevel="1" x14ac:dyDescent="0.2">
      <c r="A185" s="2">
        <v>157</v>
      </c>
      <c r="B185" s="2" t="s">
        <v>460</v>
      </c>
      <c r="C185" s="8" t="s">
        <v>461</v>
      </c>
      <c r="D185" s="2" t="s">
        <v>318</v>
      </c>
      <c r="E185" s="139">
        <v>13.18909</v>
      </c>
      <c r="F185" s="97">
        <v>2.44</v>
      </c>
      <c r="G185" s="26">
        <f t="shared" si="20"/>
        <v>32.18</v>
      </c>
      <c r="H185" s="135">
        <f t="shared" si="22"/>
        <v>1.8297812188935772E-4</v>
      </c>
      <c r="I185" s="26">
        <f>ROUND(F185*Прил.10!$D$13,2)</f>
        <v>19.62</v>
      </c>
      <c r="J185" s="26">
        <f t="shared" si="21"/>
        <v>258.77</v>
      </c>
    </row>
    <row r="186" spans="1:10" s="12" customFormat="1" ht="14.25" hidden="1" customHeight="1" outlineLevel="1" x14ac:dyDescent="0.2">
      <c r="A186" s="2">
        <v>158</v>
      </c>
      <c r="B186" s="2" t="s">
        <v>462</v>
      </c>
      <c r="C186" s="8" t="s">
        <v>463</v>
      </c>
      <c r="D186" s="2" t="s">
        <v>432</v>
      </c>
      <c r="E186" s="139">
        <v>2.8679999999999999</v>
      </c>
      <c r="F186" s="97">
        <v>10.199999999999999</v>
      </c>
      <c r="G186" s="26">
        <f t="shared" si="20"/>
        <v>29.25</v>
      </c>
      <c r="H186" s="135">
        <f t="shared" si="22"/>
        <v>1.6631790134442865E-4</v>
      </c>
      <c r="I186" s="26">
        <f>ROUND(F186*Прил.10!$D$13,2)</f>
        <v>82.01</v>
      </c>
      <c r="J186" s="26">
        <f t="shared" si="21"/>
        <v>235.2</v>
      </c>
    </row>
    <row r="187" spans="1:10" s="12" customFormat="1" ht="25.5" hidden="1" customHeight="1" outlineLevel="1" x14ac:dyDescent="0.2">
      <c r="A187" s="2">
        <v>159</v>
      </c>
      <c r="B187" s="2" t="s">
        <v>464</v>
      </c>
      <c r="C187" s="8" t="s">
        <v>465</v>
      </c>
      <c r="D187" s="2" t="s">
        <v>315</v>
      </c>
      <c r="E187" s="139">
        <v>1.6941999999999999E-2</v>
      </c>
      <c r="F187" s="97">
        <v>1690</v>
      </c>
      <c r="G187" s="26">
        <f t="shared" si="20"/>
        <v>28.63</v>
      </c>
      <c r="H187" s="135">
        <f t="shared" si="22"/>
        <v>1.6279253044413646E-4</v>
      </c>
      <c r="I187" s="26">
        <f>ROUND(F187*Прил.10!$D$13,2)</f>
        <v>13587.6</v>
      </c>
      <c r="J187" s="26">
        <f t="shared" si="21"/>
        <v>230.2</v>
      </c>
    </row>
    <row r="188" spans="1:10" s="12" customFormat="1" ht="38.25" hidden="1" customHeight="1" outlineLevel="1" x14ac:dyDescent="0.2">
      <c r="A188" s="2">
        <v>160</v>
      </c>
      <c r="B188" s="2" t="s">
        <v>466</v>
      </c>
      <c r="C188" s="8" t="s">
        <v>467</v>
      </c>
      <c r="D188" s="2" t="s">
        <v>318</v>
      </c>
      <c r="E188" s="139">
        <v>0.18360000000000001</v>
      </c>
      <c r="F188" s="97">
        <v>155.94</v>
      </c>
      <c r="G188" s="26">
        <f t="shared" si="20"/>
        <v>28.63</v>
      </c>
      <c r="H188" s="135">
        <f t="shared" si="22"/>
        <v>1.6279253044413646E-4</v>
      </c>
      <c r="I188" s="26">
        <f>ROUND(F188*Прил.10!$D$13,2)</f>
        <v>1253.76</v>
      </c>
      <c r="J188" s="26">
        <f t="shared" si="21"/>
        <v>230.19</v>
      </c>
    </row>
    <row r="189" spans="1:10" s="12" customFormat="1" ht="14.25" hidden="1" customHeight="1" outlineLevel="1" x14ac:dyDescent="0.2">
      <c r="A189" s="2">
        <v>161</v>
      </c>
      <c r="B189" s="2" t="s">
        <v>468</v>
      </c>
      <c r="C189" s="8" t="s">
        <v>469</v>
      </c>
      <c r="D189" s="2" t="s">
        <v>312</v>
      </c>
      <c r="E189" s="139">
        <v>0.9</v>
      </c>
      <c r="F189" s="97">
        <v>26.44</v>
      </c>
      <c r="G189" s="26">
        <f t="shared" si="20"/>
        <v>23.8</v>
      </c>
      <c r="H189" s="135">
        <f t="shared" si="22"/>
        <v>1.3532875391444109E-4</v>
      </c>
      <c r="I189" s="26">
        <f>ROUND(F189*Прил.10!$D$13,2)</f>
        <v>212.58</v>
      </c>
      <c r="J189" s="26">
        <f t="shared" si="21"/>
        <v>191.32</v>
      </c>
    </row>
    <row r="190" spans="1:10" s="12" customFormat="1" ht="25.5" hidden="1" customHeight="1" outlineLevel="1" x14ac:dyDescent="0.2">
      <c r="A190" s="2">
        <v>162</v>
      </c>
      <c r="B190" s="2" t="s">
        <v>470</v>
      </c>
      <c r="C190" s="8" t="s">
        <v>471</v>
      </c>
      <c r="D190" s="2" t="s">
        <v>472</v>
      </c>
      <c r="E190" s="139">
        <v>0.06</v>
      </c>
      <c r="F190" s="97">
        <v>365</v>
      </c>
      <c r="G190" s="26">
        <f t="shared" si="20"/>
        <v>21.9</v>
      </c>
      <c r="H190" s="135">
        <f t="shared" si="22"/>
        <v>1.2452519792967477E-4</v>
      </c>
      <c r="I190" s="26">
        <f>ROUND(F190*Прил.10!$D$13,2)</f>
        <v>2934.6</v>
      </c>
      <c r="J190" s="26">
        <f t="shared" si="21"/>
        <v>176.08</v>
      </c>
    </row>
    <row r="191" spans="1:10" s="12" customFormat="1" ht="14.25" hidden="1" customHeight="1" outlineLevel="1" x14ac:dyDescent="0.2">
      <c r="A191" s="2">
        <v>163</v>
      </c>
      <c r="B191" s="2" t="s">
        <v>473</v>
      </c>
      <c r="C191" s="8" t="s">
        <v>474</v>
      </c>
      <c r="D191" s="2" t="s">
        <v>315</v>
      </c>
      <c r="E191" s="139">
        <v>1.6949999999999999E-3</v>
      </c>
      <c r="F191" s="97">
        <v>12650</v>
      </c>
      <c r="G191" s="26">
        <f t="shared" ref="G191:G222" si="23">ROUND(E191*F191,2)</f>
        <v>21.44</v>
      </c>
      <c r="H191" s="135">
        <f t="shared" si="22"/>
        <v>1.2190960016494189E-4</v>
      </c>
      <c r="I191" s="26">
        <f>ROUND(F191*Прил.10!$D$13,2)</f>
        <v>101706</v>
      </c>
      <c r="J191" s="26">
        <f t="shared" ref="J191:J222" si="24">ROUND(I191*E191,2)</f>
        <v>172.39</v>
      </c>
    </row>
    <row r="192" spans="1:10" s="12" customFormat="1" ht="38.25" hidden="1" customHeight="1" outlineLevel="1" x14ac:dyDescent="0.2">
      <c r="A192" s="2">
        <v>164</v>
      </c>
      <c r="B192" s="2" t="s">
        <v>475</v>
      </c>
      <c r="C192" s="8" t="s">
        <v>476</v>
      </c>
      <c r="D192" s="2" t="s">
        <v>318</v>
      </c>
      <c r="E192" s="139">
        <v>0.1744</v>
      </c>
      <c r="F192" s="97">
        <v>118.6</v>
      </c>
      <c r="G192" s="26">
        <f t="shared" si="23"/>
        <v>20.68</v>
      </c>
      <c r="H192" s="135">
        <f t="shared" si="22"/>
        <v>1.1758817777103536E-4</v>
      </c>
      <c r="I192" s="26">
        <f>ROUND(F192*Прил.10!$D$13,2)</f>
        <v>953.54</v>
      </c>
      <c r="J192" s="26">
        <f t="shared" si="24"/>
        <v>166.3</v>
      </c>
    </row>
    <row r="193" spans="1:10" s="12" customFormat="1" ht="25.5" hidden="1" customHeight="1" outlineLevel="1" x14ac:dyDescent="0.2">
      <c r="A193" s="2">
        <v>165</v>
      </c>
      <c r="B193" s="2" t="s">
        <v>477</v>
      </c>
      <c r="C193" s="8" t="s">
        <v>478</v>
      </c>
      <c r="D193" s="2" t="s">
        <v>315</v>
      </c>
      <c r="E193" s="139">
        <v>7.7999999999999999E-4</v>
      </c>
      <c r="F193" s="97">
        <v>26499</v>
      </c>
      <c r="G193" s="26">
        <f t="shared" si="23"/>
        <v>20.67</v>
      </c>
      <c r="H193" s="135">
        <f t="shared" si="22"/>
        <v>1.1753131695006291E-4</v>
      </c>
      <c r="I193" s="26">
        <f>ROUND(F193*Прил.10!$D$13,2)</f>
        <v>213051.96</v>
      </c>
      <c r="J193" s="26">
        <f t="shared" si="24"/>
        <v>166.18</v>
      </c>
    </row>
    <row r="194" spans="1:10" s="12" customFormat="1" ht="14.25" hidden="1" customHeight="1" outlineLevel="1" x14ac:dyDescent="0.2">
      <c r="A194" s="2">
        <v>166</v>
      </c>
      <c r="B194" s="2" t="s">
        <v>479</v>
      </c>
      <c r="C194" s="8" t="s">
        <v>480</v>
      </c>
      <c r="D194" s="2" t="s">
        <v>284</v>
      </c>
      <c r="E194" s="139">
        <v>8</v>
      </c>
      <c r="F194" s="97">
        <v>2.57</v>
      </c>
      <c r="G194" s="26">
        <f t="shared" si="23"/>
        <v>20.56</v>
      </c>
      <c r="H194" s="135">
        <f t="shared" si="22"/>
        <v>1.169058479193659E-4</v>
      </c>
      <c r="I194" s="26">
        <f>ROUND(F194*Прил.10!$D$13,2)</f>
        <v>20.66</v>
      </c>
      <c r="J194" s="26">
        <f t="shared" si="24"/>
        <v>165.28</v>
      </c>
    </row>
    <row r="195" spans="1:10" s="12" customFormat="1" ht="14.25" hidden="1" customHeight="1" outlineLevel="1" x14ac:dyDescent="0.2">
      <c r="A195" s="2">
        <v>167</v>
      </c>
      <c r="B195" s="2" t="s">
        <v>481</v>
      </c>
      <c r="C195" s="8" t="s">
        <v>444</v>
      </c>
      <c r="D195" s="2" t="s">
        <v>315</v>
      </c>
      <c r="E195" s="139">
        <v>2.114E-3</v>
      </c>
      <c r="F195" s="97">
        <v>9040.01</v>
      </c>
      <c r="G195" s="26">
        <f t="shared" si="23"/>
        <v>19.11</v>
      </c>
      <c r="H195" s="135">
        <f t="shared" si="22"/>
        <v>1.0866102887836004E-4</v>
      </c>
      <c r="I195" s="26">
        <f>ROUND(F195*Прил.10!$D$13,2)</f>
        <v>72681.679999999993</v>
      </c>
      <c r="J195" s="26">
        <f t="shared" si="24"/>
        <v>153.65</v>
      </c>
    </row>
    <row r="196" spans="1:10" s="12" customFormat="1" ht="25.5" hidden="1" customHeight="1" outlineLevel="1" x14ac:dyDescent="0.2">
      <c r="A196" s="2">
        <v>168</v>
      </c>
      <c r="B196" s="2" t="s">
        <v>482</v>
      </c>
      <c r="C196" s="8" t="s">
        <v>483</v>
      </c>
      <c r="D196" s="2" t="s">
        <v>312</v>
      </c>
      <c r="E196" s="139">
        <v>0.60540000000000005</v>
      </c>
      <c r="F196" s="97">
        <v>28.22</v>
      </c>
      <c r="G196" s="26">
        <f t="shared" si="23"/>
        <v>17.079999999999998</v>
      </c>
      <c r="H196" s="135">
        <f t="shared" si="22"/>
        <v>9.7118282220951823E-5</v>
      </c>
      <c r="I196" s="26">
        <f>ROUND(F196*Прил.10!$D$13,2)</f>
        <v>226.89</v>
      </c>
      <c r="J196" s="26">
        <f t="shared" si="24"/>
        <v>137.36000000000001</v>
      </c>
    </row>
    <row r="197" spans="1:10" s="12" customFormat="1" ht="51" hidden="1" customHeight="1" outlineLevel="1" x14ac:dyDescent="0.2">
      <c r="A197" s="2">
        <v>169</v>
      </c>
      <c r="B197" s="2" t="s">
        <v>484</v>
      </c>
      <c r="C197" s="8" t="s">
        <v>485</v>
      </c>
      <c r="D197" s="2" t="s">
        <v>363</v>
      </c>
      <c r="E197" s="139">
        <v>3.5749999999999997E-2</v>
      </c>
      <c r="F197" s="97">
        <v>427.3</v>
      </c>
      <c r="G197" s="26">
        <f t="shared" si="23"/>
        <v>15.28</v>
      </c>
      <c r="H197" s="135">
        <f t="shared" si="22"/>
        <v>8.6883334445910068E-5</v>
      </c>
      <c r="I197" s="26">
        <f>ROUND(F197*Прил.10!$D$13,2)</f>
        <v>3435.49</v>
      </c>
      <c r="J197" s="26">
        <f t="shared" si="24"/>
        <v>122.82</v>
      </c>
    </row>
    <row r="198" spans="1:10" s="12" customFormat="1" ht="38.25" hidden="1" customHeight="1" outlineLevel="1" x14ac:dyDescent="0.2">
      <c r="A198" s="2">
        <v>170</v>
      </c>
      <c r="B198" s="2" t="s">
        <v>486</v>
      </c>
      <c r="C198" s="8" t="s">
        <v>487</v>
      </c>
      <c r="D198" s="2" t="s">
        <v>318</v>
      </c>
      <c r="E198" s="139">
        <v>1.2540000000000001E-2</v>
      </c>
      <c r="F198" s="97">
        <v>1100</v>
      </c>
      <c r="G198" s="26">
        <f t="shared" si="23"/>
        <v>13.79</v>
      </c>
      <c r="H198" s="135">
        <f t="shared" si="22"/>
        <v>7.841107212101438E-5</v>
      </c>
      <c r="I198" s="26">
        <f>ROUND(F198*Прил.10!$D$13,2)</f>
        <v>8844</v>
      </c>
      <c r="J198" s="26">
        <f t="shared" si="24"/>
        <v>110.9</v>
      </c>
    </row>
    <row r="199" spans="1:10" s="12" customFormat="1" ht="38.25" hidden="1" customHeight="1" outlineLevel="1" x14ac:dyDescent="0.2">
      <c r="A199" s="2">
        <v>171</v>
      </c>
      <c r="B199" s="2" t="s">
        <v>488</v>
      </c>
      <c r="C199" s="8" t="s">
        <v>489</v>
      </c>
      <c r="D199" s="2" t="s">
        <v>318</v>
      </c>
      <c r="E199" s="139">
        <v>8.2199999999999999E-3</v>
      </c>
      <c r="F199" s="97">
        <v>1287</v>
      </c>
      <c r="G199" s="26">
        <f t="shared" si="23"/>
        <v>10.58</v>
      </c>
      <c r="H199" s="135">
        <f t="shared" si="22"/>
        <v>6.0158748588856582E-5</v>
      </c>
      <c r="I199" s="26">
        <f>ROUND(F199*Прил.10!$D$13,2)</f>
        <v>10347.48</v>
      </c>
      <c r="J199" s="26">
        <f t="shared" si="24"/>
        <v>85.06</v>
      </c>
    </row>
    <row r="200" spans="1:10" s="12" customFormat="1" ht="14.25" hidden="1" customHeight="1" outlineLevel="1" x14ac:dyDescent="0.2">
      <c r="A200" s="2">
        <v>172</v>
      </c>
      <c r="B200" s="2" t="s">
        <v>490</v>
      </c>
      <c r="C200" s="8" t="s">
        <v>491</v>
      </c>
      <c r="D200" s="2" t="s">
        <v>312</v>
      </c>
      <c r="E200" s="139">
        <v>0.34499999999999997</v>
      </c>
      <c r="F200" s="97">
        <v>28.6</v>
      </c>
      <c r="G200" s="26">
        <f t="shared" si="23"/>
        <v>9.8699999999999992</v>
      </c>
      <c r="H200" s="135">
        <f t="shared" si="22"/>
        <v>5.6121630299812323E-5</v>
      </c>
      <c r="I200" s="26">
        <f>ROUND(F200*Прил.10!$D$13,2)</f>
        <v>229.94</v>
      </c>
      <c r="J200" s="26">
        <f t="shared" si="24"/>
        <v>79.33</v>
      </c>
    </row>
    <row r="201" spans="1:10" s="12" customFormat="1" ht="14.25" hidden="1" customHeight="1" outlineLevel="1" x14ac:dyDescent="0.2">
      <c r="A201" s="2">
        <v>173</v>
      </c>
      <c r="B201" s="2" t="s">
        <v>492</v>
      </c>
      <c r="C201" s="8" t="s">
        <v>493</v>
      </c>
      <c r="D201" s="2" t="s">
        <v>312</v>
      </c>
      <c r="E201" s="139">
        <v>0.88500000000000001</v>
      </c>
      <c r="F201" s="97">
        <v>10.57</v>
      </c>
      <c r="G201" s="26">
        <f t="shared" si="23"/>
        <v>9.35</v>
      </c>
      <c r="H201" s="135">
        <f t="shared" si="22"/>
        <v>5.3164867609244703E-5</v>
      </c>
      <c r="I201" s="26">
        <f>ROUND(F201*Прил.10!$D$13,2)</f>
        <v>84.98</v>
      </c>
      <c r="J201" s="26">
        <f t="shared" si="24"/>
        <v>75.209999999999994</v>
      </c>
    </row>
    <row r="202" spans="1:10" s="12" customFormat="1" ht="14.25" hidden="1" customHeight="1" outlineLevel="1" x14ac:dyDescent="0.2">
      <c r="A202" s="2">
        <v>174</v>
      </c>
      <c r="B202" s="2" t="s">
        <v>494</v>
      </c>
      <c r="C202" s="8" t="s">
        <v>495</v>
      </c>
      <c r="D202" s="2" t="s">
        <v>315</v>
      </c>
      <c r="E202" s="139">
        <v>1.2880000000000001E-3</v>
      </c>
      <c r="F202" s="97">
        <v>6667</v>
      </c>
      <c r="G202" s="26">
        <f t="shared" si="23"/>
        <v>8.59</v>
      </c>
      <c r="H202" s="135">
        <f t="shared" si="22"/>
        <v>4.8843445215338188E-5</v>
      </c>
      <c r="I202" s="26">
        <f>ROUND(F202*Прил.10!$D$13,2)</f>
        <v>53602.68</v>
      </c>
      <c r="J202" s="26">
        <f t="shared" si="24"/>
        <v>69.040000000000006</v>
      </c>
    </row>
    <row r="203" spans="1:10" s="12" customFormat="1" ht="38.25" hidden="1" customHeight="1" outlineLevel="1" x14ac:dyDescent="0.2">
      <c r="A203" s="2">
        <v>175</v>
      </c>
      <c r="B203" s="2" t="s">
        <v>496</v>
      </c>
      <c r="C203" s="8" t="s">
        <v>497</v>
      </c>
      <c r="D203" s="2" t="s">
        <v>318</v>
      </c>
      <c r="E203" s="139">
        <v>8.0960000000000008E-3</v>
      </c>
      <c r="F203" s="97">
        <v>1056</v>
      </c>
      <c r="G203" s="26">
        <f t="shared" si="23"/>
        <v>8.5500000000000007</v>
      </c>
      <c r="H203" s="135">
        <f t="shared" si="22"/>
        <v>4.8616001931448372E-5</v>
      </c>
      <c r="I203" s="26">
        <f>ROUND(F203*Прил.10!$D$13,2)</f>
        <v>8490.24</v>
      </c>
      <c r="J203" s="26">
        <f t="shared" si="24"/>
        <v>68.739999999999995</v>
      </c>
    </row>
    <row r="204" spans="1:10" s="12" customFormat="1" ht="14.25" hidden="1" customHeight="1" outlineLevel="1" x14ac:dyDescent="0.2">
      <c r="A204" s="2">
        <v>176</v>
      </c>
      <c r="B204" s="2" t="s">
        <v>498</v>
      </c>
      <c r="C204" s="8" t="s">
        <v>499</v>
      </c>
      <c r="D204" s="2" t="s">
        <v>312</v>
      </c>
      <c r="E204" s="139">
        <v>1.3315999999999999</v>
      </c>
      <c r="F204" s="97">
        <v>6.09</v>
      </c>
      <c r="G204" s="26">
        <f t="shared" si="23"/>
        <v>8.11</v>
      </c>
      <c r="H204" s="135">
        <f t="shared" si="22"/>
        <v>4.6114125808660377E-5</v>
      </c>
      <c r="I204" s="26">
        <f>ROUND(F204*Прил.10!$D$13,2)</f>
        <v>48.96</v>
      </c>
      <c r="J204" s="26">
        <f t="shared" si="24"/>
        <v>65.2</v>
      </c>
    </row>
    <row r="205" spans="1:10" s="12" customFormat="1" ht="14.25" hidden="1" customHeight="1" outlineLevel="1" x14ac:dyDescent="0.2">
      <c r="A205" s="2">
        <v>177</v>
      </c>
      <c r="B205" s="2" t="s">
        <v>500</v>
      </c>
      <c r="C205" s="8" t="s">
        <v>501</v>
      </c>
      <c r="D205" s="2" t="s">
        <v>315</v>
      </c>
      <c r="E205" s="139">
        <v>6.4499999999999996E-4</v>
      </c>
      <c r="F205" s="97">
        <v>11978</v>
      </c>
      <c r="G205" s="26">
        <f t="shared" si="23"/>
        <v>7.73</v>
      </c>
      <c r="H205" s="135">
        <f t="shared" si="22"/>
        <v>4.3953414611707127E-5</v>
      </c>
      <c r="I205" s="26">
        <f>ROUND(F205*Прил.10!$D$13,2)</f>
        <v>96303.12</v>
      </c>
      <c r="J205" s="26">
        <f t="shared" si="24"/>
        <v>62.12</v>
      </c>
    </row>
    <row r="206" spans="1:10" s="12" customFormat="1" ht="14.25" hidden="1" customHeight="1" outlineLevel="1" x14ac:dyDescent="0.2">
      <c r="A206" s="2">
        <v>178</v>
      </c>
      <c r="B206" s="2" t="s">
        <v>502</v>
      </c>
      <c r="C206" s="8" t="s">
        <v>503</v>
      </c>
      <c r="D206" s="2" t="s">
        <v>315</v>
      </c>
      <c r="E206" s="139">
        <v>8.0000000000000004E-4</v>
      </c>
      <c r="F206" s="97">
        <v>9211</v>
      </c>
      <c r="G206" s="26">
        <f t="shared" si="23"/>
        <v>7.37</v>
      </c>
      <c r="H206" s="135">
        <f t="shared" si="22"/>
        <v>4.190642505669877E-5</v>
      </c>
      <c r="I206" s="26">
        <f>ROUND(F206*Прил.10!$D$13,2)</f>
        <v>74056.44</v>
      </c>
      <c r="J206" s="26">
        <f t="shared" si="24"/>
        <v>59.25</v>
      </c>
    </row>
    <row r="207" spans="1:10" s="12" customFormat="1" ht="38.25" hidden="1" customHeight="1" outlineLevel="1" x14ac:dyDescent="0.2">
      <c r="A207" s="2">
        <v>179</v>
      </c>
      <c r="B207" s="2" t="s">
        <v>504</v>
      </c>
      <c r="C207" s="8" t="s">
        <v>505</v>
      </c>
      <c r="D207" s="2" t="s">
        <v>318</v>
      </c>
      <c r="E207" s="139">
        <v>6.7999999999999996E-3</v>
      </c>
      <c r="F207" s="97">
        <v>880.01</v>
      </c>
      <c r="G207" s="26">
        <f t="shared" si="23"/>
        <v>5.98</v>
      </c>
      <c r="H207" s="135">
        <f t="shared" si="22"/>
        <v>3.4002770941527635E-5</v>
      </c>
      <c r="I207" s="26">
        <f>ROUND(F207*Прил.10!$D$13,2)</f>
        <v>7075.28</v>
      </c>
      <c r="J207" s="26">
        <f t="shared" si="24"/>
        <v>48.11</v>
      </c>
    </row>
    <row r="208" spans="1:10" s="12" customFormat="1" ht="25.5" hidden="1" customHeight="1" outlineLevel="1" x14ac:dyDescent="0.2">
      <c r="A208" s="2">
        <v>180</v>
      </c>
      <c r="B208" s="2" t="s">
        <v>506</v>
      </c>
      <c r="C208" s="8" t="s">
        <v>507</v>
      </c>
      <c r="D208" s="2" t="s">
        <v>315</v>
      </c>
      <c r="E208" s="139">
        <v>1.3359999999999999E-3</v>
      </c>
      <c r="F208" s="97">
        <v>4455.2</v>
      </c>
      <c r="G208" s="26">
        <f t="shared" si="23"/>
        <v>5.95</v>
      </c>
      <c r="H208" s="135">
        <f t="shared" si="22"/>
        <v>3.3832188478610273E-5</v>
      </c>
      <c r="I208" s="26">
        <f>ROUND(F208*Прил.10!$D$13,2)</f>
        <v>35819.81</v>
      </c>
      <c r="J208" s="26">
        <f t="shared" si="24"/>
        <v>47.86</v>
      </c>
    </row>
    <row r="209" spans="1:10" s="12" customFormat="1" ht="14.25" hidden="1" customHeight="1" outlineLevel="1" x14ac:dyDescent="0.2">
      <c r="A209" s="2">
        <v>181</v>
      </c>
      <c r="B209" s="2" t="s">
        <v>508</v>
      </c>
      <c r="C209" s="8" t="s">
        <v>509</v>
      </c>
      <c r="D209" s="2" t="s">
        <v>315</v>
      </c>
      <c r="E209" s="139">
        <v>6.9999999999999999E-4</v>
      </c>
      <c r="F209" s="97">
        <v>7640</v>
      </c>
      <c r="G209" s="26">
        <f t="shared" si="23"/>
        <v>5.35</v>
      </c>
      <c r="H209" s="135">
        <f t="shared" ref="H209:H240" si="25">G209/$G$235</f>
        <v>3.0420539220263011E-5</v>
      </c>
      <c r="I209" s="26">
        <f>ROUND(F209*Прил.10!$D$13,2)</f>
        <v>61425.599999999999</v>
      </c>
      <c r="J209" s="26">
        <f t="shared" si="24"/>
        <v>43</v>
      </c>
    </row>
    <row r="210" spans="1:10" s="12" customFormat="1" ht="38.25" hidden="1" customHeight="1" outlineLevel="1" x14ac:dyDescent="0.2">
      <c r="A210" s="2">
        <v>182</v>
      </c>
      <c r="B210" s="2" t="s">
        <v>510</v>
      </c>
      <c r="C210" s="8" t="s">
        <v>511</v>
      </c>
      <c r="D210" s="2" t="s">
        <v>315</v>
      </c>
      <c r="E210" s="139">
        <v>5.9999999999999995E-4</v>
      </c>
      <c r="F210" s="97">
        <v>5763</v>
      </c>
      <c r="G210" s="26">
        <f t="shared" si="23"/>
        <v>3.46</v>
      </c>
      <c r="H210" s="135">
        <f t="shared" si="25"/>
        <v>1.9673844056469164E-5</v>
      </c>
      <c r="I210" s="26">
        <f>ROUND(F210*Прил.10!$D$13,2)</f>
        <v>46334.52</v>
      </c>
      <c r="J210" s="26">
        <f t="shared" si="24"/>
        <v>27.8</v>
      </c>
    </row>
    <row r="211" spans="1:10" s="12" customFormat="1" ht="38.25" hidden="1" customHeight="1" outlineLevel="1" x14ac:dyDescent="0.2">
      <c r="A211" s="2">
        <v>183</v>
      </c>
      <c r="B211" s="2" t="s">
        <v>475</v>
      </c>
      <c r="C211" s="8" t="s">
        <v>476</v>
      </c>
      <c r="D211" s="2" t="s">
        <v>318</v>
      </c>
      <c r="E211" s="139">
        <v>2.5600000000000001E-2</v>
      </c>
      <c r="F211" s="97">
        <v>118.6</v>
      </c>
      <c r="G211" s="26">
        <f t="shared" si="23"/>
        <v>3.04</v>
      </c>
      <c r="H211" s="135">
        <f t="shared" si="25"/>
        <v>1.7285689575626087E-5</v>
      </c>
      <c r="I211" s="26">
        <f>ROUND(F211*Прил.10!$D$13,2)</f>
        <v>953.54</v>
      </c>
      <c r="J211" s="26">
        <f t="shared" si="24"/>
        <v>24.41</v>
      </c>
    </row>
    <row r="212" spans="1:10" s="12" customFormat="1" ht="38.25" hidden="1" customHeight="1" outlineLevel="1" x14ac:dyDescent="0.2">
      <c r="A212" s="2">
        <v>184</v>
      </c>
      <c r="B212" s="2" t="s">
        <v>512</v>
      </c>
      <c r="C212" s="8" t="s">
        <v>513</v>
      </c>
      <c r="D212" s="2" t="s">
        <v>318</v>
      </c>
      <c r="E212" s="139">
        <v>0.02</v>
      </c>
      <c r="F212" s="97">
        <v>139.4</v>
      </c>
      <c r="G212" s="26">
        <f t="shared" si="23"/>
        <v>2.79</v>
      </c>
      <c r="H212" s="135">
        <f t="shared" si="25"/>
        <v>1.5864169051314731E-5</v>
      </c>
      <c r="I212" s="26">
        <f>ROUND(F212*Прил.10!$D$13,2)</f>
        <v>1120.78</v>
      </c>
      <c r="J212" s="26">
        <f t="shared" si="24"/>
        <v>22.42</v>
      </c>
    </row>
    <row r="213" spans="1:10" s="12" customFormat="1" ht="14.25" hidden="1" customHeight="1" outlineLevel="1" x14ac:dyDescent="0.2">
      <c r="A213" s="2">
        <v>185</v>
      </c>
      <c r="B213" s="2" t="s">
        <v>514</v>
      </c>
      <c r="C213" s="8" t="s">
        <v>515</v>
      </c>
      <c r="D213" s="2" t="s">
        <v>318</v>
      </c>
      <c r="E213" s="139">
        <v>0.79500000000000004</v>
      </c>
      <c r="F213" s="97">
        <v>3.15</v>
      </c>
      <c r="G213" s="26">
        <f t="shared" si="23"/>
        <v>2.5</v>
      </c>
      <c r="H213" s="135">
        <f t="shared" si="25"/>
        <v>1.4215205243113558E-5</v>
      </c>
      <c r="I213" s="26">
        <f>ROUND(F213*Прил.10!$D$13,2)</f>
        <v>25.33</v>
      </c>
      <c r="J213" s="26">
        <f t="shared" si="24"/>
        <v>20.14</v>
      </c>
    </row>
    <row r="214" spans="1:10" s="12" customFormat="1" ht="14.25" hidden="1" customHeight="1" outlineLevel="1" x14ac:dyDescent="0.2">
      <c r="A214" s="2">
        <v>186</v>
      </c>
      <c r="B214" s="2" t="s">
        <v>516</v>
      </c>
      <c r="C214" s="8" t="s">
        <v>517</v>
      </c>
      <c r="D214" s="2" t="s">
        <v>472</v>
      </c>
      <c r="E214" s="139">
        <v>2.7E-2</v>
      </c>
      <c r="F214" s="97">
        <v>86</v>
      </c>
      <c r="G214" s="26">
        <f t="shared" si="23"/>
        <v>2.3199999999999998</v>
      </c>
      <c r="H214" s="135">
        <f t="shared" si="25"/>
        <v>1.3191710465609381E-5</v>
      </c>
      <c r="I214" s="26">
        <f>ROUND(F214*Прил.10!$D$13,2)</f>
        <v>691.44</v>
      </c>
      <c r="J214" s="26">
        <f t="shared" si="24"/>
        <v>18.670000000000002</v>
      </c>
    </row>
    <row r="215" spans="1:10" s="12" customFormat="1" ht="38.25" hidden="1" customHeight="1" outlineLevel="1" x14ac:dyDescent="0.2">
      <c r="A215" s="2">
        <v>187</v>
      </c>
      <c r="B215" s="2" t="s">
        <v>518</v>
      </c>
      <c r="C215" s="8" t="s">
        <v>519</v>
      </c>
      <c r="D215" s="2" t="s">
        <v>318</v>
      </c>
      <c r="E215" s="139">
        <v>1.98E-3</v>
      </c>
      <c r="F215" s="97">
        <v>1100</v>
      </c>
      <c r="G215" s="26">
        <f t="shared" si="23"/>
        <v>2.1800000000000002</v>
      </c>
      <c r="H215" s="135">
        <f t="shared" si="25"/>
        <v>1.2395658971995024E-5</v>
      </c>
      <c r="I215" s="26">
        <f>ROUND(F215*Прил.10!$D$13,2)</f>
        <v>8844</v>
      </c>
      <c r="J215" s="26">
        <f t="shared" si="24"/>
        <v>17.510000000000002</v>
      </c>
    </row>
    <row r="216" spans="1:10" s="12" customFormat="1" ht="25.5" hidden="1" customHeight="1" outlineLevel="1" x14ac:dyDescent="0.2">
      <c r="A216" s="2">
        <v>188</v>
      </c>
      <c r="B216" s="2" t="s">
        <v>520</v>
      </c>
      <c r="C216" s="8" t="s">
        <v>521</v>
      </c>
      <c r="D216" s="2" t="s">
        <v>312</v>
      </c>
      <c r="E216" s="139">
        <v>1.4999999999999999E-2</v>
      </c>
      <c r="F216" s="97">
        <v>114.22</v>
      </c>
      <c r="G216" s="26">
        <f t="shared" si="23"/>
        <v>1.71</v>
      </c>
      <c r="H216" s="135">
        <f t="shared" si="25"/>
        <v>9.7232003862896741E-6</v>
      </c>
      <c r="I216" s="26">
        <f>ROUND(F216*Прил.10!$D$13,2)</f>
        <v>918.33</v>
      </c>
      <c r="J216" s="26">
        <f t="shared" si="24"/>
        <v>13.77</v>
      </c>
    </row>
    <row r="217" spans="1:10" s="12" customFormat="1" ht="25.5" hidden="1" customHeight="1" outlineLevel="1" x14ac:dyDescent="0.2">
      <c r="A217" s="2">
        <v>189</v>
      </c>
      <c r="B217" s="2" t="s">
        <v>464</v>
      </c>
      <c r="C217" s="8" t="s">
        <v>522</v>
      </c>
      <c r="D217" s="2" t="s">
        <v>315</v>
      </c>
      <c r="E217" s="139">
        <v>1E-3</v>
      </c>
      <c r="F217" s="97">
        <v>1690</v>
      </c>
      <c r="G217" s="26">
        <f t="shared" si="23"/>
        <v>1.69</v>
      </c>
      <c r="H217" s="135">
        <f t="shared" si="25"/>
        <v>9.6094787443447645E-6</v>
      </c>
      <c r="I217" s="26">
        <f>ROUND(F217*Прил.10!$D$13,2)</f>
        <v>13587.6</v>
      </c>
      <c r="J217" s="26">
        <f t="shared" si="24"/>
        <v>13.59</v>
      </c>
    </row>
    <row r="218" spans="1:10" s="12" customFormat="1" ht="14.25" hidden="1" customHeight="1" outlineLevel="1" x14ac:dyDescent="0.2">
      <c r="A218" s="2">
        <v>190</v>
      </c>
      <c r="B218" s="2" t="s">
        <v>523</v>
      </c>
      <c r="C218" s="8" t="s">
        <v>524</v>
      </c>
      <c r="D218" s="2" t="s">
        <v>315</v>
      </c>
      <c r="E218" s="139">
        <v>1E-4</v>
      </c>
      <c r="F218" s="97">
        <v>8800</v>
      </c>
      <c r="G218" s="26">
        <f t="shared" si="23"/>
        <v>0.88</v>
      </c>
      <c r="H218" s="135">
        <f t="shared" si="25"/>
        <v>5.0037522455759728E-6</v>
      </c>
      <c r="I218" s="26">
        <f>ROUND(F218*Прил.10!$D$13,2)</f>
        <v>70752</v>
      </c>
      <c r="J218" s="26">
        <f t="shared" si="24"/>
        <v>7.08</v>
      </c>
    </row>
    <row r="219" spans="1:10" s="12" customFormat="1" ht="14.25" hidden="1" customHeight="1" outlineLevel="1" x14ac:dyDescent="0.2">
      <c r="A219" s="2">
        <v>191</v>
      </c>
      <c r="B219" s="2" t="s">
        <v>525</v>
      </c>
      <c r="C219" s="8" t="s">
        <v>526</v>
      </c>
      <c r="D219" s="2" t="s">
        <v>315</v>
      </c>
      <c r="E219" s="139">
        <v>3.0000000000000001E-5</v>
      </c>
      <c r="F219" s="97">
        <v>28300.400000000001</v>
      </c>
      <c r="G219" s="26">
        <f t="shared" si="23"/>
        <v>0.85</v>
      </c>
      <c r="H219" s="135">
        <f t="shared" si="25"/>
        <v>4.8331697826586101E-6</v>
      </c>
      <c r="I219" s="26">
        <f>ROUND(F219*Прил.10!$D$13,2)</f>
        <v>227535.22</v>
      </c>
      <c r="J219" s="26">
        <f t="shared" si="24"/>
        <v>6.83</v>
      </c>
    </row>
    <row r="220" spans="1:10" s="12" customFormat="1" ht="14.25" hidden="1" customHeight="1" outlineLevel="1" x14ac:dyDescent="0.2">
      <c r="A220" s="2">
        <v>192</v>
      </c>
      <c r="B220" s="2" t="s">
        <v>527</v>
      </c>
      <c r="C220" s="8" t="s">
        <v>528</v>
      </c>
      <c r="D220" s="2" t="s">
        <v>284</v>
      </c>
      <c r="E220" s="139">
        <v>2.4550000000000002E-3</v>
      </c>
      <c r="F220" s="97">
        <v>346</v>
      </c>
      <c r="G220" s="26">
        <f t="shared" si="23"/>
        <v>0.85</v>
      </c>
      <c r="H220" s="135">
        <f t="shared" si="25"/>
        <v>4.8331697826586101E-6</v>
      </c>
      <c r="I220" s="26">
        <f>ROUND(F220*Прил.10!$D$13,2)</f>
        <v>2781.84</v>
      </c>
      <c r="J220" s="26">
        <f t="shared" si="24"/>
        <v>6.83</v>
      </c>
    </row>
    <row r="221" spans="1:10" s="12" customFormat="1" ht="25.5" hidden="1" customHeight="1" outlineLevel="1" x14ac:dyDescent="0.2">
      <c r="A221" s="2">
        <v>193</v>
      </c>
      <c r="B221" s="2" t="s">
        <v>529</v>
      </c>
      <c r="C221" s="8" t="s">
        <v>530</v>
      </c>
      <c r="D221" s="2" t="s">
        <v>318</v>
      </c>
      <c r="E221" s="139">
        <v>1.5100000000000001E-3</v>
      </c>
      <c r="F221" s="97">
        <v>517.91</v>
      </c>
      <c r="G221" s="26">
        <f t="shared" si="23"/>
        <v>0.78</v>
      </c>
      <c r="H221" s="135">
        <f t="shared" si="25"/>
        <v>4.4351440358514306E-6</v>
      </c>
      <c r="I221" s="26">
        <f>ROUND(F221*Прил.10!$D$13,2)</f>
        <v>4164</v>
      </c>
      <c r="J221" s="26">
        <f t="shared" si="24"/>
        <v>6.29</v>
      </c>
    </row>
    <row r="222" spans="1:10" s="12" customFormat="1" ht="14.25" hidden="1" customHeight="1" outlineLevel="1" x14ac:dyDescent="0.2">
      <c r="A222" s="2">
        <v>194</v>
      </c>
      <c r="B222" s="2" t="s">
        <v>531</v>
      </c>
      <c r="C222" s="8" t="s">
        <v>532</v>
      </c>
      <c r="D222" s="2" t="s">
        <v>315</v>
      </c>
      <c r="E222" s="139">
        <v>7.5199999999999996E-4</v>
      </c>
      <c r="F222" s="97">
        <v>968.5</v>
      </c>
      <c r="G222" s="26">
        <f t="shared" si="23"/>
        <v>0.73</v>
      </c>
      <c r="H222" s="135">
        <f t="shared" si="25"/>
        <v>4.1508399309891591E-6</v>
      </c>
      <c r="I222" s="26">
        <f>ROUND(F222*Прил.10!$D$13,2)</f>
        <v>7786.74</v>
      </c>
      <c r="J222" s="26">
        <f t="shared" si="24"/>
        <v>5.86</v>
      </c>
    </row>
    <row r="223" spans="1:10" s="12" customFormat="1" ht="14.25" hidden="1" customHeight="1" outlineLevel="1" x14ac:dyDescent="0.2">
      <c r="A223" s="2">
        <v>195</v>
      </c>
      <c r="B223" s="2" t="s">
        <v>533</v>
      </c>
      <c r="C223" s="8" t="s">
        <v>534</v>
      </c>
      <c r="D223" s="2" t="s">
        <v>318</v>
      </c>
      <c r="E223" s="139">
        <v>1.44E-2</v>
      </c>
      <c r="F223" s="97">
        <v>38.51</v>
      </c>
      <c r="G223" s="26">
        <f t="shared" ref="G223:G254" si="26">ROUND(E223*F223,2)</f>
        <v>0.55000000000000004</v>
      </c>
      <c r="H223" s="135">
        <f t="shared" si="25"/>
        <v>3.127345153484983E-6</v>
      </c>
      <c r="I223" s="26">
        <f>ROUND(F223*Прил.10!$D$13,2)</f>
        <v>309.62</v>
      </c>
      <c r="J223" s="26">
        <f t="shared" ref="J223:J254" si="27">ROUND(I223*E223,2)</f>
        <v>4.46</v>
      </c>
    </row>
    <row r="224" spans="1:10" s="12" customFormat="1" ht="14.25" hidden="1" customHeight="1" outlineLevel="1" x14ac:dyDescent="0.2">
      <c r="A224" s="2">
        <v>196</v>
      </c>
      <c r="B224" s="2" t="s">
        <v>535</v>
      </c>
      <c r="C224" s="8" t="s">
        <v>536</v>
      </c>
      <c r="D224" s="2" t="s">
        <v>432</v>
      </c>
      <c r="E224" s="139">
        <v>8.6400000000000001E-3</v>
      </c>
      <c r="F224" s="97">
        <v>57.63</v>
      </c>
      <c r="G224" s="26">
        <f t="shared" si="26"/>
        <v>0.5</v>
      </c>
      <c r="H224" s="135">
        <f t="shared" si="25"/>
        <v>2.8430410486227115E-6</v>
      </c>
      <c r="I224" s="26">
        <f>ROUND(F224*Прил.10!$D$13,2)</f>
        <v>463.35</v>
      </c>
      <c r="J224" s="26">
        <f t="shared" si="27"/>
        <v>4</v>
      </c>
    </row>
    <row r="225" spans="1:10" s="12" customFormat="1" ht="14.25" hidden="1" customHeight="1" outlineLevel="1" x14ac:dyDescent="0.2">
      <c r="A225" s="2">
        <v>197</v>
      </c>
      <c r="B225" s="2" t="s">
        <v>537</v>
      </c>
      <c r="C225" s="8" t="s">
        <v>538</v>
      </c>
      <c r="D225" s="2" t="s">
        <v>315</v>
      </c>
      <c r="E225" s="139">
        <v>9.1000000000000003E-5</v>
      </c>
      <c r="F225" s="97">
        <v>4920</v>
      </c>
      <c r="G225" s="26">
        <f t="shared" si="26"/>
        <v>0.45</v>
      </c>
      <c r="H225" s="135">
        <f t="shared" si="25"/>
        <v>2.5587369437604404E-6</v>
      </c>
      <c r="I225" s="26">
        <f>ROUND(F225*Прил.10!$D$13,2)</f>
        <v>39556.800000000003</v>
      </c>
      <c r="J225" s="26">
        <f t="shared" si="27"/>
        <v>3.6</v>
      </c>
    </row>
    <row r="226" spans="1:10" s="12" customFormat="1" ht="25.5" hidden="1" customHeight="1" outlineLevel="1" x14ac:dyDescent="0.2">
      <c r="A226" s="2">
        <v>198</v>
      </c>
      <c r="B226" s="2" t="s">
        <v>539</v>
      </c>
      <c r="C226" s="8" t="s">
        <v>540</v>
      </c>
      <c r="D226" s="2" t="s">
        <v>315</v>
      </c>
      <c r="E226" s="139">
        <v>2.5999999999999998E-5</v>
      </c>
      <c r="F226" s="97">
        <v>16136</v>
      </c>
      <c r="G226" s="26">
        <f t="shared" si="26"/>
        <v>0.42</v>
      </c>
      <c r="H226" s="135">
        <f t="shared" si="25"/>
        <v>2.3881544808430776E-6</v>
      </c>
      <c r="I226" s="26">
        <f>ROUND(F226*Прил.10!$D$13,2)</f>
        <v>129733.44</v>
      </c>
      <c r="J226" s="26">
        <f t="shared" si="27"/>
        <v>3.37</v>
      </c>
    </row>
    <row r="227" spans="1:10" s="12" customFormat="1" ht="14.25" hidden="1" customHeight="1" outlineLevel="1" x14ac:dyDescent="0.2">
      <c r="A227" s="2">
        <v>199</v>
      </c>
      <c r="B227" s="2" t="s">
        <v>541</v>
      </c>
      <c r="C227" s="8" t="s">
        <v>542</v>
      </c>
      <c r="D227" s="2" t="s">
        <v>312</v>
      </c>
      <c r="E227" s="139">
        <v>0.19239999999999999</v>
      </c>
      <c r="F227" s="97">
        <v>1.82</v>
      </c>
      <c r="G227" s="26">
        <f t="shared" si="26"/>
        <v>0.35</v>
      </c>
      <c r="H227" s="135">
        <f t="shared" si="25"/>
        <v>1.9901287340358982E-6</v>
      </c>
      <c r="I227" s="26">
        <f>ROUND(F227*Прил.10!$D$13,2)</f>
        <v>14.63</v>
      </c>
      <c r="J227" s="26">
        <f t="shared" si="27"/>
        <v>2.81</v>
      </c>
    </row>
    <row r="228" spans="1:10" s="12" customFormat="1" ht="14.25" hidden="1" customHeight="1" outlineLevel="1" x14ac:dyDescent="0.2">
      <c r="A228" s="2">
        <v>200</v>
      </c>
      <c r="B228" s="2" t="s">
        <v>543</v>
      </c>
      <c r="C228" s="8" t="s">
        <v>544</v>
      </c>
      <c r="D228" s="2" t="s">
        <v>315</v>
      </c>
      <c r="E228" s="139">
        <v>5.0000000000000004E-6</v>
      </c>
      <c r="F228" s="97">
        <v>37900</v>
      </c>
      <c r="G228" s="26">
        <f t="shared" si="26"/>
        <v>0.19</v>
      </c>
      <c r="H228" s="135">
        <f t="shared" si="25"/>
        <v>1.0803555984766305E-6</v>
      </c>
      <c r="I228" s="26">
        <f>ROUND(F228*Прил.10!$D$13,2)</f>
        <v>304716</v>
      </c>
      <c r="J228" s="26">
        <f t="shared" si="27"/>
        <v>1.52</v>
      </c>
    </row>
    <row r="229" spans="1:10" s="12" customFormat="1" ht="25.5" hidden="1" customHeight="1" outlineLevel="1" x14ac:dyDescent="0.2">
      <c r="A229" s="2">
        <v>201</v>
      </c>
      <c r="B229" s="2" t="s">
        <v>545</v>
      </c>
      <c r="C229" s="8" t="s">
        <v>546</v>
      </c>
      <c r="D229" s="2" t="s">
        <v>432</v>
      </c>
      <c r="E229" s="139">
        <v>2.7699999999999999E-3</v>
      </c>
      <c r="F229" s="97">
        <v>28.25</v>
      </c>
      <c r="G229" s="26">
        <f t="shared" si="26"/>
        <v>0.08</v>
      </c>
      <c r="H229" s="135">
        <f t="shared" si="25"/>
        <v>4.5488656777963385E-7</v>
      </c>
      <c r="I229" s="26">
        <f>ROUND(F229*Прил.10!$D$13,2)</f>
        <v>227.13</v>
      </c>
      <c r="J229" s="26">
        <f t="shared" si="27"/>
        <v>0.63</v>
      </c>
    </row>
    <row r="230" spans="1:10" s="12" customFormat="1" ht="38.25" hidden="1" customHeight="1" outlineLevel="1" x14ac:dyDescent="0.2">
      <c r="A230" s="2">
        <v>202</v>
      </c>
      <c r="B230" s="2" t="s">
        <v>547</v>
      </c>
      <c r="C230" s="8" t="s">
        <v>548</v>
      </c>
      <c r="D230" s="2" t="s">
        <v>318</v>
      </c>
      <c r="E230" s="139">
        <v>4.8000000000000001E-5</v>
      </c>
      <c r="F230" s="97">
        <v>1700</v>
      </c>
      <c r="G230" s="26">
        <f t="shared" si="26"/>
        <v>0.08</v>
      </c>
      <c r="H230" s="135">
        <f t="shared" si="25"/>
        <v>4.5488656777963385E-7</v>
      </c>
      <c r="I230" s="26">
        <f>ROUND(F230*Прил.10!$D$13,2)</f>
        <v>13668</v>
      </c>
      <c r="J230" s="26">
        <f t="shared" si="27"/>
        <v>0.66</v>
      </c>
    </row>
    <row r="231" spans="1:10" s="12" customFormat="1" ht="25.5" hidden="1" customHeight="1" outlineLevel="1" x14ac:dyDescent="0.2">
      <c r="A231" s="2">
        <v>203</v>
      </c>
      <c r="B231" s="2" t="s">
        <v>549</v>
      </c>
      <c r="C231" s="8" t="s">
        <v>550</v>
      </c>
      <c r="D231" s="2" t="s">
        <v>432</v>
      </c>
      <c r="E231" s="139">
        <v>6.0000000000000001E-3</v>
      </c>
      <c r="F231" s="97">
        <v>6.22</v>
      </c>
      <c r="G231" s="26">
        <f t="shared" si="26"/>
        <v>0.04</v>
      </c>
      <c r="H231" s="135">
        <f t="shared" si="25"/>
        <v>2.2744328388981693E-7</v>
      </c>
      <c r="I231" s="26">
        <f>ROUND(F231*Прил.10!$D$13,2)</f>
        <v>50.01</v>
      </c>
      <c r="J231" s="26">
        <f t="shared" si="27"/>
        <v>0.3</v>
      </c>
    </row>
    <row r="232" spans="1:10" s="12" customFormat="1" ht="63.75" hidden="1" customHeight="1" outlineLevel="1" x14ac:dyDescent="0.2">
      <c r="A232" s="2">
        <v>204</v>
      </c>
      <c r="B232" s="2" t="s">
        <v>551</v>
      </c>
      <c r="C232" s="8" t="s">
        <v>552</v>
      </c>
      <c r="D232" s="2" t="s">
        <v>553</v>
      </c>
      <c r="E232" s="139">
        <v>8.7900000000000001E-4</v>
      </c>
      <c r="F232" s="97">
        <v>50.24</v>
      </c>
      <c r="G232" s="26">
        <f t="shared" si="26"/>
        <v>0.04</v>
      </c>
      <c r="H232" s="135">
        <f t="shared" si="25"/>
        <v>2.2744328388981693E-7</v>
      </c>
      <c r="I232" s="26">
        <f>ROUND(F232*Прил.10!$D$13,2)</f>
        <v>403.93</v>
      </c>
      <c r="J232" s="26">
        <f t="shared" si="27"/>
        <v>0.36</v>
      </c>
    </row>
    <row r="233" spans="1:10" s="12" customFormat="1" ht="14.25" hidden="1" customHeight="1" outlineLevel="1" x14ac:dyDescent="0.2">
      <c r="A233" s="2">
        <v>205</v>
      </c>
      <c r="B233" s="2" t="s">
        <v>554</v>
      </c>
      <c r="C233" s="8" t="s">
        <v>555</v>
      </c>
      <c r="D233" s="2" t="s">
        <v>315</v>
      </c>
      <c r="E233" s="139">
        <v>3.0000000000000001E-6</v>
      </c>
      <c r="F233" s="97">
        <v>10200</v>
      </c>
      <c r="G233" s="26">
        <f t="shared" si="26"/>
        <v>0.03</v>
      </c>
      <c r="H233" s="135">
        <f t="shared" si="25"/>
        <v>1.705824629173627E-7</v>
      </c>
      <c r="I233" s="26">
        <f>ROUND(F233*Прил.10!$D$13,2)</f>
        <v>82008</v>
      </c>
      <c r="J233" s="26">
        <f t="shared" si="27"/>
        <v>0.25</v>
      </c>
    </row>
    <row r="234" spans="1:10" s="12" customFormat="1" ht="14.25" customHeight="1" collapsed="1" x14ac:dyDescent="0.2">
      <c r="A234" s="2"/>
      <c r="B234" s="2"/>
      <c r="C234" s="8" t="s">
        <v>621</v>
      </c>
      <c r="D234" s="2"/>
      <c r="E234" s="139"/>
      <c r="F234" s="97"/>
      <c r="G234" s="26">
        <f>SUM(G127:G233)</f>
        <v>25515.489999999994</v>
      </c>
      <c r="H234" s="135">
        <f t="shared" si="25"/>
        <v>0.1450831708914446</v>
      </c>
      <c r="I234" s="26"/>
      <c r="J234" s="26">
        <f>SUM(J127:J233)</f>
        <v>205144.40999999992</v>
      </c>
    </row>
    <row r="235" spans="1:10" s="12" customFormat="1" ht="14.25" customHeight="1" x14ac:dyDescent="0.2">
      <c r="A235" s="2"/>
      <c r="B235" s="2"/>
      <c r="C235" s="98" t="s">
        <v>622</v>
      </c>
      <c r="D235" s="2"/>
      <c r="E235" s="130"/>
      <c r="F235" s="97"/>
      <c r="G235" s="26">
        <f>G126+G234</f>
        <v>175868.02</v>
      </c>
      <c r="H235" s="131">
        <f t="shared" si="25"/>
        <v>1</v>
      </c>
      <c r="I235" s="26"/>
      <c r="J235" s="26">
        <f>J126+J234</f>
        <v>1413980.5099999995</v>
      </c>
    </row>
    <row r="236" spans="1:10" s="12" customFormat="1" ht="14.25" customHeight="1" x14ac:dyDescent="0.2">
      <c r="A236" s="2"/>
      <c r="B236" s="2"/>
      <c r="C236" s="8" t="s">
        <v>623</v>
      </c>
      <c r="D236" s="2"/>
      <c r="E236" s="130"/>
      <c r="F236" s="97"/>
      <c r="G236" s="26">
        <f>G14+G79+G235</f>
        <v>225691.13</v>
      </c>
      <c r="H236" s="131"/>
      <c r="I236" s="26"/>
      <c r="J236" s="26">
        <f>J14+J79+J235</f>
        <v>2509585.9899999993</v>
      </c>
    </row>
    <row r="237" spans="1:10" s="12" customFormat="1" ht="14.25" customHeight="1" x14ac:dyDescent="0.2">
      <c r="A237" s="2"/>
      <c r="B237" s="2"/>
      <c r="C237" s="8" t="s">
        <v>624</v>
      </c>
      <c r="D237" s="140">
        <f>ROUND(G237/(G$16+$G$14),2)</f>
        <v>0.54</v>
      </c>
      <c r="E237" s="130"/>
      <c r="F237" s="97"/>
      <c r="G237" s="26">
        <v>8481</v>
      </c>
      <c r="H237" s="131"/>
      <c r="I237" s="26"/>
      <c r="J237" s="26">
        <f>ROUND(D237*(J14+J16),2)</f>
        <v>389859.78</v>
      </c>
    </row>
    <row r="238" spans="1:10" s="12" customFormat="1" ht="14.25" customHeight="1" x14ac:dyDescent="0.2">
      <c r="A238" s="2"/>
      <c r="B238" s="2"/>
      <c r="C238" s="8" t="s">
        <v>625</v>
      </c>
      <c r="D238" s="140">
        <f>ROUND(G238/(G$14+G$16),2)</f>
        <v>0.39</v>
      </c>
      <c r="E238" s="130"/>
      <c r="F238" s="97"/>
      <c r="G238" s="26">
        <v>6110</v>
      </c>
      <c r="H238" s="131"/>
      <c r="I238" s="26"/>
      <c r="J238" s="26">
        <f>ROUND(D238*(J14+J16),2)</f>
        <v>281565.39</v>
      </c>
    </row>
    <row r="239" spans="1:10" s="12" customFormat="1" ht="14.25" customHeight="1" x14ac:dyDescent="0.2">
      <c r="A239" s="2"/>
      <c r="B239" s="2"/>
      <c r="C239" s="8" t="s">
        <v>626</v>
      </c>
      <c r="D239" s="2"/>
      <c r="E239" s="130"/>
      <c r="F239" s="97"/>
      <c r="G239" s="26">
        <f>G14+G79+G235+G237+G238</f>
        <v>240282.13</v>
      </c>
      <c r="H239" s="131"/>
      <c r="I239" s="26"/>
      <c r="J239" s="26">
        <f>J14+J79+J235+J237+J238</f>
        <v>3181011.1599999997</v>
      </c>
    </row>
    <row r="240" spans="1:10" s="12" customFormat="1" ht="14.25" customHeight="1" x14ac:dyDescent="0.2">
      <c r="A240" s="2"/>
      <c r="B240" s="2"/>
      <c r="C240" s="8" t="s">
        <v>627</v>
      </c>
      <c r="D240" s="2"/>
      <c r="E240" s="130"/>
      <c r="F240" s="97"/>
      <c r="G240" s="26">
        <f>G239+G109</f>
        <v>3060647.8699999996</v>
      </c>
      <c r="H240" s="131"/>
      <c r="I240" s="26"/>
      <c r="J240" s="26">
        <f>J239+J109</f>
        <v>20836500.720000003</v>
      </c>
    </row>
    <row r="241" spans="1:10" s="12" customFormat="1" ht="34.5" customHeight="1" x14ac:dyDescent="0.2">
      <c r="A241" s="2"/>
      <c r="B241" s="2"/>
      <c r="C241" s="8" t="s">
        <v>593</v>
      </c>
      <c r="D241" s="2" t="s">
        <v>628</v>
      </c>
      <c r="E241" s="130">
        <v>1</v>
      </c>
      <c r="F241" s="97"/>
      <c r="G241" s="26">
        <f>G240/E241</f>
        <v>3060647.8699999996</v>
      </c>
      <c r="H241" s="131"/>
      <c r="I241" s="26"/>
      <c r="J241" s="26">
        <f>J240/E241</f>
        <v>20836500.720000003</v>
      </c>
    </row>
    <row r="243" spans="1:10" s="12" customFormat="1" ht="14.25" customHeight="1" x14ac:dyDescent="0.2">
      <c r="A243" s="4" t="s">
        <v>629</v>
      </c>
    </row>
    <row r="244" spans="1:10" s="12" customFormat="1" ht="14.25" customHeight="1" x14ac:dyDescent="0.2">
      <c r="A244" s="27" t="s">
        <v>77</v>
      </c>
    </row>
    <row r="245" spans="1:10" s="12" customFormat="1" ht="14.25" customHeight="1" x14ac:dyDescent="0.2">
      <c r="A245" s="4"/>
    </row>
    <row r="246" spans="1:10" s="12" customFormat="1" ht="14.25" customHeight="1" x14ac:dyDescent="0.2">
      <c r="A246" s="4" t="s">
        <v>630</v>
      </c>
    </row>
    <row r="247" spans="1:10" s="12" customFormat="1" ht="14.25" customHeight="1" x14ac:dyDescent="0.2">
      <c r="A247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112:H112"/>
    <mergeCell ref="B12:H12"/>
    <mergeCell ref="B15:H15"/>
    <mergeCell ref="B17:H17"/>
    <mergeCell ref="B18:H18"/>
    <mergeCell ref="B81:H81"/>
    <mergeCell ref="B80:H80"/>
    <mergeCell ref="B111:H11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5"/>
  <sheetViews>
    <sheetView view="pageBreakPreview" topLeftCell="A31" workbookViewId="0">
      <selection activeCell="E43" sqref="E4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2" t="s">
        <v>631</v>
      </c>
      <c r="B1" s="262"/>
      <c r="C1" s="262"/>
      <c r="D1" s="262"/>
      <c r="E1" s="262"/>
      <c r="F1" s="262"/>
      <c r="G1" s="26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8" t="s">
        <v>632</v>
      </c>
      <c r="B3" s="218"/>
      <c r="C3" s="218"/>
      <c r="D3" s="218"/>
      <c r="E3" s="218"/>
      <c r="F3" s="218"/>
      <c r="G3" s="218"/>
    </row>
    <row r="4" spans="1:7" ht="25.5" customHeight="1" x14ac:dyDescent="0.25">
      <c r="A4" s="221" t="s">
        <v>558</v>
      </c>
      <c r="B4" s="221"/>
      <c r="C4" s="221"/>
      <c r="D4" s="221"/>
      <c r="E4" s="221"/>
      <c r="F4" s="221"/>
      <c r="G4" s="22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7" t="s">
        <v>13</v>
      </c>
      <c r="B6" s="267" t="s">
        <v>99</v>
      </c>
      <c r="C6" s="267" t="s">
        <v>559</v>
      </c>
      <c r="D6" s="267" t="s">
        <v>101</v>
      </c>
      <c r="E6" s="244" t="s">
        <v>602</v>
      </c>
      <c r="F6" s="267" t="s">
        <v>103</v>
      </c>
      <c r="G6" s="267"/>
    </row>
    <row r="7" spans="1:7" x14ac:dyDescent="0.25">
      <c r="A7" s="267"/>
      <c r="B7" s="267"/>
      <c r="C7" s="267"/>
      <c r="D7" s="267"/>
      <c r="E7" s="260"/>
      <c r="F7" s="2" t="s">
        <v>605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63" t="s">
        <v>633</v>
      </c>
      <c r="C9" s="264"/>
      <c r="D9" s="264"/>
      <c r="E9" s="264"/>
      <c r="F9" s="264"/>
      <c r="G9" s="265"/>
    </row>
    <row r="10" spans="1:7" ht="25.5" customHeight="1" x14ac:dyDescent="0.25">
      <c r="A10" s="2">
        <v>1</v>
      </c>
      <c r="B10" s="207" t="str">
        <f>'Прил.5 Расчет СМР и ОБ'!B82</f>
        <v>Прайс из СД ОП</v>
      </c>
      <c r="C10" s="207" t="str">
        <f>'Прил.5 Расчет СМР и ОБ'!C82</f>
        <v>Установка передвижная дегазационная  УВМ-3/6</v>
      </c>
      <c r="D10" s="207" t="str">
        <f>'Прил.5 Расчет СМР и ОБ'!D82</f>
        <v>шт</v>
      </c>
      <c r="E10" s="207">
        <f>'Прил.5 Расчет СМР и ОБ'!E82</f>
        <v>1</v>
      </c>
      <c r="F10" s="206">
        <f>'Прил.5 Расчет СМР и ОБ'!F82</f>
        <v>716635.4</v>
      </c>
      <c r="G10" s="26">
        <f t="shared" ref="G10:G35" si="0">ROUND(E10*F10,2)</f>
        <v>716635.4</v>
      </c>
    </row>
    <row r="11" spans="1:7" ht="38.25" customHeight="1" x14ac:dyDescent="0.25">
      <c r="A11" s="2">
        <v>2</v>
      </c>
      <c r="B11" s="207" t="str">
        <f>'Прил.5 Расчет СМР и ОБ'!B83</f>
        <v>Прайс из СД ОП</v>
      </c>
      <c r="C11" s="207" t="str">
        <f>'Прил.5 Расчет СМР и ОБ'!C83</f>
        <v>Автоцистерна нефтепромысловая на шасси Урал 4320-40, вместимостью 10 м3/ч, Насосная  установка 1СЦЛ-00А</v>
      </c>
      <c r="D11" s="207" t="str">
        <f>'Прил.5 Расчет СМР и ОБ'!D83</f>
        <v>шт</v>
      </c>
      <c r="E11" s="207">
        <f>'Прил.5 Расчет СМР и ОБ'!E83</f>
        <v>1</v>
      </c>
      <c r="F11" s="206">
        <f>'Прил.5 Расчет СМР и ОБ'!F83</f>
        <v>613495.07999999996</v>
      </c>
      <c r="G11" s="26">
        <f t="shared" si="0"/>
        <v>613495.07999999996</v>
      </c>
    </row>
    <row r="12" spans="1:7" ht="76.7" customHeight="1" x14ac:dyDescent="0.25">
      <c r="A12" s="2">
        <v>3</v>
      </c>
      <c r="B12" s="207" t="str">
        <f>'Прил.5 Расчет СМР и ОБ'!B84</f>
        <v>07.5.02.02-0003</v>
      </c>
      <c r="C12" s="207" t="str">
        <f>'Прил.5 Расчет СМР и ОБ'!C84</f>
        <v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v>
      </c>
      <c r="D12" s="207" t="str">
        <f>'Прил.5 Расчет СМР и ОБ'!D84</f>
        <v>шт,</v>
      </c>
      <c r="E12" s="207">
        <f>'Прил.5 Расчет СМР и ОБ'!E84</f>
        <v>3</v>
      </c>
      <c r="F12" s="206">
        <f>'Прил.5 Расчет СМР и ОБ'!F84</f>
        <v>95366.6</v>
      </c>
      <c r="G12" s="26">
        <f t="shared" si="0"/>
        <v>286099.8</v>
      </c>
    </row>
    <row r="13" spans="1:7" ht="25.5" customHeight="1" x14ac:dyDescent="0.25">
      <c r="A13" s="2">
        <v>4</v>
      </c>
      <c r="B13" s="207" t="str">
        <f>'Прил.5 Расчет СМР и ОБ'!B85</f>
        <v>Прайс из СД ОП</v>
      </c>
      <c r="C13" s="207" t="str">
        <f>'Прил.5 Расчет СМР и ОБ'!C85</f>
        <v>Установка передвижная цеолитовая  М002-4</v>
      </c>
      <c r="D13" s="207" t="str">
        <f>'Прил.5 Расчет СМР и ОБ'!D85</f>
        <v>шт</v>
      </c>
      <c r="E13" s="207">
        <f>'Прил.5 Расчет СМР и ОБ'!E85</f>
        <v>1</v>
      </c>
      <c r="F13" s="206">
        <f>'Прил.5 Расчет СМР и ОБ'!F85</f>
        <v>247689.5</v>
      </c>
      <c r="G13" s="26">
        <f t="shared" si="0"/>
        <v>247689.5</v>
      </c>
    </row>
    <row r="14" spans="1:7" ht="25.5" customHeight="1" x14ac:dyDescent="0.25">
      <c r="A14" s="2">
        <v>5</v>
      </c>
      <c r="B14" s="207" t="str">
        <f>'Прил.5 Расчет СМР и ОБ'!B86</f>
        <v>Прайс из СД ОП</v>
      </c>
      <c r="C14" s="207" t="str">
        <f>'Прил.5 Расчет СМР и ОБ'!C86</f>
        <v>Нагреватель трансформаторного  масла ленточный передвижной НТМЛ-160М</v>
      </c>
      <c r="D14" s="207" t="str">
        <f>'Прил.5 Расчет СМР и ОБ'!D86</f>
        <v>шт</v>
      </c>
      <c r="E14" s="207">
        <f>'Прил.5 Расчет СМР и ОБ'!E86</f>
        <v>1</v>
      </c>
      <c r="F14" s="206">
        <f>'Прил.5 Расчет СМР и ОБ'!F86</f>
        <v>214406.23</v>
      </c>
      <c r="G14" s="26">
        <f t="shared" si="0"/>
        <v>214406.23</v>
      </c>
    </row>
    <row r="15" spans="1:7" ht="25.5" customHeight="1" x14ac:dyDescent="0.25">
      <c r="A15" s="2">
        <v>6</v>
      </c>
      <c r="B15" s="207" t="str">
        <f>'Прил.5 Расчет СМР и ОБ'!B87</f>
        <v>Прайс из СД ОП</v>
      </c>
      <c r="C15" s="207" t="str">
        <f>'Прил.5 Расчет СМР и ОБ'!C87</f>
        <v>Влагомер трансформаторного масла ВМТ-МК</v>
      </c>
      <c r="D15" s="207" t="str">
        <f>'Прил.5 Расчет СМР и ОБ'!D87</f>
        <v>шт</v>
      </c>
      <c r="E15" s="207">
        <f>'Прил.5 Расчет СМР и ОБ'!E87</f>
        <v>1</v>
      </c>
      <c r="F15" s="206">
        <f>'Прил.5 Расчет СМР и ОБ'!F87</f>
        <v>166575.25</v>
      </c>
      <c r="G15" s="26">
        <f t="shared" si="0"/>
        <v>166575.25</v>
      </c>
    </row>
    <row r="16" spans="1:7" ht="25.5" customHeight="1" x14ac:dyDescent="0.25">
      <c r="A16" s="2">
        <v>7</v>
      </c>
      <c r="B16" s="207" t="str">
        <f>'Прил.5 Расчет СМР и ОБ'!B88</f>
        <v>Прайс из СД ОП</v>
      </c>
      <c r="C16" s="207" t="str">
        <f>'Прил.5 Расчет СМР и ОБ'!C88</f>
        <v>Измеритель объемной доли газов в трансформаторном масле ИРКУТ</v>
      </c>
      <c r="D16" s="207" t="str">
        <f>'Прил.5 Расчет СМР и ОБ'!D88</f>
        <v>шт</v>
      </c>
      <c r="E16" s="207">
        <f>'Прил.5 Расчет СМР и ОБ'!E88</f>
        <v>1</v>
      </c>
      <c r="F16" s="206">
        <f>'Прил.5 Расчет СМР и ОБ'!F88</f>
        <v>163301.04999999999</v>
      </c>
      <c r="G16" s="26">
        <f t="shared" si="0"/>
        <v>163301.04999999999</v>
      </c>
    </row>
    <row r="17" spans="1:7" ht="38.25" customHeight="1" x14ac:dyDescent="0.25">
      <c r="A17" s="2">
        <v>8</v>
      </c>
      <c r="B17" s="207" t="str">
        <f>'Прил.5 Расчет СМР и ОБ'!B88</f>
        <v>Прайс из СД ОП</v>
      </c>
      <c r="C17" s="207" t="str">
        <f>'Прил.5 Расчет СМР и ОБ'!C88</f>
        <v>Измеритель объемной доли газов в трансформаторном масле ИРКУТ</v>
      </c>
      <c r="D17" s="207" t="str">
        <f>'Прил.5 Расчет СМР и ОБ'!D88</f>
        <v>шт</v>
      </c>
      <c r="E17" s="207">
        <f>'Прил.5 Расчет СМР и ОБ'!E88</f>
        <v>1</v>
      </c>
      <c r="F17" s="206">
        <f>'Прил.5 Расчет СМР и ОБ'!F88</f>
        <v>163301.04999999999</v>
      </c>
      <c r="G17" s="26">
        <f t="shared" si="0"/>
        <v>163301.04999999999</v>
      </c>
    </row>
    <row r="18" spans="1:7" ht="25.5" customHeight="1" x14ac:dyDescent="0.25">
      <c r="A18" s="2">
        <v>9</v>
      </c>
      <c r="B18" s="207" t="str">
        <f>'Прил.5 Расчет СМР и ОБ'!B90</f>
        <v>Прайс из СД ОП</v>
      </c>
      <c r="C18" s="207" t="str">
        <f>'Прил.5 Расчет СМР и ОБ'!C90</f>
        <v>Автоматизированная установка измерения диэлектрических потерь трансформаторного масла Тангенс-3М</v>
      </c>
      <c r="D18" s="207" t="str">
        <f>'Прил.5 Расчет СМР и ОБ'!D90</f>
        <v>шт</v>
      </c>
      <c r="E18" s="207">
        <f>'Прил.5 Расчет СМР и ОБ'!E90</f>
        <v>1</v>
      </c>
      <c r="F18" s="206">
        <f>'Прил.5 Расчет СМР и ОБ'!F90</f>
        <v>81047.08</v>
      </c>
      <c r="G18" s="26">
        <f t="shared" si="0"/>
        <v>81047.08</v>
      </c>
    </row>
    <row r="19" spans="1:7" ht="51" customHeight="1" x14ac:dyDescent="0.25">
      <c r="A19" s="2">
        <v>10</v>
      </c>
      <c r="B19" s="207" t="str">
        <f>'Прил.5 Расчет СМР и ОБ'!B91</f>
        <v>Прайс из СД ОП</v>
      </c>
      <c r="C19" s="207" t="str">
        <f>'Прил.5 Расчет СМР и ОБ'!C91</f>
        <v>Аппарат для определения пробивного напряжения трансформаторного масла АИМ-90</v>
      </c>
      <c r="D19" s="207" t="str">
        <f>'Прил.5 Расчет СМР и ОБ'!D91</f>
        <v>шт</v>
      </c>
      <c r="E19" s="207">
        <f>'Прил.5 Расчет СМР и ОБ'!E91</f>
        <v>1</v>
      </c>
      <c r="F19" s="206">
        <f>'Прил.5 Расчет СМР и ОБ'!F91</f>
        <v>68995.490000000005</v>
      </c>
      <c r="G19" s="26">
        <f t="shared" si="0"/>
        <v>68995.490000000005</v>
      </c>
    </row>
    <row r="20" spans="1:7" ht="25.5" customHeight="1" x14ac:dyDescent="0.25">
      <c r="A20" s="2">
        <v>11</v>
      </c>
      <c r="B20" s="207" t="str">
        <f>'Прил.5 Расчет СМР и ОБ'!B92</f>
        <v>Прайс из СД ОП</v>
      </c>
      <c r="C20" s="207" t="str">
        <f>'Прил.5 Расчет СМР и ОБ'!C92</f>
        <v>Фильтрь селикагелевый на 5кг сорбента ( ВС-6-8,5 УХЛ1 с  НДС)</v>
      </c>
      <c r="D20" s="207" t="str">
        <f>'Прил.5 Расчет СМР и ОБ'!D92</f>
        <v>шт,</v>
      </c>
      <c r="E20" s="207">
        <f>'Прил.5 Расчет СМР и ОБ'!E92</f>
        <v>4</v>
      </c>
      <c r="F20" s="206">
        <f>'Прил.5 Расчет СМР и ОБ'!F92</f>
        <v>9620.7099999999991</v>
      </c>
      <c r="G20" s="26">
        <f t="shared" si="0"/>
        <v>38482.839999999997</v>
      </c>
    </row>
    <row r="21" spans="1:7" ht="25.5" customHeight="1" x14ac:dyDescent="0.25">
      <c r="A21" s="2">
        <v>12</v>
      </c>
      <c r="B21" s="207" t="str">
        <f>'Прил.5 Расчет СМР и ОБ'!B93</f>
        <v>Прайс из СД ОП</v>
      </c>
      <c r="C21" s="207" t="str">
        <f>'Прил.5 Расчет СМР и ОБ'!C93</f>
        <v>Аппарат для определения температуры вспышки в закрытом тигле ТВ3 полуавтоматический с первичной аттестацией</v>
      </c>
      <c r="D21" s="207" t="str">
        <f>'Прил.5 Расчет СМР и ОБ'!D93</f>
        <v>шт</v>
      </c>
      <c r="E21" s="207">
        <f>'Прил.5 Расчет СМР и ОБ'!E93</f>
        <v>1</v>
      </c>
      <c r="F21" s="206">
        <f>'Прил.5 Расчет СМР и ОБ'!F93</f>
        <v>35017.1</v>
      </c>
      <c r="G21" s="26">
        <f t="shared" si="0"/>
        <v>35017.1</v>
      </c>
    </row>
    <row r="22" spans="1:7" ht="25.5" customHeight="1" x14ac:dyDescent="0.25">
      <c r="A22" s="2">
        <v>13</v>
      </c>
      <c r="B22" s="207" t="str">
        <f>'Прил.5 Расчет СМР и ОБ'!B94</f>
        <v>15.1.02.27-0121</v>
      </c>
      <c r="C22" s="207" t="str">
        <f>'Прил.5 Расчет СМР и ОБ'!C94</f>
        <v>Стол, размеры 1500х650х750 мм</v>
      </c>
      <c r="D22" s="207" t="str">
        <f>'Прил.5 Расчет СМР и ОБ'!D94</f>
        <v>шт</v>
      </c>
      <c r="E22" s="207">
        <f>'Прил.5 Расчет СМР и ОБ'!E94</f>
        <v>8</v>
      </c>
      <c r="F22" s="206">
        <f>'Прил.5 Расчет СМР и ОБ'!F94</f>
        <v>4149.76</v>
      </c>
      <c r="G22" s="26">
        <f t="shared" si="0"/>
        <v>33198.080000000002</v>
      </c>
    </row>
    <row r="23" spans="1:7" ht="25.5" customHeight="1" x14ac:dyDescent="0.25">
      <c r="A23" s="2">
        <v>14</v>
      </c>
      <c r="B23" s="207" t="str">
        <f>'Прил.5 Расчет СМР и ОБ'!B95</f>
        <v>Прайс из СД ОП</v>
      </c>
      <c r="C23" s="207" t="str">
        <f>'Прил.5 Расчет СМР и ОБ'!C95</f>
        <v>Станок токарно-винторезный  повышенной точности 16Б05П</v>
      </c>
      <c r="D23" s="207" t="str">
        <f>'Прил.5 Расчет СМР и ОБ'!D95</f>
        <v>шт</v>
      </c>
      <c r="E23" s="207">
        <f>'Прил.5 Расчет СМР и ОБ'!E95</f>
        <v>1</v>
      </c>
      <c r="F23" s="206">
        <f>'Прил.5 Расчет СМР и ОБ'!F95</f>
        <v>32797.870000000003</v>
      </c>
      <c r="G23" s="26">
        <f t="shared" si="0"/>
        <v>32797.870000000003</v>
      </c>
    </row>
    <row r="24" spans="1:7" ht="38.25" customHeight="1" x14ac:dyDescent="0.25">
      <c r="A24" s="2">
        <v>15</v>
      </c>
      <c r="B24" s="207" t="str">
        <f>'Прил.5 Расчет СМР и ОБ'!B96</f>
        <v>Прайс из СД ОП</v>
      </c>
      <c r="C24" s="207" t="str">
        <f>'Прил.5 Расчет СМР и ОБ'!C96</f>
        <v>Шкаф вытяжной ЛАБ - 1800 ШВ-Н   1838*726*2100 мм</v>
      </c>
      <c r="D24" s="207" t="str">
        <f>'Прил.5 Расчет СМР и ОБ'!D96</f>
        <v>шт</v>
      </c>
      <c r="E24" s="207">
        <f>'Прил.5 Расчет СМР и ОБ'!E96</f>
        <v>1</v>
      </c>
      <c r="F24" s="206">
        <f>'Прил.5 Расчет СМР и ОБ'!F96</f>
        <v>26329.31</v>
      </c>
      <c r="G24" s="26">
        <f t="shared" si="0"/>
        <v>26329.31</v>
      </c>
    </row>
    <row r="25" spans="1:7" ht="38.25" customHeight="1" x14ac:dyDescent="0.25">
      <c r="A25" s="2">
        <v>16</v>
      </c>
      <c r="B25" s="207" t="str">
        <f>'Прил.5 Расчет СМР и ОБ'!B97</f>
        <v>Прайс из СД ОП</v>
      </c>
      <c r="C25" s="207" t="str">
        <f>'Прил.5 Расчет СМР и ОБ'!C97</f>
        <v>Верстак слесарный на одно рабочее место в комплекте с тисками ТСС-150</v>
      </c>
      <c r="D25" s="207" t="str">
        <f>'Прил.5 Расчет СМР и ОБ'!D97</f>
        <v>шт</v>
      </c>
      <c r="E25" s="207">
        <f>'Прил.5 Расчет СМР и ОБ'!E97</f>
        <v>3</v>
      </c>
      <c r="F25" s="206">
        <f>'Прил.5 Расчет СМР и ОБ'!F97</f>
        <v>6559.57</v>
      </c>
      <c r="G25" s="26">
        <f t="shared" si="0"/>
        <v>19678.71</v>
      </c>
    </row>
    <row r="26" spans="1:7" ht="38.25" customHeight="1" x14ac:dyDescent="0.25">
      <c r="A26" s="2">
        <v>17</v>
      </c>
      <c r="B26" s="207" t="str">
        <f>'Прил.5 Расчет СМР и ОБ'!B98</f>
        <v>Прайс из СД ОП</v>
      </c>
      <c r="C26" s="207" t="str">
        <f>'Прил.5 Расчет СМР и ОБ'!C98</f>
        <v>Станок сверлильно-фрезерный, напряжение ~380 В, мощность 0,55 кВт СФС-12</v>
      </c>
      <c r="D26" s="207" t="str">
        <f>'Прил.5 Расчет СМР и ОБ'!D98</f>
        <v>шт</v>
      </c>
      <c r="E26" s="207">
        <f>'Прил.5 Расчет СМР и ОБ'!E98</f>
        <v>1</v>
      </c>
      <c r="F26" s="206">
        <f>'Прил.5 Расчет СМР и ОБ'!F98</f>
        <v>18197.36</v>
      </c>
      <c r="G26" s="26">
        <f t="shared" si="0"/>
        <v>18197.36</v>
      </c>
    </row>
    <row r="27" spans="1:7" ht="38.25" customHeight="1" x14ac:dyDescent="0.25">
      <c r="A27" s="2">
        <v>18</v>
      </c>
      <c r="B27" s="207" t="str">
        <f>'Прил.5 Расчет СМР и ОБ'!B99</f>
        <v>Прайс из СД ОП</v>
      </c>
      <c r="C27" s="207" t="str">
        <f>'Прил.5 Расчет СМР и ОБ'!C99</f>
        <v>Наждак комплектно со светильником местного освещения, напряжение ~380 В, мощность 2,2 кВт ТШ-1-00</v>
      </c>
      <c r="D27" s="207" t="str">
        <f>'Прил.5 Расчет СМР и ОБ'!D99</f>
        <v>шт</v>
      </c>
      <c r="E27" s="207">
        <f>'Прил.5 Расчет СМР и ОБ'!E99</f>
        <v>1</v>
      </c>
      <c r="F27" s="206">
        <f>'Прил.5 Расчет СМР и ОБ'!F99</f>
        <v>14358.25</v>
      </c>
      <c r="G27" s="26">
        <f t="shared" si="0"/>
        <v>14358.25</v>
      </c>
    </row>
    <row r="28" spans="1:7" ht="25.5" customHeight="1" x14ac:dyDescent="0.25">
      <c r="A28" s="2">
        <v>19</v>
      </c>
      <c r="B28" s="207" t="str">
        <f>'Прил.5 Расчет СМР и ОБ'!B100</f>
        <v>Прайс из СД ОП</v>
      </c>
      <c r="C28" s="207" t="str">
        <f>'Прил.5 Расчет СМР и ОБ'!C100</f>
        <v>Трансформатор со встроенным выпрямителем для ручной дуговой сварки ТДМВ-300 У2</v>
      </c>
      <c r="D28" s="207" t="str">
        <f>'Прил.5 Расчет СМР и ОБ'!D100</f>
        <v>шт</v>
      </c>
      <c r="E28" s="207">
        <f>'Прил.5 Расчет СМР и ОБ'!E100</f>
        <v>1</v>
      </c>
      <c r="F28" s="206">
        <f>'Прил.5 Расчет СМР и ОБ'!F100</f>
        <v>12560.28</v>
      </c>
      <c r="G28" s="26">
        <f t="shared" si="0"/>
        <v>12560.28</v>
      </c>
    </row>
    <row r="29" spans="1:7" ht="51" x14ac:dyDescent="0.25">
      <c r="A29" s="2">
        <v>20</v>
      </c>
      <c r="B29" s="207" t="str">
        <f>'Прил.5 Расчет СМР и ОБ'!B101</f>
        <v>Прайс из СД ОП</v>
      </c>
      <c r="C29" s="207" t="str">
        <f>'Прил.5 Расчет СМР и ОБ'!C101</f>
        <v>Сушильный шкаф LF-25/350-GG1</v>
      </c>
      <c r="D29" s="207" t="str">
        <f>'Прил.5 Расчет СМР и ОБ'!D101</f>
        <v>шт</v>
      </c>
      <c r="E29" s="207">
        <f>'Прил.5 Расчет СМР и ОБ'!E101</f>
        <v>1</v>
      </c>
      <c r="F29" s="206">
        <f>'Прил.5 Расчет СМР и ОБ'!F101</f>
        <v>8540.2900000000009</v>
      </c>
      <c r="G29" s="26">
        <f t="shared" si="0"/>
        <v>8540.2900000000009</v>
      </c>
    </row>
    <row r="30" spans="1:7" ht="25.5" customHeight="1" x14ac:dyDescent="0.25">
      <c r="A30" s="2">
        <v>21</v>
      </c>
      <c r="B30" s="207" t="str">
        <f>'Прил.5 Расчет СМР и ОБ'!B102</f>
        <v>Прайс из СД ОП</v>
      </c>
      <c r="C30" s="207" t="str">
        <f>'Прил.5 Расчет СМР и ОБ'!C102</f>
        <v>Аквдистилятор призводительностью 4 л/ч ДЭ 4 02</v>
      </c>
      <c r="D30" s="207" t="str">
        <f>'Прил.5 Расчет СМР и ОБ'!D102</f>
        <v>шт</v>
      </c>
      <c r="E30" s="207">
        <f>'Прил.5 Расчет СМР и ОБ'!E102</f>
        <v>1</v>
      </c>
      <c r="F30" s="206">
        <f>'Прил.5 Расчет СМР и ОБ'!F102</f>
        <v>6846.45</v>
      </c>
      <c r="G30" s="26">
        <f t="shared" si="0"/>
        <v>6846.45</v>
      </c>
    </row>
    <row r="31" spans="1:7" ht="25.5" customHeight="1" x14ac:dyDescent="0.25">
      <c r="A31" s="2">
        <v>22</v>
      </c>
      <c r="B31" s="207" t="str">
        <f>'Прил.5 Расчет СМР и ОБ'!B103</f>
        <v>Прайс из СД ОП</v>
      </c>
      <c r="C31" s="207" t="str">
        <f>'Прил.5 Расчет СМР и ОБ'!C103</f>
        <v>Весы LEKI D5002</v>
      </c>
      <c r="D31" s="207" t="str">
        <f>'Прил.5 Расчет СМР и ОБ'!D103</f>
        <v>шт</v>
      </c>
      <c r="E31" s="207">
        <f>'Прил.5 Расчет СМР и ОБ'!E103</f>
        <v>1</v>
      </c>
      <c r="F31" s="206">
        <f>'Прил.5 Расчет СМР и ОБ'!F103</f>
        <v>5532.71</v>
      </c>
      <c r="G31" s="26">
        <f t="shared" si="0"/>
        <v>5532.71</v>
      </c>
    </row>
    <row r="32" spans="1:7" ht="25.5" customHeight="1" x14ac:dyDescent="0.25">
      <c r="A32" s="2">
        <v>23</v>
      </c>
      <c r="B32" s="207" t="str">
        <f>'Прил.5 Расчет СМР и ОБ'!B104</f>
        <v>Прайс из СД ОП</v>
      </c>
      <c r="C32" s="207" t="str">
        <f>'Прил.5 Расчет СМР и ОБ'!C104</f>
        <v>Шкаф для документов  ЛАБ - 800 ШД  800*580*1810 мм</v>
      </c>
      <c r="D32" s="207" t="str">
        <f>'Прил.5 Расчет СМР и ОБ'!D104</f>
        <v>шт</v>
      </c>
      <c r="E32" s="207">
        <f>'Прил.5 Расчет СМР и ОБ'!E104</f>
        <v>1</v>
      </c>
      <c r="F32" s="206">
        <f>'Прил.5 Расчет СМР и ОБ'!F104</f>
        <v>4147.63</v>
      </c>
      <c r="G32" s="26">
        <f t="shared" si="0"/>
        <v>4147.63</v>
      </c>
    </row>
    <row r="33" spans="1:7" ht="25.5" customHeight="1" x14ac:dyDescent="0.25">
      <c r="A33" s="2">
        <v>24</v>
      </c>
      <c r="B33" s="207" t="str">
        <f>'Прил.5 Расчет СМР и ОБ'!B105</f>
        <v>Прайс из СД ОП</v>
      </c>
      <c r="C33" s="207" t="str">
        <f>'Прил.5 Расчет СМР и ОБ'!C105</f>
        <v>Шкаф для хранения реактивов  ЛАБ - 800 ШР</v>
      </c>
      <c r="D33" s="207" t="str">
        <f>'Прил.5 Расчет СМР и ОБ'!D105</f>
        <v>шт</v>
      </c>
      <c r="E33" s="207">
        <f>'Прил.5 Расчет СМР и ОБ'!E105</f>
        <v>1</v>
      </c>
      <c r="F33" s="206">
        <f>'Прил.5 Расчет СМР и ОБ'!F105</f>
        <v>2836.26</v>
      </c>
      <c r="G33" s="26">
        <f t="shared" si="0"/>
        <v>2836.26</v>
      </c>
    </row>
    <row r="34" spans="1:7" ht="51" x14ac:dyDescent="0.25">
      <c r="A34" s="2">
        <v>25</v>
      </c>
      <c r="B34" s="207" t="str">
        <f>'Прил.5 Расчет СМР и ОБ'!B106</f>
        <v>Прайс из СД ОП</v>
      </c>
      <c r="C34" s="207" t="str">
        <f>'Прил.5 Расчет СМР и ОБ'!C106</f>
        <v>Шкаф для одежды ЛАБ - 800 ШО</v>
      </c>
      <c r="D34" s="207" t="str">
        <f>'Прил.5 Расчет СМР и ОБ'!D106</f>
        <v>шт</v>
      </c>
      <c r="E34" s="207">
        <f>'Прил.5 Расчет СМР и ОБ'!E106</f>
        <v>1</v>
      </c>
      <c r="F34" s="206">
        <f>'Прил.5 Расчет СМР и ОБ'!F106</f>
        <v>2696.75</v>
      </c>
      <c r="G34" s="26">
        <f t="shared" si="0"/>
        <v>2696.75</v>
      </c>
    </row>
    <row r="35" spans="1:7" ht="51" x14ac:dyDescent="0.25">
      <c r="A35" s="2">
        <v>26</v>
      </c>
      <c r="B35" s="207" t="str">
        <f>'Прил.5 Расчет СМР и ОБ'!B107</f>
        <v>Прайс из СД ОП</v>
      </c>
      <c r="C35" s="207" t="str">
        <f>'Прил.5 Расчет СМР и ОБ'!C107</f>
        <v>Гиря 500 г F2 цилиндр,</v>
      </c>
      <c r="D35" s="207" t="str">
        <f>'Прил.5 Расчет СМР и ОБ'!D107</f>
        <v>шт1</v>
      </c>
      <c r="E35" s="207">
        <f>'Прил.5 Расчет СМР и ОБ'!E107</f>
        <v>1</v>
      </c>
      <c r="F35" s="206">
        <f>'Прил.5 Расчет СМР и ОБ'!F107</f>
        <v>900.97</v>
      </c>
      <c r="G35" s="26">
        <f t="shared" si="0"/>
        <v>900.97</v>
      </c>
    </row>
    <row r="36" spans="1:7" ht="27" customHeight="1" x14ac:dyDescent="0.25">
      <c r="A36" s="2"/>
      <c r="B36" s="98"/>
      <c r="C36" s="8" t="s">
        <v>634</v>
      </c>
      <c r="D36" s="98"/>
      <c r="E36" s="100"/>
      <c r="F36" s="97"/>
      <c r="G36" s="26">
        <f>SUM(G10:G33)</f>
        <v>2980069.0699999994</v>
      </c>
    </row>
    <row r="37" spans="1:7" x14ac:dyDescent="0.25">
      <c r="A37" s="2"/>
      <c r="B37" s="248" t="s">
        <v>635</v>
      </c>
      <c r="C37" s="248"/>
      <c r="D37" s="248"/>
      <c r="E37" s="266"/>
      <c r="F37" s="251"/>
      <c r="G37" s="251"/>
    </row>
    <row r="38" spans="1:7" ht="25.5" customHeight="1" x14ac:dyDescent="0.25">
      <c r="A38" s="2"/>
      <c r="B38" s="8"/>
      <c r="C38" s="8" t="s">
        <v>636</v>
      </c>
      <c r="D38" s="8"/>
      <c r="E38" s="41"/>
      <c r="F38" s="97"/>
      <c r="G38" s="26">
        <v>0</v>
      </c>
    </row>
    <row r="39" spans="1:7" ht="19.5" customHeight="1" x14ac:dyDescent="0.25">
      <c r="A39" s="2"/>
      <c r="B39" s="8"/>
      <c r="C39" s="8" t="s">
        <v>637</v>
      </c>
      <c r="D39" s="8"/>
      <c r="E39" s="41"/>
      <c r="F39" s="97"/>
      <c r="G39" s="26">
        <f>G36+G38</f>
        <v>2980069.0699999994</v>
      </c>
    </row>
    <row r="40" spans="1:7" x14ac:dyDescent="0.25">
      <c r="A40" s="24"/>
      <c r="B40" s="193"/>
      <c r="C40" s="24"/>
      <c r="D40" s="24"/>
      <c r="E40" s="24"/>
      <c r="F40" s="24"/>
      <c r="G40" s="24"/>
    </row>
    <row r="41" spans="1:7" x14ac:dyDescent="0.25">
      <c r="A41" s="4" t="s">
        <v>629</v>
      </c>
      <c r="B41" s="12"/>
      <c r="C41" s="12"/>
      <c r="D41" s="24"/>
      <c r="E41" s="24"/>
      <c r="F41" s="24"/>
      <c r="G41" s="24"/>
    </row>
    <row r="42" spans="1:7" x14ac:dyDescent="0.25">
      <c r="A42" s="27" t="s">
        <v>77</v>
      </c>
      <c r="B42" s="12"/>
      <c r="C42" s="12"/>
      <c r="D42" s="24"/>
      <c r="E42" s="24"/>
      <c r="F42" s="24"/>
      <c r="G42" s="24"/>
    </row>
    <row r="43" spans="1:7" x14ac:dyDescent="0.25">
      <c r="A43" s="4"/>
      <c r="B43" s="12"/>
      <c r="C43" s="12"/>
      <c r="D43" s="24"/>
      <c r="E43" s="24"/>
      <c r="F43" s="24"/>
      <c r="G43" s="24"/>
    </row>
    <row r="44" spans="1:7" x14ac:dyDescent="0.25">
      <c r="A44" s="4" t="s">
        <v>630</v>
      </c>
      <c r="B44" s="12"/>
      <c r="C44" s="12"/>
      <c r="D44" s="24"/>
      <c r="E44" s="24"/>
      <c r="F44" s="24"/>
      <c r="G44" s="24"/>
    </row>
    <row r="45" spans="1:7" x14ac:dyDescent="0.25">
      <c r="A45" s="27" t="s">
        <v>79</v>
      </c>
      <c r="B45" s="12"/>
      <c r="C45" s="12"/>
      <c r="D45" s="24"/>
      <c r="E45" s="24"/>
      <c r="F45" s="24"/>
      <c r="G45" s="24"/>
    </row>
  </sheetData>
  <mergeCells count="11">
    <mergeCell ref="A1:G1"/>
    <mergeCell ref="A3:G3"/>
    <mergeCell ref="A4:G4"/>
    <mergeCell ref="B9:G9"/>
    <mergeCell ref="B37:G37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2023-11-26T04:05:30Z</cp:lastPrinted>
  <dcterms:created xsi:type="dcterms:W3CDTF">2020-09-30T08:50:27Z</dcterms:created>
  <dcterms:modified xsi:type="dcterms:W3CDTF">2023-11-26T04:05:51Z</dcterms:modified>
  <cp:category/>
</cp:coreProperties>
</file>