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4F9E1834-0F05-4072-88B2-58CD2435DB15}" xr6:coauthVersionLast="40" xr6:coauthVersionMax="40" xr10:uidLastSave="{00000000-0000-0000-0000-000000000000}"/>
  <bookViews>
    <workbookView xWindow="0" yWindow="0" windowWidth="28800" windowHeight="12225" tabRatio="697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стоим'!$A$1:$K$23</definedName>
    <definedName name="_xlnm.Print_Area" localSheetId="2">Прил.3!$A$1:$H$125</definedName>
    <definedName name="_xlnm.Print_Area" localSheetId="4">'Прил.5 Расчет СМР и ОБ'!$A$1:$J$132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8" i="9" l="1"/>
  <c r="D11" i="7"/>
  <c r="C11" i="7"/>
  <c r="D5" i="7"/>
  <c r="J123" i="5"/>
  <c r="G123" i="5"/>
  <c r="J122" i="5"/>
  <c r="G122" i="5"/>
  <c r="J121" i="5"/>
  <c r="G121" i="5"/>
  <c r="J120" i="5"/>
  <c r="G120" i="5"/>
  <c r="J119" i="5"/>
  <c r="G119" i="5"/>
  <c r="J118" i="5"/>
  <c r="G118" i="5"/>
  <c r="J117" i="5"/>
  <c r="H117" i="5"/>
  <c r="G117" i="5"/>
  <c r="J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41" i="5"/>
  <c r="H41" i="5"/>
  <c r="G41" i="5"/>
  <c r="J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E22" i="4"/>
  <c r="D22" i="4"/>
  <c r="C22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D24" i="1"/>
  <c r="D23" i="1"/>
  <c r="D19" i="1"/>
  <c r="D18" i="1"/>
  <c r="D17" i="1"/>
</calcChain>
</file>

<file path=xl/sharedStrings.xml><?xml version="1.0" encoding="utf-8"?>
<sst xmlns="http://schemas.openxmlformats.org/spreadsheetml/2006/main" count="827" uniqueCount="412">
  <si>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</si>
  <si>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</si>
  <si>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ПС 220 кВ </t>
  </si>
  <si>
    <t>Сопоставимый уровень цен: 3 квартал 2021г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</si>
  <si>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</si>
  <si>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</si>
  <si>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</si>
  <si>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</si>
  <si>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</si>
  <si>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</si>
  <si>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</si>
  <si>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</si>
  <si>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</si>
  <si>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</si>
  <si>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</si>
  <si>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</si>
  <si>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300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</si>
  <si>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</si>
  <si>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</si>
  <si>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</si>
  <si>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</si>
  <si>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</si>
  <si>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</si>
  <si>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</si>
  <si>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</si>
  <si>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</si>
  <si>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</si>
  <si>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</si>
  <si>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</si>
  <si>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</si>
  <si>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</si>
  <si>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</si>
  <si>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</si>
  <si>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</si>
  <si>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</si>
  <si>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 Постоянная часть ПС резервуар накопитель ПС 220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</si>
  <si>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</si>
  <si>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</si>
  <si>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</si>
  <si>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</si>
  <si>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</si>
  <si>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</si>
  <si>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</si>
  <si>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</si>
  <si>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</si>
  <si>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Резервуар накопитель ПС 220 кВ 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</si>
  <si>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</si>
  <si>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</si>
  <si>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</si>
  <si>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</si>
  <si>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</si>
  <si>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резервуар накопитель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</si>
  <si>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</si>
  <si>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</si>
  <si>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</si>
  <si>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</si>
  <si>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</si>
  <si>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</si>
  <si>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</si>
  <si>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</si>
  <si>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</si>
  <si>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</si>
  <si>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</si>
  <si>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</si>
  <si>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</si>
  <si>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</si>
  <si>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</si>
  <si>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</si>
  <si>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</si>
  <si>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</si>
  <si>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</si>
  <si>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</si>
  <si>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</si>
  <si>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</si>
  <si>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</si>
  <si>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</si>
  <si>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</si>
  <si>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</si>
  <si>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</si>
  <si>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</si>
  <si>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</si>
  <si>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</si>
  <si>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</si>
  <si>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</si>
  <si>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</si>
  <si>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</si>
  <si>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</si>
  <si>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</si>
  <si>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</si>
  <si>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</si>
  <si>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</si>
  <si>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</si>
  <si>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</si>
  <si>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</si>
  <si>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</si>
  <si>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</si>
  <si>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</si>
  <si>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</si>
  <si>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</si>
  <si>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</si>
  <si>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</si>
  <si>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</si>
  <si>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</si>
  <si>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</si>
  <si>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</si>
  <si>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</si>
  <si>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</si>
  <si>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</si>
  <si>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</si>
  <si>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</si>
  <si>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</si>
  <si>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</si>
  <si>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</si>
  <si>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</si>
  <si>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</si>
  <si>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</si>
  <si>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</si>
  <si>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</si>
  <si>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</si>
  <si>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</si>
  <si>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</si>
  <si>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</si>
  <si>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</si>
  <si>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</si>
  <si>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</si>
  <si>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</si>
  <si>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</si>
  <si>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</si>
  <si>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</si>
  <si>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</si>
  <si>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</si>
  <si>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</si>
  <si>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</si>
  <si>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</si>
  <si>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</si>
  <si>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</si>
  <si>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</si>
  <si>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</si>
  <si>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</si>
  <si>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</si>
  <si>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</si>
  <si>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</si>
  <si>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</si>
  <si>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</si>
  <si>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</si>
  <si>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</si>
  <si>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</si>
  <si>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</si>
  <si>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</si>
  <si>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</si>
  <si>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</si>
  <si>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</si>
  <si>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</si>
  <si>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</si>
  <si>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</si>
  <si>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</si>
  <si>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</si>
  <si>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</si>
  <si>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</si>
  <si>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</si>
  <si>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</si>
  <si>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</si>
  <si>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</si>
  <si>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</si>
  <si>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</si>
  <si>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</si>
  <si>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</si>
  <si>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</si>
  <si>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</si>
  <si>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</si>
  <si>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</si>
  <si>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</si>
  <si>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</si>
  <si>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</si>
  <si>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</si>
  <si>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</si>
  <si>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</si>
  <si>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</si>
  <si>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</si>
  <si>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</si>
  <si>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</si>
  <si>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</si>
  <si>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</si>
  <si>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</si>
  <si>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</si>
  <si>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</si>
  <si>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</si>
  <si>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</si>
  <si>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</si>
  <si>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</si>
  <si>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</si>
  <si>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</si>
  <si>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</si>
  <si>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</si>
  <si>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</si>
  <si>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</si>
  <si>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</si>
  <si>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</si>
  <si>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</si>
  <si>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</si>
  <si>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</si>
  <si>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</si>
  <si>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</si>
  <si>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</si>
  <si>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</si>
  <si>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</si>
  <si>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</si>
  <si>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</si>
  <si>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</si>
  <si>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</si>
  <si>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</si>
  <si>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</si>
  <si>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</si>
  <si>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</si>
  <si>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</si>
  <si>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</si>
  <si>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</si>
  <si>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</si>
  <si>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</si>
  <si>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</si>
  <si>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</si>
  <si>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</si>
  <si>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</si>
  <si>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</si>
  <si>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</si>
  <si>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</si>
  <si>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</si>
  <si>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</si>
  <si>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</si>
  <si>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</si>
  <si>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</si>
  <si>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</si>
  <si>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</si>
  <si>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</si>
  <si>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</si>
  <si>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</si>
  <si>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</si>
  <si>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</si>
  <si>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</si>
  <si>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</si>
  <si>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</si>
  <si>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</si>
  <si>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</si>
  <si>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</si>
  <si>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</si>
  <si>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</si>
  <si>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</si>
  <si>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</si>
  <si>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</si>
  <si>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</si>
  <si>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</si>
  <si>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</si>
  <si>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</si>
  <si>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</si>
  <si>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</si>
  <si>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</si>
  <si>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</si>
  <si>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</si>
  <si>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</si>
  <si>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</si>
  <si>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</si>
  <si>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</si>
  <si>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</si>
  <si>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</si>
  <si>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</si>
  <si>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</si>
  <si>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</si>
  <si>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</si>
  <si>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Постоянная часть ПС резервуар накопитель 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</si>
  <si>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</si>
  <si>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</si>
  <si>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</si>
  <si>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</si>
  <si>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</si>
  <si>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</si>
  <si>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</si>
  <si>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</si>
  <si>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</si>
  <si>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</si>
  <si>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</si>
  <si>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</si>
  <si>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</si>
  <si>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</si>
  <si>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</si>
  <si>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</si>
  <si>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</si>
  <si>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</si>
  <si>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</si>
  <si>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</si>
  <si>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</si>
  <si>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</si>
  <si>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</si>
  <si>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</si>
  <si>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</si>
  <si>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</si>
  <si>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</si>
  <si>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</si>
  <si>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</si>
  <si>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</si>
  <si>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</si>
  <si>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</si>
  <si>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</si>
  <si>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</si>
  <si>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</si>
  <si>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</si>
  <si>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</si>
  <si>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</si>
  <si>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резервуар накопитель ПС 220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</si>
  <si>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</si>
  <si>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</si>
  <si>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</si>
  <si>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</si>
  <si>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</si>
  <si>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</si>
  <si>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</si>
  <si>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</si>
  <si>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</si>
  <si>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</si>
  <si>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</si>
  <si>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</si>
  <si>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</si>
  <si>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</si>
  <si>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</si>
  <si>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</si>
  <si>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</si>
  <si>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</si>
  <si>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</si>
  <si>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</si>
  <si>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</si>
  <si>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</si>
  <si>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</si>
  <si>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</si>
  <si>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</si>
  <si>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</si>
  <si>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</si>
  <si>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</si>
  <si>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</si>
  <si>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</si>
  <si>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</si>
  <si>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резервуар накопитель ПС 220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</si>
  <si>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</si>
  <si>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</si>
  <si>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</si>
  <si>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</si>
  <si>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</si>
  <si>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</si>
  <si>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</si>
  <si>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</si>
  <si>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</si>
  <si>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</si>
  <si>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</si>
  <si>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</si>
  <si>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резевуар накопитель 220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</si>
  <si>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</si>
  <si>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</si>
  <si>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</si>
  <si>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</si>
  <si>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</si>
  <si>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</si>
  <si>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</si>
  <si>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</si>
  <si>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</si>
  <si>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</si>
  <si>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</si>
  <si>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</si>
  <si>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</si>
  <si>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</si>
  <si>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</si>
  <si>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</si>
  <si>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 xml:space="preserve">Расчет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</si>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</sst>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_-;\-* #,##0.0_-;_-* &quot;-&quot;??_-;_-@_-"/>
    <numFmt numFmtId="166" formatCode="_-* #,##0.00_-;\-* #,##0.00_-;_-* &quot;-&quot;??_-;_-@_-"/>
    <numFmt numFmtId="167" formatCode="0.0000000"/>
    <numFmt numFmtId="168" formatCode="#,##0.0"/>
    <numFmt numFmtId="169" formatCode="#,##0.000"/>
    <numFmt numFmtId="170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7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C0BED83-3622-4A56-A94A-77299AD8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625475</xdr:colOff>
      <xdr:row>26</xdr:row>
      <xdr:rowOff>301625</xdr:rowOff>
    </xdr:from>
    <xdr:to>
      <xdr:col>2</xdr:col>
      <xdr:colOff>1468092</xdr:colOff>
      <xdr:row>28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FDBB051-536F-44E6-88C8-4532391B3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12811125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19</xdr:row>
      <xdr:rowOff>66675</xdr:rowOff>
    </xdr:from>
    <xdr:to>
      <xdr:col>2</xdr:col>
      <xdr:colOff>1452802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2739393-7FFF-4B6B-AE9D-9FBA4B7E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17</xdr:row>
      <xdr:rowOff>31750</xdr:rowOff>
    </xdr:from>
    <xdr:to>
      <xdr:col>2</xdr:col>
      <xdr:colOff>1515717</xdr:colOff>
      <xdr:row>19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B8319D2-CE52-49A2-89CA-7EDFA29AD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6EBFB2-935A-4A6E-B7AD-F973001DE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49D04B6-5888-410A-AB94-E74574A70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1212850</xdr:colOff>
      <xdr:row>43</xdr:row>
      <xdr:rowOff>114300</xdr:rowOff>
    </xdr:from>
    <xdr:to>
      <xdr:col>1</xdr:col>
      <xdr:colOff>2148127</xdr:colOff>
      <xdr:row>46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801A144-DAD6-4FB9-93B3-8AFA214C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37509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41</xdr:row>
      <xdr:rowOff>31750</xdr:rowOff>
    </xdr:from>
    <xdr:to>
      <xdr:col>1</xdr:col>
      <xdr:colOff>1893542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8ECDFDE-D404-44B5-A80D-819BD523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287375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1244600</xdr:colOff>
      <xdr:row>126</xdr:row>
      <xdr:rowOff>130175</xdr:rowOff>
    </xdr:from>
    <xdr:to>
      <xdr:col>2</xdr:col>
      <xdr:colOff>690802</xdr:colOff>
      <xdr:row>129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9B4169D-A96A-443B-9E0E-94DE3CB1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51993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1101725</xdr:colOff>
      <xdr:row>123</xdr:row>
      <xdr:rowOff>174625</xdr:rowOff>
    </xdr:from>
    <xdr:to>
      <xdr:col>2</xdr:col>
      <xdr:colOff>452092</xdr:colOff>
      <xdr:row>125</xdr:row>
      <xdr:rowOff>174625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E338619-7EAF-4B5B-B611-3BF15D052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446722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EDCB639-D65E-4D87-B91A-33252863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1DE6E67-20D6-4840-89E7-57FF28152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394986-9F45-451F-BD67-1CF5FD799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405EDB7-734C-4640-AD63-1EC85BBD9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1101725</xdr:colOff>
      <xdr:row>26</xdr:row>
      <xdr:rowOff>50800</xdr:rowOff>
    </xdr:from>
    <xdr:to>
      <xdr:col>1</xdr:col>
      <xdr:colOff>2040177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7B41BB-64A4-4E5D-8CD8-92C7FA5BA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8289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1260475</xdr:colOff>
      <xdr:row>24</xdr:row>
      <xdr:rowOff>15875</xdr:rowOff>
    </xdr:from>
    <xdr:to>
      <xdr:col>1</xdr:col>
      <xdr:colOff>2103092</xdr:colOff>
      <xdr:row>26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D4DF70A-81A4-4C7D-9A1C-63B5E7B63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787400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D32"/>
  <sheetViews>
    <sheetView view="pageBreakPreview" topLeftCell="A16" zoomScale="60" zoomScaleNormal="55" workbookViewId="0">
      <selection activeCell="D29" sqref="D29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01" t="s">
        <v>0</v>
      </c>
      <c r="C3" s="101"/>
      <c r="D3" s="101"/>
    </row>
    <row r="4" spans="2:4" x14ac:dyDescent="0.25">
      <c r="B4" s="102" t="s">
        <v>1</v>
      </c>
      <c r="C4" s="102"/>
      <c r="D4" s="102"/>
    </row>
    <row r="7" spans="2:4" ht="38.1" customHeight="1" x14ac:dyDescent="0.25">
      <c r="B7" s="101" t="s">
        <v>2</v>
      </c>
      <c r="C7" s="101"/>
      <c r="D7" s="101"/>
    </row>
    <row r="8" spans="2:4" ht="31.7" customHeight="1" x14ac:dyDescent="0.25">
      <c r="B8" s="101" t="s">
        <v>3</v>
      </c>
      <c r="C8" s="101"/>
      <c r="D8" s="101"/>
    </row>
    <row r="9" spans="2:4" x14ac:dyDescent="0.25">
      <c r="B9" s="101" t="s">
        <v>4</v>
      </c>
      <c r="C9" s="101"/>
      <c r="D9" s="101"/>
    </row>
    <row r="11" spans="2:4" x14ac:dyDescent="0.25">
      <c r="B11" s="5" t="s">
        <v>5</v>
      </c>
      <c r="C11" s="5" t="s">
        <v>6</v>
      </c>
      <c r="D11" s="5" t="s">
        <v>7</v>
      </c>
    </row>
    <row r="12" spans="2:4" ht="31.7" customHeight="1" x14ac:dyDescent="0.25">
      <c r="B12" s="5">
        <v>1</v>
      </c>
      <c r="C12" s="5" t="s">
        <v>8</v>
      </c>
      <c r="D12" s="5" t="s">
        <v>9</v>
      </c>
    </row>
    <row r="13" spans="2:4" ht="31.35" customHeight="1" x14ac:dyDescent="0.25">
      <c r="B13" s="5">
        <v>2</v>
      </c>
      <c r="C13" s="5" t="s">
        <v>10</v>
      </c>
      <c r="D13" s="5" t="s">
        <v>11</v>
      </c>
    </row>
    <row r="14" spans="2:4" x14ac:dyDescent="0.25">
      <c r="B14" s="5">
        <v>3</v>
      </c>
      <c r="C14" s="5" t="s">
        <v>12</v>
      </c>
      <c r="D14" s="5" t="s">
        <v>13</v>
      </c>
    </row>
    <row r="15" spans="2:4" x14ac:dyDescent="0.25">
      <c r="B15" s="5">
        <v>4</v>
      </c>
      <c r="C15" s="5" t="s">
        <v>14</v>
      </c>
      <c r="D15" s="5">
        <v>1</v>
      </c>
    </row>
    <row r="16" spans="2:4" ht="249.6" customHeight="1" x14ac:dyDescent="0.25">
      <c r="B16" s="5">
        <v>5</v>
      </c>
      <c r="C16" s="5" t="s">
        <v>15</v>
      </c>
      <c r="D16" s="5" t="s">
        <v>16</v>
      </c>
    </row>
    <row r="17" spans="2:4" ht="78" customHeight="1" x14ac:dyDescent="0.25">
      <c r="B17" s="5">
        <v>6</v>
      </c>
      <c r="C17" s="5" t="s">
        <v>17</v>
      </c>
      <c r="D17" s="5">
        <f>D18+D19</f>
        <v>384946.68</v>
      </c>
    </row>
    <row r="18" spans="2:4" x14ac:dyDescent="0.25">
      <c r="B18" s="59" t="s">
        <v>18</v>
      </c>
      <c r="C18" s="5" t="s">
        <v>19</v>
      </c>
      <c r="D18" s="5">
        <f>'Прил.2 Расч стоим'!F14</f>
        <v>384946.68</v>
      </c>
    </row>
    <row r="19" spans="2:4" ht="15.75" customHeight="1" x14ac:dyDescent="0.25">
      <c r="B19" s="59" t="s">
        <v>20</v>
      </c>
      <c r="C19" s="5" t="s">
        <v>21</v>
      </c>
      <c r="D19" s="5">
        <f>'Прил.2 Расч стоим'!H14</f>
        <v>0</v>
      </c>
    </row>
    <row r="20" spans="2:4" ht="16.5" customHeight="1" x14ac:dyDescent="0.25">
      <c r="B20" s="59" t="s">
        <v>22</v>
      </c>
      <c r="C20" s="5" t="s">
        <v>23</v>
      </c>
      <c r="D20" s="5"/>
    </row>
    <row r="21" spans="2:4" ht="35.450000000000003" customHeight="1" x14ac:dyDescent="0.25">
      <c r="B21" s="59" t="s">
        <v>24</v>
      </c>
      <c r="C21" s="77" t="s">
        <v>25</v>
      </c>
      <c r="D21" s="5"/>
    </row>
    <row r="22" spans="2:4" x14ac:dyDescent="0.25">
      <c r="B22" s="5">
        <v>7</v>
      </c>
      <c r="C22" s="77" t="s">
        <v>26</v>
      </c>
      <c r="D22" s="5" t="s">
        <v>27</v>
      </c>
    </row>
    <row r="23" spans="2:4" ht="109.15" customHeight="1" x14ac:dyDescent="0.25">
      <c r="B23" s="5">
        <v>8</v>
      </c>
      <c r="C23" s="77" t="s">
        <v>28</v>
      </c>
      <c r="D23" s="60">
        <f>D17</f>
        <v>384946.68</v>
      </c>
    </row>
    <row r="24" spans="2:4" ht="46.9" customHeight="1" x14ac:dyDescent="0.25">
      <c r="B24" s="5">
        <v>9</v>
      </c>
      <c r="C24" s="5" t="s">
        <v>29</v>
      </c>
      <c r="D24" s="61">
        <f>D17/D15</f>
        <v>384946.68</v>
      </c>
    </row>
    <row r="25" spans="2:4" ht="78" customHeight="1" x14ac:dyDescent="0.25">
      <c r="B25" s="5">
        <v>10</v>
      </c>
      <c r="C25" s="5" t="s">
        <v>30</v>
      </c>
      <c r="D25" s="5"/>
    </row>
    <row r="26" spans="2:4" x14ac:dyDescent="0.25">
      <c r="B26" s="6"/>
      <c r="C26" s="6"/>
      <c r="D26" s="6"/>
    </row>
    <row r="27" spans="2:4" ht="37.5" customHeight="1" x14ac:dyDescent="0.25">
      <c r="B27" s="87"/>
      <c r="C27" s="87"/>
      <c r="D27" s="87"/>
    </row>
    <row r="28" spans="2:4" x14ac:dyDescent="0.25">
      <c r="B28" s="87" t="s">
        <v>265</v>
      </c>
      <c r="C28" s="87"/>
      <c r="D28" s="87"/>
    </row>
    <row r="29" spans="2:4" x14ac:dyDescent="0.25">
      <c r="B29" s="7" t="s">
        <v>31</v>
      </c>
      <c r="C29" s="87"/>
      <c r="D29" s="87"/>
    </row>
    <row r="30" spans="2:4" x14ac:dyDescent="0.25">
      <c r="B30" s="87"/>
      <c r="C30" s="87"/>
      <c r="D30" s="87"/>
    </row>
    <row r="31" spans="2:4" x14ac:dyDescent="0.25">
      <c r="B31" s="87" t="s">
        <v>411</v>
      </c>
      <c r="C31" s="87"/>
      <c r="D31" s="87"/>
    </row>
    <row r="32" spans="2:4" x14ac:dyDescent="0.25">
      <c r="B32" s="7" t="s">
        <v>32</v>
      </c>
      <c r="C32" s="87"/>
      <c r="D32" s="87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K23"/>
  <sheetViews>
    <sheetView view="pageBreakPreview" zoomScale="70" zoomScaleNormal="70" workbookViewId="0">
      <selection activeCell="G19" sqref="G19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20.5703125" style="1" customWidth="1"/>
    <col min="11" max="11" width="18" style="1" customWidth="1"/>
  </cols>
  <sheetData>
    <row r="3" spans="2:11" x14ac:dyDescent="0.25">
      <c r="B3" s="108" t="s">
        <v>33</v>
      </c>
      <c r="C3" s="108"/>
      <c r="D3" s="108"/>
      <c r="E3" s="108"/>
      <c r="F3" s="108"/>
      <c r="G3" s="108"/>
      <c r="H3" s="108"/>
      <c r="I3" s="108"/>
      <c r="J3" s="108"/>
      <c r="K3" s="108"/>
    </row>
    <row r="4" spans="2:11" x14ac:dyDescent="0.25">
      <c r="B4" s="102" t="s">
        <v>34</v>
      </c>
      <c r="C4" s="102"/>
      <c r="D4" s="102"/>
      <c r="E4" s="102"/>
      <c r="F4" s="102"/>
      <c r="G4" s="102"/>
      <c r="H4" s="102"/>
      <c r="I4" s="102"/>
      <c r="J4" s="102"/>
      <c r="K4" s="102"/>
    </row>
    <row r="5" spans="2:1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109" t="s">
        <v>35</v>
      </c>
      <c r="C6" s="109"/>
      <c r="D6" s="109"/>
      <c r="E6" s="109"/>
      <c r="F6" s="109"/>
      <c r="G6" s="109"/>
      <c r="H6" s="109"/>
      <c r="I6" s="109"/>
      <c r="J6" s="109"/>
      <c r="K6" s="109"/>
    </row>
    <row r="7" spans="2:11" x14ac:dyDescent="0.25">
      <c r="B7" s="109" t="s">
        <v>4</v>
      </c>
      <c r="C7" s="109"/>
      <c r="D7" s="109"/>
      <c r="E7" s="109"/>
      <c r="F7" s="109"/>
      <c r="G7" s="109"/>
      <c r="H7" s="109"/>
      <c r="I7" s="109"/>
      <c r="J7" s="109"/>
      <c r="K7" s="109"/>
    </row>
    <row r="8" spans="2:11" x14ac:dyDescent="0.25">
      <c r="B8" s="3"/>
    </row>
    <row r="9" spans="2:11" x14ac:dyDescent="0.25">
      <c r="B9" s="110" t="s">
        <v>5</v>
      </c>
      <c r="C9" s="110" t="s">
        <v>36</v>
      </c>
      <c r="D9" s="110" t="s">
        <v>7</v>
      </c>
      <c r="E9" s="110"/>
      <c r="F9" s="110"/>
      <c r="G9" s="110"/>
      <c r="H9" s="110"/>
      <c r="I9" s="110"/>
      <c r="J9" s="110"/>
    </row>
    <row r="10" spans="2:11" x14ac:dyDescent="0.25">
      <c r="B10" s="110"/>
      <c r="C10" s="110"/>
      <c r="D10" s="110" t="s">
        <v>37</v>
      </c>
      <c r="E10" s="110" t="s">
        <v>38</v>
      </c>
      <c r="F10" s="110" t="s">
        <v>39</v>
      </c>
      <c r="G10" s="110"/>
      <c r="H10" s="110"/>
      <c r="I10" s="110"/>
      <c r="J10" s="110"/>
    </row>
    <row r="11" spans="2:11" ht="31.35" customHeight="1" x14ac:dyDescent="0.25">
      <c r="B11" s="110"/>
      <c r="C11" s="110"/>
      <c r="D11" s="110"/>
      <c r="E11" s="110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</row>
    <row r="12" spans="2:11" ht="66.2" customHeight="1" x14ac:dyDescent="0.25">
      <c r="B12" s="30"/>
      <c r="C12" s="29" t="s">
        <v>45</v>
      </c>
      <c r="D12" s="62"/>
      <c r="E12" s="63"/>
      <c r="F12" s="103">
        <v>384946.68</v>
      </c>
      <c r="G12" s="104"/>
      <c r="H12" s="64">
        <v>0</v>
      </c>
      <c r="I12" s="64"/>
      <c r="J12" s="65">
        <v>384946.68</v>
      </c>
    </row>
    <row r="13" spans="2:11" x14ac:dyDescent="0.25">
      <c r="B13" s="107" t="s">
        <v>46</v>
      </c>
      <c r="C13" s="107"/>
      <c r="D13" s="107"/>
      <c r="E13" s="107"/>
      <c r="F13" s="66"/>
      <c r="G13" s="66"/>
      <c r="H13" s="66"/>
      <c r="I13" s="66"/>
      <c r="J13" s="66"/>
    </row>
    <row r="14" spans="2:11" ht="28.5" customHeight="1" x14ac:dyDescent="0.25">
      <c r="B14" s="107" t="s">
        <v>47</v>
      </c>
      <c r="C14" s="107"/>
      <c r="D14" s="107"/>
      <c r="E14" s="107"/>
      <c r="F14" s="105">
        <f>F12</f>
        <v>384946.68</v>
      </c>
      <c r="G14" s="106"/>
      <c r="H14" s="66">
        <f>H12</f>
        <v>0</v>
      </c>
      <c r="I14" s="66"/>
      <c r="J14" s="65">
        <f>J12</f>
        <v>384946.68</v>
      </c>
    </row>
    <row r="15" spans="2:11" x14ac:dyDescent="0.25">
      <c r="B15" s="3"/>
    </row>
    <row r="18" spans="2:4" x14ac:dyDescent="0.25">
      <c r="B18" s="87"/>
      <c r="C18" s="87"/>
      <c r="D18" s="87"/>
    </row>
    <row r="19" spans="2:4" x14ac:dyDescent="0.25">
      <c r="B19" s="87" t="s">
        <v>265</v>
      </c>
      <c r="C19" s="87"/>
      <c r="D19" s="87"/>
    </row>
    <row r="20" spans="2:4" x14ac:dyDescent="0.25">
      <c r="B20" s="7" t="s">
        <v>31</v>
      </c>
      <c r="C20" s="87"/>
      <c r="D20" s="87"/>
    </row>
    <row r="21" spans="2:4" x14ac:dyDescent="0.25">
      <c r="B21" s="87"/>
      <c r="C21" s="87"/>
      <c r="D21" s="87"/>
    </row>
    <row r="22" spans="2:4" x14ac:dyDescent="0.25">
      <c r="B22" s="87" t="s">
        <v>411</v>
      </c>
      <c r="C22" s="87"/>
      <c r="D22" s="87"/>
    </row>
    <row r="23" spans="2:4" x14ac:dyDescent="0.25">
      <c r="B23" s="7" t="s">
        <v>32</v>
      </c>
      <c r="C23" s="87"/>
      <c r="D23" s="87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24"/>
  <sheetViews>
    <sheetView view="pageBreakPreview" topLeftCell="A77" zoomScale="40" zoomScaleNormal="100" zoomScaleSheetLayoutView="40" workbookViewId="0">
      <selection activeCell="AH146" sqref="AH146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5" customFormat="1" x14ac:dyDescent="0.25"/>
    <row r="3" spans="1:12" ht="15.6" customHeight="1" x14ac:dyDescent="0.25">
      <c r="A3" s="108" t="s">
        <v>48</v>
      </c>
      <c r="B3" s="108"/>
      <c r="C3" s="108"/>
      <c r="D3" s="108"/>
      <c r="E3" s="108"/>
      <c r="F3" s="108"/>
      <c r="G3" s="108"/>
      <c r="H3" s="108"/>
    </row>
    <row r="4" spans="1:12" ht="17.45" customHeight="1" x14ac:dyDescent="0.25">
      <c r="A4" s="114" t="s">
        <v>49</v>
      </c>
      <c r="B4" s="114"/>
      <c r="C4" s="114"/>
      <c r="D4" s="114"/>
      <c r="E4" s="114"/>
      <c r="F4" s="114"/>
      <c r="G4" s="114"/>
      <c r="H4" s="114"/>
    </row>
    <row r="5" spans="1:12" ht="18.75" customHeight="1" x14ac:dyDescent="0.25">
      <c r="A5" s="12"/>
      <c r="B5" s="12"/>
      <c r="C5" s="115" t="s">
        <v>50</v>
      </c>
      <c r="D5" s="115"/>
      <c r="E5" s="115"/>
      <c r="F5" s="115"/>
      <c r="G5" s="115"/>
      <c r="H5" s="115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16" t="s">
        <v>51</v>
      </c>
      <c r="B7" s="116"/>
      <c r="C7" s="116"/>
      <c r="D7" s="116"/>
      <c r="E7" s="116"/>
      <c r="F7" s="116"/>
      <c r="G7" s="116"/>
      <c r="H7" s="116"/>
    </row>
    <row r="8" spans="1:12" s="1" customFormat="1" ht="15.6" customHeight="1" x14ac:dyDescent="0.25">
      <c r="A8" s="67"/>
      <c r="B8" s="67"/>
      <c r="C8" s="67"/>
      <c r="D8" s="67"/>
      <c r="E8" s="67"/>
      <c r="F8" s="67"/>
      <c r="G8" s="67"/>
      <c r="H8" s="67"/>
    </row>
    <row r="9" spans="1:12" s="1" customFormat="1" ht="38.25" customHeight="1" x14ac:dyDescent="0.25">
      <c r="A9" s="117" t="s">
        <v>52</v>
      </c>
      <c r="B9" s="117" t="s">
        <v>53</v>
      </c>
      <c r="C9" s="117" t="s">
        <v>54</v>
      </c>
      <c r="D9" s="117" t="s">
        <v>55</v>
      </c>
      <c r="E9" s="117" t="s">
        <v>56</v>
      </c>
      <c r="F9" s="117" t="s">
        <v>57</v>
      </c>
      <c r="G9" s="117" t="s">
        <v>58</v>
      </c>
      <c r="H9" s="117"/>
    </row>
    <row r="10" spans="1:12" s="1" customFormat="1" ht="40.700000000000003" customHeight="1" x14ac:dyDescent="0.25">
      <c r="A10" s="110"/>
      <c r="B10" s="110"/>
      <c r="C10" s="110"/>
      <c r="D10" s="110"/>
      <c r="E10" s="110"/>
      <c r="F10" s="110"/>
      <c r="G10" s="5" t="s">
        <v>59</v>
      </c>
      <c r="H10" s="5" t="s">
        <v>60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61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11" t="s">
        <v>62</v>
      </c>
      <c r="B12" s="112"/>
      <c r="C12" s="113"/>
      <c r="D12" s="113"/>
      <c r="E12" s="112"/>
      <c r="F12" s="78">
        <f>SUM(F13:F26)</f>
        <v>4262</v>
      </c>
      <c r="G12" s="16"/>
      <c r="H12" s="16">
        <f>SUM(H13:H26)</f>
        <v>40755.019999999997</v>
      </c>
    </row>
    <row r="13" spans="1:12" s="1" customFormat="1" ht="15.6" customHeight="1" x14ac:dyDescent="0.25">
      <c r="A13" s="17">
        <v>1</v>
      </c>
      <c r="B13" s="17"/>
      <c r="C13" s="18" t="s">
        <v>63</v>
      </c>
      <c r="D13" s="18" t="s">
        <v>64</v>
      </c>
      <c r="E13" s="17" t="s">
        <v>65</v>
      </c>
      <c r="F13" s="79">
        <v>3606.7025027854002</v>
      </c>
      <c r="G13" s="19">
        <v>9.6199999999999992</v>
      </c>
      <c r="H13" s="19">
        <f t="shared" ref="H13:H26" si="0">ROUND(F13*G13,2)</f>
        <v>34696.480000000003</v>
      </c>
    </row>
    <row r="14" spans="1:12" s="1" customFormat="1" ht="15.6" customHeight="1" x14ac:dyDescent="0.25">
      <c r="A14" s="17">
        <v>2</v>
      </c>
      <c r="B14" s="17"/>
      <c r="C14" s="18" t="s">
        <v>66</v>
      </c>
      <c r="D14" s="18" t="s">
        <v>67</v>
      </c>
      <c r="E14" s="17" t="s">
        <v>65</v>
      </c>
      <c r="F14" s="79">
        <v>455.32526980374001</v>
      </c>
      <c r="G14" s="19">
        <v>9.4</v>
      </c>
      <c r="H14" s="19">
        <f t="shared" si="0"/>
        <v>4280.0600000000004</v>
      </c>
    </row>
    <row r="15" spans="1:12" s="1" customFormat="1" ht="15.6" customHeight="1" x14ac:dyDescent="0.25">
      <c r="A15" s="17">
        <v>3</v>
      </c>
      <c r="B15" s="17"/>
      <c r="C15" s="18" t="s">
        <v>68</v>
      </c>
      <c r="D15" s="18" t="s">
        <v>69</v>
      </c>
      <c r="E15" s="17" t="s">
        <v>65</v>
      </c>
      <c r="F15" s="79">
        <v>74.599727943778007</v>
      </c>
      <c r="G15" s="19">
        <v>9.07</v>
      </c>
      <c r="H15" s="19">
        <f t="shared" si="0"/>
        <v>676.62</v>
      </c>
    </row>
    <row r="16" spans="1:12" s="1" customFormat="1" ht="15.6" customHeight="1" x14ac:dyDescent="0.25">
      <c r="A16" s="17">
        <v>4</v>
      </c>
      <c r="B16" s="17"/>
      <c r="C16" s="18" t="s">
        <v>70</v>
      </c>
      <c r="D16" s="18" t="s">
        <v>71</v>
      </c>
      <c r="E16" s="17" t="s">
        <v>65</v>
      </c>
      <c r="F16" s="79">
        <v>51.699999780245001</v>
      </c>
      <c r="G16" s="19">
        <v>8.64</v>
      </c>
      <c r="H16" s="19">
        <f t="shared" si="0"/>
        <v>446.69</v>
      </c>
    </row>
    <row r="17" spans="1:8" s="1" customFormat="1" ht="15.6" customHeight="1" x14ac:dyDescent="0.25">
      <c r="A17" s="17">
        <v>5</v>
      </c>
      <c r="B17" s="17"/>
      <c r="C17" s="18" t="s">
        <v>72</v>
      </c>
      <c r="D17" s="18" t="s">
        <v>73</v>
      </c>
      <c r="E17" s="17" t="s">
        <v>65</v>
      </c>
      <c r="F17" s="79">
        <v>37.445036072721003</v>
      </c>
      <c r="G17" s="19">
        <v>9.18</v>
      </c>
      <c r="H17" s="19">
        <f t="shared" si="0"/>
        <v>343.75</v>
      </c>
    </row>
    <row r="18" spans="1:8" s="1" customFormat="1" ht="15.6" customHeight="1" x14ac:dyDescent="0.25">
      <c r="A18" s="17">
        <v>6</v>
      </c>
      <c r="B18" s="17"/>
      <c r="C18" s="20" t="s">
        <v>74</v>
      </c>
      <c r="D18" s="18" t="s">
        <v>75</v>
      </c>
      <c r="E18" s="17" t="s">
        <v>65</v>
      </c>
      <c r="F18" s="79">
        <v>15.257119500366001</v>
      </c>
      <c r="G18" s="19">
        <v>8.09</v>
      </c>
      <c r="H18" s="19">
        <f t="shared" si="0"/>
        <v>123.43</v>
      </c>
    </row>
    <row r="19" spans="1:8" s="1" customFormat="1" ht="15.6" customHeight="1" x14ac:dyDescent="0.25">
      <c r="A19" s="17">
        <v>7</v>
      </c>
      <c r="B19" s="17"/>
      <c r="C19" s="18" t="s">
        <v>68</v>
      </c>
      <c r="D19" s="18" t="s">
        <v>69</v>
      </c>
      <c r="E19" s="17" t="s">
        <v>65</v>
      </c>
      <c r="F19" s="79">
        <v>9.3753079311640999</v>
      </c>
      <c r="G19" s="19">
        <v>9.07</v>
      </c>
      <c r="H19" s="19">
        <f t="shared" si="0"/>
        <v>85.03</v>
      </c>
    </row>
    <row r="20" spans="1:8" s="1" customFormat="1" ht="15.6" customHeight="1" x14ac:dyDescent="0.25">
      <c r="A20" s="17">
        <v>8</v>
      </c>
      <c r="B20" s="17"/>
      <c r="C20" s="18" t="s">
        <v>76</v>
      </c>
      <c r="D20" s="18" t="s">
        <v>77</v>
      </c>
      <c r="E20" s="17" t="s">
        <v>65</v>
      </c>
      <c r="F20" s="79">
        <v>4.2334057791069997</v>
      </c>
      <c r="G20" s="19">
        <v>8.5299999999999994</v>
      </c>
      <c r="H20" s="19">
        <f t="shared" si="0"/>
        <v>36.11</v>
      </c>
    </row>
    <row r="21" spans="1:8" s="1" customFormat="1" ht="15.6" customHeight="1" x14ac:dyDescent="0.25">
      <c r="A21" s="17">
        <v>9</v>
      </c>
      <c r="B21" s="17"/>
      <c r="C21" s="18" t="s">
        <v>78</v>
      </c>
      <c r="D21" s="18" t="s">
        <v>79</v>
      </c>
      <c r="E21" s="17" t="s">
        <v>65</v>
      </c>
      <c r="F21" s="79">
        <v>3.0345652044926998</v>
      </c>
      <c r="G21" s="19">
        <v>10.210000000000001</v>
      </c>
      <c r="H21" s="19">
        <f t="shared" si="0"/>
        <v>30.98</v>
      </c>
    </row>
    <row r="22" spans="1:8" s="1" customFormat="1" ht="15.6" customHeight="1" x14ac:dyDescent="0.25">
      <c r="A22" s="17">
        <v>10</v>
      </c>
      <c r="B22" s="17"/>
      <c r="C22" s="18" t="s">
        <v>80</v>
      </c>
      <c r="D22" s="18" t="s">
        <v>81</v>
      </c>
      <c r="E22" s="17" t="s">
        <v>65</v>
      </c>
      <c r="F22" s="79">
        <v>2.3414854972937</v>
      </c>
      <c r="G22" s="19">
        <v>8.74</v>
      </c>
      <c r="H22" s="19">
        <f t="shared" si="0"/>
        <v>20.46</v>
      </c>
    </row>
    <row r="23" spans="1:8" s="1" customFormat="1" ht="15.6" customHeight="1" x14ac:dyDescent="0.25">
      <c r="A23" s="17">
        <v>11</v>
      </c>
      <c r="B23" s="17"/>
      <c r="C23" s="18" t="s">
        <v>82</v>
      </c>
      <c r="D23" s="18" t="s">
        <v>83</v>
      </c>
      <c r="E23" s="17" t="s">
        <v>65</v>
      </c>
      <c r="F23" s="79">
        <v>0.72117753316647004</v>
      </c>
      <c r="G23" s="19">
        <v>7.5</v>
      </c>
      <c r="H23" s="19">
        <f t="shared" si="0"/>
        <v>5.41</v>
      </c>
    </row>
    <row r="24" spans="1:8" s="1" customFormat="1" ht="15.6" customHeight="1" x14ac:dyDescent="0.25">
      <c r="A24" s="17">
        <v>12</v>
      </c>
      <c r="B24" s="17"/>
      <c r="C24" s="18" t="s">
        <v>84</v>
      </c>
      <c r="D24" s="18" t="s">
        <v>85</v>
      </c>
      <c r="E24" s="17" t="s">
        <v>65</v>
      </c>
      <c r="F24" s="79">
        <v>0.66498188123141999</v>
      </c>
      <c r="G24" s="19">
        <v>7.8</v>
      </c>
      <c r="H24" s="19">
        <f t="shared" si="0"/>
        <v>5.19</v>
      </c>
    </row>
    <row r="25" spans="1:8" s="1" customFormat="1" ht="15.6" customHeight="1" x14ac:dyDescent="0.25">
      <c r="A25" s="17">
        <v>13</v>
      </c>
      <c r="B25" s="17"/>
      <c r="C25" s="18" t="s">
        <v>86</v>
      </c>
      <c r="D25" s="18" t="s">
        <v>87</v>
      </c>
      <c r="E25" s="17" t="s">
        <v>65</v>
      </c>
      <c r="F25" s="79">
        <v>0.48702898343709</v>
      </c>
      <c r="G25" s="19">
        <v>7.94</v>
      </c>
      <c r="H25" s="19">
        <f t="shared" si="0"/>
        <v>3.87</v>
      </c>
    </row>
    <row r="26" spans="1:8" s="1" customFormat="1" ht="15.6" customHeight="1" x14ac:dyDescent="0.25">
      <c r="A26" s="17">
        <v>14</v>
      </c>
      <c r="B26" s="17"/>
      <c r="C26" s="18" t="s">
        <v>88</v>
      </c>
      <c r="D26" s="18" t="s">
        <v>89</v>
      </c>
      <c r="E26" s="17" t="s">
        <v>65</v>
      </c>
      <c r="F26" s="79">
        <v>0.1123913038701</v>
      </c>
      <c r="G26" s="19">
        <v>8.3800000000000008</v>
      </c>
      <c r="H26" s="19">
        <f t="shared" si="0"/>
        <v>0.94</v>
      </c>
    </row>
    <row r="27" spans="1:8" s="13" customFormat="1" ht="15.6" customHeight="1" x14ac:dyDescent="0.25">
      <c r="A27" s="111" t="s">
        <v>90</v>
      </c>
      <c r="B27" s="112"/>
      <c r="C27" s="113"/>
      <c r="D27" s="113"/>
      <c r="E27" s="112"/>
      <c r="F27" s="81">
        <f>SUM(F28:F28)</f>
        <v>327.85</v>
      </c>
      <c r="G27" s="16"/>
      <c r="H27" s="16">
        <f>SUM(H28:H28)</f>
        <v>4324.34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90</v>
      </c>
      <c r="E28" s="17" t="s">
        <v>65</v>
      </c>
      <c r="F28" s="80">
        <v>327.85</v>
      </c>
      <c r="G28" s="19">
        <v>13.19</v>
      </c>
      <c r="H28" s="19">
        <f>ROUND(F28*G28,2)</f>
        <v>4324.34</v>
      </c>
    </row>
    <row r="29" spans="1:8" s="13" customFormat="1" ht="15.6" customHeight="1" x14ac:dyDescent="0.25">
      <c r="A29" s="111" t="s">
        <v>91</v>
      </c>
      <c r="B29" s="112"/>
      <c r="C29" s="113"/>
      <c r="D29" s="113"/>
      <c r="E29" s="112"/>
      <c r="F29" s="15"/>
      <c r="G29" s="16"/>
      <c r="H29" s="16">
        <f>SUM(H30:H49)</f>
        <v>35470.03</v>
      </c>
    </row>
    <row r="30" spans="1:8" s="1" customFormat="1" ht="31.35" customHeight="1" x14ac:dyDescent="0.25">
      <c r="A30" s="17">
        <v>16</v>
      </c>
      <c r="B30" s="17"/>
      <c r="C30" s="21" t="s">
        <v>92</v>
      </c>
      <c r="D30" s="18" t="s">
        <v>93</v>
      </c>
      <c r="E30" s="17" t="s">
        <v>94</v>
      </c>
      <c r="F30" s="79">
        <v>209.29448900695999</v>
      </c>
      <c r="G30" s="19">
        <v>96.89</v>
      </c>
      <c r="H30" s="19">
        <f t="shared" ref="H30:H49" si="1">ROUND(F30*G30,2)</f>
        <v>20278.54</v>
      </c>
    </row>
    <row r="31" spans="1:8" s="1" customFormat="1" ht="15.6" customHeight="1" x14ac:dyDescent="0.25">
      <c r="A31" s="17">
        <v>17</v>
      </c>
      <c r="B31" s="17"/>
      <c r="C31" s="21" t="s">
        <v>95</v>
      </c>
      <c r="D31" s="18" t="s">
        <v>96</v>
      </c>
      <c r="E31" s="17" t="s">
        <v>94</v>
      </c>
      <c r="F31" s="79">
        <v>122.4930368854</v>
      </c>
      <c r="G31" s="19">
        <v>87.49</v>
      </c>
      <c r="H31" s="19">
        <f t="shared" si="1"/>
        <v>10716.92</v>
      </c>
    </row>
    <row r="32" spans="1:8" s="1" customFormat="1" ht="31.35" customHeight="1" x14ac:dyDescent="0.25">
      <c r="A32" s="17">
        <v>18</v>
      </c>
      <c r="B32" s="17"/>
      <c r="C32" s="21" t="s">
        <v>97</v>
      </c>
      <c r="D32" s="18" t="s">
        <v>98</v>
      </c>
      <c r="E32" s="17" t="s">
        <v>94</v>
      </c>
      <c r="F32" s="79">
        <v>229.63259534111</v>
      </c>
      <c r="G32" s="19">
        <v>8.1</v>
      </c>
      <c r="H32" s="19">
        <f t="shared" si="1"/>
        <v>1860.02</v>
      </c>
    </row>
    <row r="33" spans="1:8" s="1" customFormat="1" ht="15.6" customHeight="1" x14ac:dyDescent="0.25">
      <c r="A33" s="17">
        <v>19</v>
      </c>
      <c r="B33" s="17"/>
      <c r="C33" s="21" t="s">
        <v>99</v>
      </c>
      <c r="D33" s="18" t="s">
        <v>100</v>
      </c>
      <c r="E33" s="17" t="s">
        <v>94</v>
      </c>
      <c r="F33" s="79">
        <v>21.610688166684</v>
      </c>
      <c r="G33" s="19">
        <v>65.709999999999994</v>
      </c>
      <c r="H33" s="19">
        <f t="shared" si="1"/>
        <v>1420.04</v>
      </c>
    </row>
    <row r="34" spans="1:8" s="1" customFormat="1" ht="31.35" customHeight="1" x14ac:dyDescent="0.25">
      <c r="A34" s="17">
        <v>20</v>
      </c>
      <c r="B34" s="17"/>
      <c r="C34" s="21" t="s">
        <v>101</v>
      </c>
      <c r="D34" s="18" t="s">
        <v>102</v>
      </c>
      <c r="E34" s="17" t="s">
        <v>94</v>
      </c>
      <c r="F34" s="79">
        <v>3.8399973756994998</v>
      </c>
      <c r="G34" s="19">
        <v>120.04</v>
      </c>
      <c r="H34" s="19">
        <f t="shared" si="1"/>
        <v>460.95</v>
      </c>
    </row>
    <row r="35" spans="1:8" s="1" customFormat="1" ht="31.35" customHeight="1" x14ac:dyDescent="0.25">
      <c r="A35" s="17">
        <v>21</v>
      </c>
      <c r="B35" s="17"/>
      <c r="C35" s="21" t="s">
        <v>103</v>
      </c>
      <c r="D35" s="18" t="s">
        <v>104</v>
      </c>
      <c r="E35" s="17" t="s">
        <v>94</v>
      </c>
      <c r="F35" s="79">
        <v>2.4400856437151002</v>
      </c>
      <c r="G35" s="19">
        <v>111.99</v>
      </c>
      <c r="H35" s="19">
        <f t="shared" si="1"/>
        <v>273.27</v>
      </c>
    </row>
    <row r="36" spans="1:8" s="1" customFormat="1" ht="15.6" customHeight="1" x14ac:dyDescent="0.25">
      <c r="A36" s="17">
        <v>22</v>
      </c>
      <c r="B36" s="17"/>
      <c r="C36" s="21" t="s">
        <v>105</v>
      </c>
      <c r="D36" s="18" t="s">
        <v>106</v>
      </c>
      <c r="E36" s="17" t="s">
        <v>94</v>
      </c>
      <c r="F36" s="79">
        <v>139.55357603471001</v>
      </c>
      <c r="G36" s="19">
        <v>1.9</v>
      </c>
      <c r="H36" s="19">
        <f t="shared" si="1"/>
        <v>265.14999999999998</v>
      </c>
    </row>
    <row r="37" spans="1:8" s="1" customFormat="1" ht="31.35" customHeight="1" x14ac:dyDescent="0.25">
      <c r="A37" s="17">
        <v>23</v>
      </c>
      <c r="B37" s="17"/>
      <c r="C37" s="21" t="s">
        <v>107</v>
      </c>
      <c r="D37" s="18" t="s">
        <v>108</v>
      </c>
      <c r="E37" s="17" t="s">
        <v>94</v>
      </c>
      <c r="F37" s="79">
        <v>16.74170484343</v>
      </c>
      <c r="G37" s="19">
        <v>6.66</v>
      </c>
      <c r="H37" s="19">
        <f t="shared" si="1"/>
        <v>111.5</v>
      </c>
    </row>
    <row r="38" spans="1:8" s="1" customFormat="1" ht="31.35" customHeight="1" x14ac:dyDescent="0.25">
      <c r="A38" s="17">
        <v>24</v>
      </c>
      <c r="B38" s="17"/>
      <c r="C38" s="21" t="s">
        <v>109</v>
      </c>
      <c r="D38" s="18" t="s">
        <v>110</v>
      </c>
      <c r="E38" s="17" t="s">
        <v>94</v>
      </c>
      <c r="F38" s="79">
        <v>0.32002985163841002</v>
      </c>
      <c r="G38" s="19">
        <v>115.4</v>
      </c>
      <c r="H38" s="19">
        <f t="shared" si="1"/>
        <v>36.93</v>
      </c>
    </row>
    <row r="39" spans="1:8" s="1" customFormat="1" ht="15.6" customHeight="1" x14ac:dyDescent="0.25">
      <c r="A39" s="17">
        <v>25</v>
      </c>
      <c r="B39" s="17"/>
      <c r="C39" s="21" t="s">
        <v>111</v>
      </c>
      <c r="D39" s="18" t="s">
        <v>112</v>
      </c>
      <c r="E39" s="17" t="s">
        <v>94</v>
      </c>
      <c r="F39" s="79">
        <v>0.28004134522334001</v>
      </c>
      <c r="G39" s="19">
        <v>89.99</v>
      </c>
      <c r="H39" s="19">
        <f t="shared" si="1"/>
        <v>25.2</v>
      </c>
    </row>
    <row r="40" spans="1:8" s="1" customFormat="1" ht="46.9" customHeight="1" x14ac:dyDescent="0.25">
      <c r="A40" s="17">
        <v>26</v>
      </c>
      <c r="B40" s="17"/>
      <c r="C40" s="21" t="s">
        <v>113</v>
      </c>
      <c r="D40" s="18" t="s">
        <v>114</v>
      </c>
      <c r="E40" s="17" t="s">
        <v>94</v>
      </c>
      <c r="F40" s="79">
        <v>0.1300052534943</v>
      </c>
      <c r="G40" s="19">
        <v>90</v>
      </c>
      <c r="H40" s="19">
        <f t="shared" si="1"/>
        <v>11.7</v>
      </c>
    </row>
    <row r="41" spans="1:8" s="1" customFormat="1" ht="31.35" customHeight="1" x14ac:dyDescent="0.25">
      <c r="A41" s="17">
        <v>27</v>
      </c>
      <c r="B41" s="17"/>
      <c r="C41" s="21" t="s">
        <v>115</v>
      </c>
      <c r="D41" s="18" t="s">
        <v>116</v>
      </c>
      <c r="E41" s="17" t="s">
        <v>94</v>
      </c>
      <c r="F41" s="79">
        <v>3.0061014206258001E-2</v>
      </c>
      <c r="G41" s="19">
        <v>115.27</v>
      </c>
      <c r="H41" s="19">
        <f t="shared" si="1"/>
        <v>3.47</v>
      </c>
    </row>
    <row r="42" spans="1:8" s="1" customFormat="1" ht="31.35" customHeight="1" x14ac:dyDescent="0.25">
      <c r="A42" s="17">
        <v>28</v>
      </c>
      <c r="B42" s="17"/>
      <c r="C42" s="21" t="s">
        <v>117</v>
      </c>
      <c r="D42" s="18" t="s">
        <v>118</v>
      </c>
      <c r="E42" s="17" t="s">
        <v>94</v>
      </c>
      <c r="F42" s="79">
        <v>1.1040291497476</v>
      </c>
      <c r="G42" s="19">
        <v>2.16</v>
      </c>
      <c r="H42" s="19">
        <f t="shared" si="1"/>
        <v>2.38</v>
      </c>
    </row>
    <row r="43" spans="1:8" s="1" customFormat="1" ht="15.6" customHeight="1" x14ac:dyDescent="0.25">
      <c r="A43" s="17">
        <v>29</v>
      </c>
      <c r="B43" s="17"/>
      <c r="C43" s="21" t="s">
        <v>119</v>
      </c>
      <c r="D43" s="18" t="s">
        <v>120</v>
      </c>
      <c r="E43" s="17" t="s">
        <v>94</v>
      </c>
      <c r="F43" s="79">
        <v>1.9966050292905001E-2</v>
      </c>
      <c r="G43" s="19">
        <v>86.4</v>
      </c>
      <c r="H43" s="19">
        <f t="shared" si="1"/>
        <v>1.73</v>
      </c>
    </row>
    <row r="44" spans="1:8" s="1" customFormat="1" ht="15.6" customHeight="1" x14ac:dyDescent="0.25">
      <c r="A44" s="17">
        <v>30</v>
      </c>
      <c r="B44" s="17"/>
      <c r="C44" s="21" t="s">
        <v>121</v>
      </c>
      <c r="D44" s="18" t="s">
        <v>122</v>
      </c>
      <c r="E44" s="17" t="s">
        <v>94</v>
      </c>
      <c r="F44" s="79">
        <v>2.0000808229892E-2</v>
      </c>
      <c r="G44" s="19">
        <v>30</v>
      </c>
      <c r="H44" s="19">
        <f t="shared" si="1"/>
        <v>0.6</v>
      </c>
    </row>
    <row r="45" spans="1:8" s="1" customFormat="1" ht="31.35" customHeight="1" x14ac:dyDescent="0.25">
      <c r="A45" s="17">
        <v>31</v>
      </c>
      <c r="B45" s="17"/>
      <c r="C45" s="21" t="s">
        <v>123</v>
      </c>
      <c r="D45" s="18" t="s">
        <v>124</v>
      </c>
      <c r="E45" s="17" t="s">
        <v>94</v>
      </c>
      <c r="F45" s="79">
        <v>0.17787656698244</v>
      </c>
      <c r="G45" s="19">
        <v>3.12</v>
      </c>
      <c r="H45" s="19">
        <f t="shared" si="1"/>
        <v>0.55000000000000004</v>
      </c>
    </row>
    <row r="46" spans="1:8" s="1" customFormat="1" ht="15.6" customHeight="1" x14ac:dyDescent="0.25">
      <c r="A46" s="17">
        <v>32</v>
      </c>
      <c r="B46" s="17"/>
      <c r="C46" s="21" t="s">
        <v>125</v>
      </c>
      <c r="D46" s="18" t="s">
        <v>126</v>
      </c>
      <c r="E46" s="17" t="s">
        <v>94</v>
      </c>
      <c r="F46" s="79">
        <v>0.80943181882005</v>
      </c>
      <c r="G46" s="19">
        <v>0.5</v>
      </c>
      <c r="H46" s="19">
        <f t="shared" si="1"/>
        <v>0.4</v>
      </c>
    </row>
    <row r="47" spans="1:8" s="1" customFormat="1" ht="31.35" customHeight="1" x14ac:dyDescent="0.25">
      <c r="A47" s="17">
        <v>33</v>
      </c>
      <c r="B47" s="17"/>
      <c r="C47" s="21" t="s">
        <v>127</v>
      </c>
      <c r="D47" s="18" t="s">
        <v>128</v>
      </c>
      <c r="E47" s="17" t="s">
        <v>94</v>
      </c>
      <c r="F47" s="79">
        <v>1.0077235300524999E-2</v>
      </c>
      <c r="G47" s="19">
        <v>31.26</v>
      </c>
      <c r="H47" s="19">
        <f t="shared" si="1"/>
        <v>0.32</v>
      </c>
    </row>
    <row r="48" spans="1:8" s="1" customFormat="1" ht="31.35" customHeight="1" x14ac:dyDescent="0.25">
      <c r="A48" s="17">
        <v>34</v>
      </c>
      <c r="B48" s="17"/>
      <c r="C48" s="21" t="s">
        <v>129</v>
      </c>
      <c r="D48" s="18" t="s">
        <v>130</v>
      </c>
      <c r="E48" s="17" t="s">
        <v>94</v>
      </c>
      <c r="F48" s="79">
        <v>0.51809785933970998</v>
      </c>
      <c r="G48" s="19">
        <v>0.55000000000000004</v>
      </c>
      <c r="H48" s="19">
        <f t="shared" si="1"/>
        <v>0.28000000000000003</v>
      </c>
    </row>
    <row r="49" spans="1:8" s="1" customFormat="1" ht="15.6" customHeight="1" x14ac:dyDescent="0.25">
      <c r="A49" s="17">
        <v>35</v>
      </c>
      <c r="B49" s="17"/>
      <c r="C49" s="21" t="s">
        <v>131</v>
      </c>
      <c r="D49" s="18" t="s">
        <v>132</v>
      </c>
      <c r="E49" s="17" t="s">
        <v>94</v>
      </c>
      <c r="F49" s="79">
        <v>1.1194358179639E-2</v>
      </c>
      <c r="G49" s="19">
        <v>6.7</v>
      </c>
      <c r="H49" s="19">
        <f t="shared" si="1"/>
        <v>0.08</v>
      </c>
    </row>
    <row r="50" spans="1:8" s="13" customFormat="1" ht="15.6" customHeight="1" x14ac:dyDescent="0.25">
      <c r="A50" s="111" t="s">
        <v>133</v>
      </c>
      <c r="B50" s="112"/>
      <c r="C50" s="113"/>
      <c r="D50" s="113"/>
      <c r="E50" s="112"/>
      <c r="F50" s="15"/>
      <c r="G50" s="16"/>
      <c r="H50" s="16">
        <f>SUM(H51:H114)</f>
        <v>304397.28999999998</v>
      </c>
    </row>
    <row r="51" spans="1:8" s="1" customFormat="1" ht="31.35" customHeight="1" x14ac:dyDescent="0.25">
      <c r="A51" s="17">
        <v>36</v>
      </c>
      <c r="B51" s="17"/>
      <c r="C51" s="21" t="s">
        <v>134</v>
      </c>
      <c r="D51" s="18" t="s">
        <v>135</v>
      </c>
      <c r="E51" s="17" t="s">
        <v>136</v>
      </c>
      <c r="F51" s="79">
        <v>11.02511663928</v>
      </c>
      <c r="G51" s="19">
        <v>7997.23</v>
      </c>
      <c r="H51" s="19">
        <f t="shared" ref="H51:H82" si="2">ROUND(F51*G51,2)</f>
        <v>88170.39</v>
      </c>
    </row>
    <row r="52" spans="1:8" s="1" customFormat="1" ht="15.6" customHeight="1" x14ac:dyDescent="0.25">
      <c r="A52" s="17">
        <v>37</v>
      </c>
      <c r="B52" s="17"/>
      <c r="C52" s="21" t="s">
        <v>137</v>
      </c>
      <c r="D52" s="18" t="s">
        <v>138</v>
      </c>
      <c r="E52" s="17" t="s">
        <v>139</v>
      </c>
      <c r="F52" s="79">
        <v>107.23635685780999</v>
      </c>
      <c r="G52" s="19">
        <v>592.76</v>
      </c>
      <c r="H52" s="19">
        <f t="shared" si="2"/>
        <v>63565.42</v>
      </c>
    </row>
    <row r="53" spans="1:8" s="1" customFormat="1" ht="31.35" customHeight="1" x14ac:dyDescent="0.25">
      <c r="A53" s="17">
        <v>38</v>
      </c>
      <c r="B53" s="17"/>
      <c r="C53" s="21" t="s">
        <v>140</v>
      </c>
      <c r="D53" s="18" t="s">
        <v>141</v>
      </c>
      <c r="E53" s="17" t="s">
        <v>139</v>
      </c>
      <c r="F53" s="79">
        <v>554.32488483316001</v>
      </c>
      <c r="G53" s="19">
        <v>59.99</v>
      </c>
      <c r="H53" s="19">
        <f t="shared" si="2"/>
        <v>33253.949999999997</v>
      </c>
    </row>
    <row r="54" spans="1:8" s="1" customFormat="1" ht="46.9" customHeight="1" x14ac:dyDescent="0.25">
      <c r="A54" s="17">
        <v>39</v>
      </c>
      <c r="B54" s="17"/>
      <c r="C54" s="21" t="s">
        <v>142</v>
      </c>
      <c r="D54" s="18" t="s">
        <v>143</v>
      </c>
      <c r="E54" s="17" t="s">
        <v>139</v>
      </c>
      <c r="F54" s="79">
        <v>39.910935827132</v>
      </c>
      <c r="G54" s="19">
        <v>679.18</v>
      </c>
      <c r="H54" s="19">
        <f t="shared" si="2"/>
        <v>27106.71</v>
      </c>
    </row>
    <row r="55" spans="1:8" s="1" customFormat="1" ht="46.9" customHeight="1" x14ac:dyDescent="0.25">
      <c r="A55" s="17">
        <v>40</v>
      </c>
      <c r="B55" s="17"/>
      <c r="C55" s="21" t="s">
        <v>144</v>
      </c>
      <c r="D55" s="18" t="s">
        <v>145</v>
      </c>
      <c r="E55" s="17" t="s">
        <v>146</v>
      </c>
      <c r="F55" s="79">
        <v>3482.8992392421001</v>
      </c>
      <c r="G55" s="19">
        <v>7.32</v>
      </c>
      <c r="H55" s="19">
        <f t="shared" si="2"/>
        <v>25494.82</v>
      </c>
    </row>
    <row r="56" spans="1:8" s="1" customFormat="1" ht="46.9" customHeight="1" x14ac:dyDescent="0.25">
      <c r="A56" s="17">
        <v>41</v>
      </c>
      <c r="B56" s="17"/>
      <c r="C56" s="21" t="s">
        <v>147</v>
      </c>
      <c r="D56" s="18" t="s">
        <v>148</v>
      </c>
      <c r="E56" s="17" t="s">
        <v>149</v>
      </c>
      <c r="F56" s="79">
        <v>12.000440297283999</v>
      </c>
      <c r="G56" s="19">
        <v>1725.08</v>
      </c>
      <c r="H56" s="19">
        <f t="shared" si="2"/>
        <v>20701.72</v>
      </c>
    </row>
    <row r="57" spans="1:8" s="1" customFormat="1" ht="31.35" customHeight="1" x14ac:dyDescent="0.25">
      <c r="A57" s="17">
        <v>42</v>
      </c>
      <c r="B57" s="17"/>
      <c r="C57" s="21" t="s">
        <v>150</v>
      </c>
      <c r="D57" s="18" t="s">
        <v>151</v>
      </c>
      <c r="E57" s="17" t="s">
        <v>136</v>
      </c>
      <c r="F57" s="79">
        <v>0.98137698066806001</v>
      </c>
      <c r="G57" s="19">
        <v>8102.64</v>
      </c>
      <c r="H57" s="19">
        <f t="shared" si="2"/>
        <v>7951.74</v>
      </c>
    </row>
    <row r="58" spans="1:8" s="1" customFormat="1" ht="15.6" customHeight="1" x14ac:dyDescent="0.25">
      <c r="A58" s="17">
        <v>43</v>
      </c>
      <c r="B58" s="17"/>
      <c r="C58" s="21" t="s">
        <v>152</v>
      </c>
      <c r="D58" s="18" t="s">
        <v>153</v>
      </c>
      <c r="E58" s="17" t="s">
        <v>139</v>
      </c>
      <c r="F58" s="79">
        <v>13.260215602134</v>
      </c>
      <c r="G58" s="19">
        <v>560</v>
      </c>
      <c r="H58" s="19">
        <f t="shared" si="2"/>
        <v>7425.72</v>
      </c>
    </row>
    <row r="59" spans="1:8" s="1" customFormat="1" ht="31.35" customHeight="1" x14ac:dyDescent="0.25">
      <c r="A59" s="17">
        <v>44</v>
      </c>
      <c r="B59" s="17"/>
      <c r="C59" s="21" t="s">
        <v>154</v>
      </c>
      <c r="D59" s="18" t="s">
        <v>155</v>
      </c>
      <c r="E59" s="17" t="s">
        <v>139</v>
      </c>
      <c r="F59" s="79">
        <v>3.1779354121146</v>
      </c>
      <c r="G59" s="19">
        <v>1100</v>
      </c>
      <c r="H59" s="19">
        <f t="shared" si="2"/>
        <v>3495.73</v>
      </c>
    </row>
    <row r="60" spans="1:8" s="1" customFormat="1" ht="31.35" customHeight="1" x14ac:dyDescent="0.25">
      <c r="A60" s="17">
        <v>45</v>
      </c>
      <c r="B60" s="17"/>
      <c r="C60" s="21" t="s">
        <v>156</v>
      </c>
      <c r="D60" s="18" t="s">
        <v>157</v>
      </c>
      <c r="E60" s="17" t="s">
        <v>136</v>
      </c>
      <c r="F60" s="79">
        <v>0.41499199411582999</v>
      </c>
      <c r="G60" s="19">
        <v>7418.82</v>
      </c>
      <c r="H60" s="19">
        <f t="shared" si="2"/>
        <v>3078.75</v>
      </c>
    </row>
    <row r="61" spans="1:8" s="1" customFormat="1" ht="31.35" customHeight="1" x14ac:dyDescent="0.25">
      <c r="A61" s="17">
        <v>46</v>
      </c>
      <c r="B61" s="17"/>
      <c r="C61" s="21" t="s">
        <v>158</v>
      </c>
      <c r="D61" s="18" t="s">
        <v>159</v>
      </c>
      <c r="E61" s="17" t="s">
        <v>136</v>
      </c>
      <c r="F61" s="79">
        <v>0.37323222336055001</v>
      </c>
      <c r="G61" s="19">
        <v>8014.15</v>
      </c>
      <c r="H61" s="19">
        <f t="shared" si="2"/>
        <v>2991.14</v>
      </c>
    </row>
    <row r="62" spans="1:8" s="1" customFormat="1" ht="15.6" customHeight="1" x14ac:dyDescent="0.25">
      <c r="A62" s="17">
        <v>47</v>
      </c>
      <c r="B62" s="17"/>
      <c r="C62" s="21" t="s">
        <v>160</v>
      </c>
      <c r="D62" s="18" t="s">
        <v>161</v>
      </c>
      <c r="E62" s="17" t="s">
        <v>162</v>
      </c>
      <c r="F62" s="79">
        <v>104.28185027006</v>
      </c>
      <c r="G62" s="19">
        <v>24.94</v>
      </c>
      <c r="H62" s="19">
        <f t="shared" si="2"/>
        <v>2600.79</v>
      </c>
    </row>
    <row r="63" spans="1:8" s="1" customFormat="1" ht="31.35" customHeight="1" x14ac:dyDescent="0.25">
      <c r="A63" s="17">
        <v>48</v>
      </c>
      <c r="B63" s="17"/>
      <c r="C63" s="21" t="s">
        <v>163</v>
      </c>
      <c r="D63" s="18" t="s">
        <v>164</v>
      </c>
      <c r="E63" s="17" t="s">
        <v>139</v>
      </c>
      <c r="F63" s="79">
        <v>22.285176654626</v>
      </c>
      <c r="G63" s="19">
        <v>108.4</v>
      </c>
      <c r="H63" s="19">
        <f t="shared" si="2"/>
        <v>2415.71</v>
      </c>
    </row>
    <row r="64" spans="1:8" s="1" customFormat="1" ht="15.6" customHeight="1" x14ac:dyDescent="0.25">
      <c r="A64" s="17">
        <v>49</v>
      </c>
      <c r="B64" s="17"/>
      <c r="C64" s="21" t="s">
        <v>165</v>
      </c>
      <c r="D64" s="18" t="s">
        <v>166</v>
      </c>
      <c r="E64" s="17" t="s">
        <v>136</v>
      </c>
      <c r="F64" s="79">
        <v>0.19346239520722</v>
      </c>
      <c r="G64" s="19">
        <v>9424</v>
      </c>
      <c r="H64" s="19">
        <f t="shared" si="2"/>
        <v>1823.19</v>
      </c>
    </row>
    <row r="65" spans="1:8" s="1" customFormat="1" ht="15.6" customHeight="1" x14ac:dyDescent="0.25">
      <c r="A65" s="17">
        <v>50</v>
      </c>
      <c r="B65" s="17"/>
      <c r="C65" s="21" t="s">
        <v>167</v>
      </c>
      <c r="D65" s="18" t="s">
        <v>168</v>
      </c>
      <c r="E65" s="17" t="s">
        <v>136</v>
      </c>
      <c r="F65" s="79">
        <v>0.14839682816371999</v>
      </c>
      <c r="G65" s="19">
        <v>11978</v>
      </c>
      <c r="H65" s="19">
        <f t="shared" si="2"/>
        <v>1777.5</v>
      </c>
    </row>
    <row r="66" spans="1:8" s="1" customFormat="1" ht="31.35" customHeight="1" x14ac:dyDescent="0.25">
      <c r="A66" s="17">
        <v>51</v>
      </c>
      <c r="B66" s="17"/>
      <c r="C66" s="21" t="s">
        <v>169</v>
      </c>
      <c r="D66" s="18" t="s">
        <v>170</v>
      </c>
      <c r="E66" s="17" t="s">
        <v>149</v>
      </c>
      <c r="F66" s="79">
        <v>1.3333062354162</v>
      </c>
      <c r="G66" s="19">
        <v>1278</v>
      </c>
      <c r="H66" s="19">
        <f t="shared" si="2"/>
        <v>1703.97</v>
      </c>
    </row>
    <row r="67" spans="1:8" s="1" customFormat="1" ht="15.6" customHeight="1" x14ac:dyDescent="0.25">
      <c r="A67" s="17">
        <v>52</v>
      </c>
      <c r="B67" s="17"/>
      <c r="C67" s="21" t="s">
        <v>171</v>
      </c>
      <c r="D67" s="18" t="s">
        <v>172</v>
      </c>
      <c r="E67" s="17" t="s">
        <v>149</v>
      </c>
      <c r="F67" s="79">
        <v>3</v>
      </c>
      <c r="G67" s="19">
        <v>375</v>
      </c>
      <c r="H67" s="19">
        <f t="shared" si="2"/>
        <v>1125</v>
      </c>
    </row>
    <row r="68" spans="1:8" s="1" customFormat="1" ht="31.35" customHeight="1" x14ac:dyDescent="0.25">
      <c r="A68" s="17">
        <v>53</v>
      </c>
      <c r="B68" s="17"/>
      <c r="C68" s="21" t="s">
        <v>173</v>
      </c>
      <c r="D68" s="18" t="s">
        <v>174</v>
      </c>
      <c r="E68" s="17" t="s">
        <v>136</v>
      </c>
      <c r="F68" s="79">
        <v>0.12533096223613999</v>
      </c>
      <c r="G68" s="19">
        <v>7571</v>
      </c>
      <c r="H68" s="19">
        <f t="shared" si="2"/>
        <v>948.88</v>
      </c>
    </row>
    <row r="69" spans="1:8" s="1" customFormat="1" ht="46.9" customHeight="1" x14ac:dyDescent="0.25">
      <c r="A69" s="17">
        <v>54</v>
      </c>
      <c r="B69" s="17"/>
      <c r="C69" s="21" t="s">
        <v>175</v>
      </c>
      <c r="D69" s="18" t="s">
        <v>176</v>
      </c>
      <c r="E69" s="17" t="s">
        <v>139</v>
      </c>
      <c r="F69" s="79">
        <v>0.82931395322766999</v>
      </c>
      <c r="G69" s="19">
        <v>1056</v>
      </c>
      <c r="H69" s="19">
        <f t="shared" si="2"/>
        <v>875.76</v>
      </c>
    </row>
    <row r="70" spans="1:8" s="1" customFormat="1" ht="46.9" customHeight="1" x14ac:dyDescent="0.25">
      <c r="A70" s="17">
        <v>55</v>
      </c>
      <c r="B70" s="17"/>
      <c r="C70" s="21" t="s">
        <v>177</v>
      </c>
      <c r="D70" s="18" t="s">
        <v>178</v>
      </c>
      <c r="E70" s="17" t="s">
        <v>149</v>
      </c>
      <c r="F70" s="79">
        <v>1.3333064402224</v>
      </c>
      <c r="G70" s="19">
        <v>647.77</v>
      </c>
      <c r="H70" s="19">
        <f t="shared" si="2"/>
        <v>863.68</v>
      </c>
    </row>
    <row r="71" spans="1:8" s="1" customFormat="1" ht="46.9" customHeight="1" x14ac:dyDescent="0.25">
      <c r="A71" s="17">
        <v>56</v>
      </c>
      <c r="B71" s="17"/>
      <c r="C71" s="21" t="s">
        <v>179</v>
      </c>
      <c r="D71" s="18" t="s">
        <v>180</v>
      </c>
      <c r="E71" s="17" t="s">
        <v>139</v>
      </c>
      <c r="F71" s="79">
        <v>1.4992989514796</v>
      </c>
      <c r="G71" s="19">
        <v>558.33000000000004</v>
      </c>
      <c r="H71" s="19">
        <f t="shared" si="2"/>
        <v>837.1</v>
      </c>
    </row>
    <row r="72" spans="1:8" s="1" customFormat="1" ht="31.35" customHeight="1" x14ac:dyDescent="0.25">
      <c r="A72" s="17">
        <v>57</v>
      </c>
      <c r="B72" s="17"/>
      <c r="C72" s="21" t="s">
        <v>181</v>
      </c>
      <c r="D72" s="18" t="s">
        <v>182</v>
      </c>
      <c r="E72" s="17" t="s">
        <v>136</v>
      </c>
      <c r="F72" s="79">
        <v>3.6665822251172001E-2</v>
      </c>
      <c r="G72" s="19">
        <v>22562.97</v>
      </c>
      <c r="H72" s="19">
        <f t="shared" si="2"/>
        <v>827.29</v>
      </c>
    </row>
    <row r="73" spans="1:8" s="1" customFormat="1" ht="31.35" customHeight="1" x14ac:dyDescent="0.25">
      <c r="A73" s="17">
        <v>58</v>
      </c>
      <c r="B73" s="17"/>
      <c r="C73" s="21" t="s">
        <v>183</v>
      </c>
      <c r="D73" s="18" t="s">
        <v>184</v>
      </c>
      <c r="E73" s="17" t="s">
        <v>139</v>
      </c>
      <c r="F73" s="79">
        <v>1.4263408101943</v>
      </c>
      <c r="G73" s="19">
        <v>519.79999999999995</v>
      </c>
      <c r="H73" s="19">
        <f t="shared" si="2"/>
        <v>741.41</v>
      </c>
    </row>
    <row r="74" spans="1:8" s="1" customFormat="1" ht="15.6" customHeight="1" x14ac:dyDescent="0.25">
      <c r="A74" s="17">
        <v>59</v>
      </c>
      <c r="B74" s="17"/>
      <c r="C74" s="21" t="s">
        <v>185</v>
      </c>
      <c r="D74" s="18" t="s">
        <v>186</v>
      </c>
      <c r="E74" s="17" t="s">
        <v>146</v>
      </c>
      <c r="F74" s="79">
        <v>15.853011139097999</v>
      </c>
      <c r="G74" s="19">
        <v>45</v>
      </c>
      <c r="H74" s="19">
        <f t="shared" si="2"/>
        <v>713.39</v>
      </c>
    </row>
    <row r="75" spans="1:8" s="1" customFormat="1" ht="78" customHeight="1" x14ac:dyDescent="0.25">
      <c r="A75" s="17">
        <v>60</v>
      </c>
      <c r="B75" s="17"/>
      <c r="C75" s="21" t="s">
        <v>187</v>
      </c>
      <c r="D75" s="18" t="s">
        <v>188</v>
      </c>
      <c r="E75" s="17" t="s">
        <v>136</v>
      </c>
      <c r="F75" s="79">
        <v>5.7465565113099998E-2</v>
      </c>
      <c r="G75" s="19">
        <v>10045</v>
      </c>
      <c r="H75" s="19">
        <f t="shared" si="2"/>
        <v>577.24</v>
      </c>
    </row>
    <row r="76" spans="1:8" s="1" customFormat="1" ht="46.9" customHeight="1" x14ac:dyDescent="0.25">
      <c r="A76" s="17">
        <v>61</v>
      </c>
      <c r="B76" s="17"/>
      <c r="C76" s="21" t="s">
        <v>189</v>
      </c>
      <c r="D76" s="18" t="s">
        <v>190</v>
      </c>
      <c r="E76" s="17" t="s">
        <v>149</v>
      </c>
      <c r="F76" s="79">
        <v>1.3333065747015</v>
      </c>
      <c r="G76" s="19">
        <v>391.02</v>
      </c>
      <c r="H76" s="19">
        <f t="shared" si="2"/>
        <v>521.35</v>
      </c>
    </row>
    <row r="77" spans="1:8" s="1" customFormat="1" ht="46.9" customHeight="1" x14ac:dyDescent="0.25">
      <c r="A77" s="17">
        <v>62</v>
      </c>
      <c r="B77" s="17"/>
      <c r="C77" s="21" t="s">
        <v>191</v>
      </c>
      <c r="D77" s="18" t="s">
        <v>192</v>
      </c>
      <c r="E77" s="17" t="s">
        <v>149</v>
      </c>
      <c r="F77" s="79">
        <v>1.3333080673338</v>
      </c>
      <c r="G77" s="19">
        <v>362.1</v>
      </c>
      <c r="H77" s="19">
        <f t="shared" si="2"/>
        <v>482.79</v>
      </c>
    </row>
    <row r="78" spans="1:8" s="1" customFormat="1" ht="31.35" customHeight="1" x14ac:dyDescent="0.25">
      <c r="A78" s="17">
        <v>63</v>
      </c>
      <c r="B78" s="17"/>
      <c r="C78" s="21" t="s">
        <v>193</v>
      </c>
      <c r="D78" s="18" t="s">
        <v>194</v>
      </c>
      <c r="E78" s="17" t="s">
        <v>136</v>
      </c>
      <c r="F78" s="79">
        <v>6.9065450670876993E-2</v>
      </c>
      <c r="G78" s="19">
        <v>4455.2</v>
      </c>
      <c r="H78" s="19">
        <f t="shared" si="2"/>
        <v>307.7</v>
      </c>
    </row>
    <row r="79" spans="1:8" s="1" customFormat="1" ht="15.6" customHeight="1" x14ac:dyDescent="0.25">
      <c r="A79" s="17">
        <v>64</v>
      </c>
      <c r="B79" s="17"/>
      <c r="C79" s="21" t="s">
        <v>195</v>
      </c>
      <c r="D79" s="18" t="s">
        <v>196</v>
      </c>
      <c r="E79" s="17" t="s">
        <v>139</v>
      </c>
      <c r="F79" s="79">
        <v>125.34004180238</v>
      </c>
      <c r="G79" s="19">
        <v>2.44</v>
      </c>
      <c r="H79" s="19">
        <f t="shared" si="2"/>
        <v>305.83</v>
      </c>
    </row>
    <row r="80" spans="1:8" s="1" customFormat="1" ht="31.35" customHeight="1" x14ac:dyDescent="0.25">
      <c r="A80" s="17">
        <v>65</v>
      </c>
      <c r="B80" s="17"/>
      <c r="C80" s="21" t="s">
        <v>197</v>
      </c>
      <c r="D80" s="18" t="s">
        <v>198</v>
      </c>
      <c r="E80" s="17" t="s">
        <v>139</v>
      </c>
      <c r="F80" s="79">
        <v>0.18666287295826001</v>
      </c>
      <c r="G80" s="19">
        <v>1320</v>
      </c>
      <c r="H80" s="19">
        <f t="shared" si="2"/>
        <v>246.39</v>
      </c>
    </row>
    <row r="81" spans="1:8" s="1" customFormat="1" ht="46.9" customHeight="1" x14ac:dyDescent="0.25">
      <c r="A81" s="17">
        <v>66</v>
      </c>
      <c r="B81" s="17"/>
      <c r="C81" s="21" t="s">
        <v>199</v>
      </c>
      <c r="D81" s="18" t="s">
        <v>200</v>
      </c>
      <c r="E81" s="17" t="s">
        <v>149</v>
      </c>
      <c r="F81" s="79">
        <v>1</v>
      </c>
      <c r="G81" s="19">
        <v>175.57</v>
      </c>
      <c r="H81" s="19">
        <f t="shared" si="2"/>
        <v>175.57</v>
      </c>
    </row>
    <row r="82" spans="1:8" s="1" customFormat="1" ht="46.9" customHeight="1" x14ac:dyDescent="0.25">
      <c r="A82" s="17">
        <v>67</v>
      </c>
      <c r="B82" s="17"/>
      <c r="C82" s="21" t="s">
        <v>201</v>
      </c>
      <c r="D82" s="18" t="s">
        <v>202</v>
      </c>
      <c r="E82" s="17" t="s">
        <v>149</v>
      </c>
      <c r="F82" s="79">
        <v>1</v>
      </c>
      <c r="G82" s="19">
        <v>138.79</v>
      </c>
      <c r="H82" s="19">
        <f t="shared" si="2"/>
        <v>138.79</v>
      </c>
    </row>
    <row r="83" spans="1:8" s="1" customFormat="1" ht="15.6" customHeight="1" x14ac:dyDescent="0.25">
      <c r="A83" s="17">
        <v>68</v>
      </c>
      <c r="B83" s="17"/>
      <c r="C83" s="21" t="s">
        <v>203</v>
      </c>
      <c r="D83" s="18" t="s">
        <v>204</v>
      </c>
      <c r="E83" s="17" t="s">
        <v>162</v>
      </c>
      <c r="F83" s="79">
        <v>4.7999976636546</v>
      </c>
      <c r="G83" s="19">
        <v>35.53</v>
      </c>
      <c r="H83" s="19">
        <f t="shared" ref="H83:H114" si="3">ROUND(F83*G83,2)</f>
        <v>170.54</v>
      </c>
    </row>
    <row r="84" spans="1:8" s="1" customFormat="1" ht="78" customHeight="1" x14ac:dyDescent="0.25">
      <c r="A84" s="17">
        <v>69</v>
      </c>
      <c r="B84" s="17"/>
      <c r="C84" s="21" t="s">
        <v>205</v>
      </c>
      <c r="D84" s="18" t="s">
        <v>206</v>
      </c>
      <c r="E84" s="17" t="s">
        <v>136</v>
      </c>
      <c r="F84" s="79">
        <v>2.2399544754992E-2</v>
      </c>
      <c r="G84" s="19">
        <v>6800</v>
      </c>
      <c r="H84" s="19">
        <f t="shared" si="3"/>
        <v>152.32</v>
      </c>
    </row>
    <row r="85" spans="1:8" s="1" customFormat="1" ht="15.6" customHeight="1" x14ac:dyDescent="0.25">
      <c r="A85" s="17">
        <v>70</v>
      </c>
      <c r="B85" s="17"/>
      <c r="C85" s="21" t="s">
        <v>207</v>
      </c>
      <c r="D85" s="18" t="s">
        <v>208</v>
      </c>
      <c r="E85" s="17" t="s">
        <v>136</v>
      </c>
      <c r="F85" s="79">
        <v>3.9999807275079999E-2</v>
      </c>
      <c r="G85" s="19">
        <v>2165.8000000000002</v>
      </c>
      <c r="H85" s="19">
        <f t="shared" si="3"/>
        <v>86.63</v>
      </c>
    </row>
    <row r="86" spans="1:8" s="1" customFormat="1" ht="15.6" customHeight="1" x14ac:dyDescent="0.25">
      <c r="A86" s="17">
        <v>71</v>
      </c>
      <c r="B86" s="17"/>
      <c r="C86" s="21" t="s">
        <v>209</v>
      </c>
      <c r="D86" s="18" t="s">
        <v>210</v>
      </c>
      <c r="E86" s="17" t="s">
        <v>146</v>
      </c>
      <c r="F86" s="79">
        <v>9.0663870074287001</v>
      </c>
      <c r="G86" s="19">
        <v>9.0399999999999991</v>
      </c>
      <c r="H86" s="19">
        <f t="shared" si="3"/>
        <v>81.96</v>
      </c>
    </row>
    <row r="87" spans="1:8" s="1" customFormat="1" ht="15.6" customHeight="1" x14ac:dyDescent="0.25">
      <c r="A87" s="17">
        <v>72</v>
      </c>
      <c r="B87" s="17"/>
      <c r="C87" s="21" t="s">
        <v>211</v>
      </c>
      <c r="D87" s="18" t="s">
        <v>212</v>
      </c>
      <c r="E87" s="17" t="s">
        <v>136</v>
      </c>
      <c r="F87" s="79">
        <v>0.10640128657443</v>
      </c>
      <c r="G87" s="19">
        <v>734.5</v>
      </c>
      <c r="H87" s="19">
        <f t="shared" si="3"/>
        <v>78.150000000000006</v>
      </c>
    </row>
    <row r="88" spans="1:8" s="1" customFormat="1" ht="31.35" customHeight="1" x14ac:dyDescent="0.25">
      <c r="A88" s="17">
        <v>73</v>
      </c>
      <c r="B88" s="17"/>
      <c r="C88" s="21" t="s">
        <v>213</v>
      </c>
      <c r="D88" s="18" t="s">
        <v>214</v>
      </c>
      <c r="E88" s="17" t="s">
        <v>215</v>
      </c>
      <c r="F88" s="79">
        <v>2.2666337977412998</v>
      </c>
      <c r="G88" s="19">
        <v>32.67</v>
      </c>
      <c r="H88" s="19">
        <f t="shared" si="3"/>
        <v>74.05</v>
      </c>
    </row>
    <row r="89" spans="1:8" s="1" customFormat="1" ht="31.35" customHeight="1" x14ac:dyDescent="0.25">
      <c r="A89" s="17">
        <v>74</v>
      </c>
      <c r="B89" s="17"/>
      <c r="C89" s="21" t="s">
        <v>216</v>
      </c>
      <c r="D89" s="18" t="s">
        <v>217</v>
      </c>
      <c r="E89" s="17" t="s">
        <v>139</v>
      </c>
      <c r="F89" s="79">
        <v>5.3263776466973001E-2</v>
      </c>
      <c r="G89" s="19">
        <v>1382.9</v>
      </c>
      <c r="H89" s="19">
        <f t="shared" si="3"/>
        <v>73.66</v>
      </c>
    </row>
    <row r="90" spans="1:8" s="1" customFormat="1" ht="31.35" customHeight="1" x14ac:dyDescent="0.25">
      <c r="A90" s="17">
        <v>75</v>
      </c>
      <c r="B90" s="17"/>
      <c r="C90" s="21" t="s">
        <v>218</v>
      </c>
      <c r="D90" s="18" t="s">
        <v>219</v>
      </c>
      <c r="E90" s="17" t="s">
        <v>136</v>
      </c>
      <c r="F90" s="79">
        <v>5.0001252899304002E-3</v>
      </c>
      <c r="G90" s="19">
        <v>14690</v>
      </c>
      <c r="H90" s="19">
        <f t="shared" si="3"/>
        <v>73.45</v>
      </c>
    </row>
    <row r="91" spans="1:8" s="1" customFormat="1" ht="31.35" customHeight="1" x14ac:dyDescent="0.25">
      <c r="A91" s="17">
        <v>76</v>
      </c>
      <c r="B91" s="17"/>
      <c r="C91" s="21" t="s">
        <v>220</v>
      </c>
      <c r="D91" s="18" t="s">
        <v>221</v>
      </c>
      <c r="E91" s="17" t="s">
        <v>139</v>
      </c>
      <c r="F91" s="79">
        <v>6.7866607487868005E-2</v>
      </c>
      <c r="G91" s="19">
        <v>1010</v>
      </c>
      <c r="H91" s="19">
        <f t="shared" si="3"/>
        <v>68.55</v>
      </c>
    </row>
    <row r="92" spans="1:8" s="1" customFormat="1" ht="31.35" customHeight="1" x14ac:dyDescent="0.25">
      <c r="A92" s="17">
        <v>77</v>
      </c>
      <c r="B92" s="17"/>
      <c r="C92" s="21" t="s">
        <v>222</v>
      </c>
      <c r="D92" s="18" t="s">
        <v>223</v>
      </c>
      <c r="E92" s="17" t="s">
        <v>136</v>
      </c>
      <c r="F92" s="79">
        <v>7.8663311227848004E-3</v>
      </c>
      <c r="G92" s="19">
        <v>7590</v>
      </c>
      <c r="H92" s="19">
        <f t="shared" si="3"/>
        <v>59.71</v>
      </c>
    </row>
    <row r="93" spans="1:8" s="1" customFormat="1" ht="15.6" customHeight="1" x14ac:dyDescent="0.25">
      <c r="A93" s="17">
        <v>78</v>
      </c>
      <c r="B93" s="17"/>
      <c r="C93" s="21" t="s">
        <v>224</v>
      </c>
      <c r="D93" s="18" t="s">
        <v>225</v>
      </c>
      <c r="E93" s="17" t="s">
        <v>139</v>
      </c>
      <c r="F93" s="79">
        <v>0.11999756118745999</v>
      </c>
      <c r="G93" s="19">
        <v>497</v>
      </c>
      <c r="H93" s="19">
        <f t="shared" si="3"/>
        <v>59.64</v>
      </c>
    </row>
    <row r="94" spans="1:8" s="1" customFormat="1" ht="15.6" customHeight="1" x14ac:dyDescent="0.25">
      <c r="A94" s="17">
        <v>79</v>
      </c>
      <c r="B94" s="17"/>
      <c r="C94" s="21" t="s">
        <v>226</v>
      </c>
      <c r="D94" s="18" t="s">
        <v>227</v>
      </c>
      <c r="E94" s="17" t="s">
        <v>162</v>
      </c>
      <c r="F94" s="79">
        <v>7.8397379328915999</v>
      </c>
      <c r="G94" s="19">
        <v>6.78</v>
      </c>
      <c r="H94" s="19">
        <f t="shared" si="3"/>
        <v>53.15</v>
      </c>
    </row>
    <row r="95" spans="1:8" s="1" customFormat="1" ht="15.6" customHeight="1" x14ac:dyDescent="0.25">
      <c r="A95" s="17">
        <v>80</v>
      </c>
      <c r="B95" s="17"/>
      <c r="C95" s="21" t="s">
        <v>165</v>
      </c>
      <c r="D95" s="18" t="s">
        <v>228</v>
      </c>
      <c r="E95" s="17" t="s">
        <v>136</v>
      </c>
      <c r="F95" s="79">
        <v>3.8666446746523E-3</v>
      </c>
      <c r="G95" s="19">
        <v>9424</v>
      </c>
      <c r="H95" s="19">
        <f t="shared" si="3"/>
        <v>36.44</v>
      </c>
    </row>
    <row r="96" spans="1:8" s="1" customFormat="1" ht="31.35" customHeight="1" x14ac:dyDescent="0.25">
      <c r="A96" s="17">
        <v>81</v>
      </c>
      <c r="B96" s="17"/>
      <c r="C96" s="21" t="s">
        <v>193</v>
      </c>
      <c r="D96" s="18" t="s">
        <v>229</v>
      </c>
      <c r="E96" s="17" t="s">
        <v>136</v>
      </c>
      <c r="F96" s="79">
        <v>7.9336385184369997E-3</v>
      </c>
      <c r="G96" s="19">
        <v>4455.2</v>
      </c>
      <c r="H96" s="19">
        <f t="shared" si="3"/>
        <v>35.35</v>
      </c>
    </row>
    <row r="97" spans="1:8" s="1" customFormat="1" ht="31.35" customHeight="1" x14ac:dyDescent="0.25">
      <c r="A97" s="17">
        <v>82</v>
      </c>
      <c r="B97" s="17"/>
      <c r="C97" s="21" t="s">
        <v>152</v>
      </c>
      <c r="D97" s="18" t="s">
        <v>230</v>
      </c>
      <c r="E97" s="17" t="s">
        <v>139</v>
      </c>
      <c r="F97" s="79">
        <v>1.7928207058363999E-2</v>
      </c>
      <c r="G97" s="19">
        <v>560</v>
      </c>
      <c r="H97" s="19">
        <f t="shared" si="3"/>
        <v>10.039999999999999</v>
      </c>
    </row>
    <row r="98" spans="1:8" s="1" customFormat="1" ht="31.35" customHeight="1" x14ac:dyDescent="0.25">
      <c r="A98" s="17">
        <v>83</v>
      </c>
      <c r="B98" s="17"/>
      <c r="C98" s="21" t="s">
        <v>231</v>
      </c>
      <c r="D98" s="18" t="s">
        <v>232</v>
      </c>
      <c r="E98" s="17" t="s">
        <v>136</v>
      </c>
      <c r="F98" s="79">
        <v>1.5995380763045E-3</v>
      </c>
      <c r="G98" s="19">
        <v>6210</v>
      </c>
      <c r="H98" s="19">
        <f t="shared" si="3"/>
        <v>9.93</v>
      </c>
    </row>
    <row r="99" spans="1:8" s="1" customFormat="1" ht="46.9" customHeight="1" x14ac:dyDescent="0.25">
      <c r="A99" s="17">
        <v>84</v>
      </c>
      <c r="B99" s="17"/>
      <c r="C99" s="21" t="s">
        <v>233</v>
      </c>
      <c r="D99" s="18" t="s">
        <v>234</v>
      </c>
      <c r="E99" s="17" t="s">
        <v>215</v>
      </c>
      <c r="F99" s="79">
        <v>0.20002432942149001</v>
      </c>
      <c r="G99" s="19">
        <v>49.06</v>
      </c>
      <c r="H99" s="19">
        <f t="shared" si="3"/>
        <v>9.81</v>
      </c>
    </row>
    <row r="100" spans="1:8" s="1" customFormat="1" ht="15.6" customHeight="1" x14ac:dyDescent="0.25">
      <c r="A100" s="17">
        <v>85</v>
      </c>
      <c r="B100" s="17"/>
      <c r="C100" s="21" t="s">
        <v>235</v>
      </c>
      <c r="D100" s="18" t="s">
        <v>236</v>
      </c>
      <c r="E100" s="17" t="s">
        <v>136</v>
      </c>
      <c r="F100" s="79">
        <v>2.0006855547776E-3</v>
      </c>
      <c r="G100" s="19">
        <v>1836</v>
      </c>
      <c r="H100" s="19">
        <f t="shared" si="3"/>
        <v>3.67</v>
      </c>
    </row>
    <row r="101" spans="1:8" s="1" customFormat="1" ht="15.6" customHeight="1" x14ac:dyDescent="0.25">
      <c r="A101" s="17">
        <v>86</v>
      </c>
      <c r="B101" s="17"/>
      <c r="C101" s="21" t="s">
        <v>237</v>
      </c>
      <c r="D101" s="18" t="s">
        <v>238</v>
      </c>
      <c r="E101" s="17" t="s">
        <v>136</v>
      </c>
      <c r="F101" s="79">
        <v>1.0664958035844999E-3</v>
      </c>
      <c r="G101" s="19">
        <v>3219.2</v>
      </c>
      <c r="H101" s="19">
        <f t="shared" si="3"/>
        <v>3.43</v>
      </c>
    </row>
    <row r="102" spans="1:8" s="1" customFormat="1" ht="15.6" customHeight="1" x14ac:dyDescent="0.25">
      <c r="A102" s="17">
        <v>87</v>
      </c>
      <c r="B102" s="17"/>
      <c r="C102" s="21" t="s">
        <v>239</v>
      </c>
      <c r="D102" s="18" t="s">
        <v>240</v>
      </c>
      <c r="E102" s="17" t="s">
        <v>139</v>
      </c>
      <c r="F102" s="79">
        <v>3.0442046008842E-2</v>
      </c>
      <c r="G102" s="19">
        <v>108.4</v>
      </c>
      <c r="H102" s="19">
        <f t="shared" si="3"/>
        <v>3.3</v>
      </c>
    </row>
    <row r="103" spans="1:8" s="1" customFormat="1" ht="15.6" customHeight="1" x14ac:dyDescent="0.25">
      <c r="A103" s="17">
        <v>88</v>
      </c>
      <c r="B103" s="17"/>
      <c r="C103" s="21" t="s">
        <v>241</v>
      </c>
      <c r="D103" s="18" t="s">
        <v>242</v>
      </c>
      <c r="E103" s="17" t="s">
        <v>146</v>
      </c>
      <c r="F103" s="79">
        <v>0.24188831449785</v>
      </c>
      <c r="G103" s="19">
        <v>9.0399999999999991</v>
      </c>
      <c r="H103" s="19">
        <f t="shared" si="3"/>
        <v>2.19</v>
      </c>
    </row>
    <row r="104" spans="1:8" s="1" customFormat="1" ht="15.6" customHeight="1" x14ac:dyDescent="0.25">
      <c r="A104" s="17">
        <v>89</v>
      </c>
      <c r="B104" s="17"/>
      <c r="C104" s="21" t="s">
        <v>243</v>
      </c>
      <c r="D104" s="18" t="s">
        <v>244</v>
      </c>
      <c r="E104" s="17" t="s">
        <v>139</v>
      </c>
      <c r="F104" s="79">
        <v>3.6053689018907E-3</v>
      </c>
      <c r="G104" s="19">
        <v>490</v>
      </c>
      <c r="H104" s="19">
        <f t="shared" si="3"/>
        <v>1.77</v>
      </c>
    </row>
    <row r="105" spans="1:8" s="1" customFormat="1" ht="15.6" customHeight="1" x14ac:dyDescent="0.25">
      <c r="A105" s="17">
        <v>90</v>
      </c>
      <c r="B105" s="17"/>
      <c r="C105" s="21" t="s">
        <v>245</v>
      </c>
      <c r="D105" s="18" t="s">
        <v>246</v>
      </c>
      <c r="E105" s="17" t="s">
        <v>162</v>
      </c>
      <c r="F105" s="79">
        <v>1.6194771755525E-2</v>
      </c>
      <c r="G105" s="19">
        <v>57.63</v>
      </c>
      <c r="H105" s="19">
        <f t="shared" si="3"/>
        <v>0.93</v>
      </c>
    </row>
    <row r="106" spans="1:8" s="1" customFormat="1" ht="15.6" customHeight="1" x14ac:dyDescent="0.25">
      <c r="A106" s="17">
        <v>91</v>
      </c>
      <c r="B106" s="17"/>
      <c r="C106" s="21" t="s">
        <v>247</v>
      </c>
      <c r="D106" s="18" t="s">
        <v>248</v>
      </c>
      <c r="E106" s="17" t="s">
        <v>162</v>
      </c>
      <c r="F106" s="79">
        <v>0.21734266179795</v>
      </c>
      <c r="G106" s="19">
        <v>3.62</v>
      </c>
      <c r="H106" s="19">
        <f t="shared" si="3"/>
        <v>0.79</v>
      </c>
    </row>
    <row r="107" spans="1:8" s="1" customFormat="1" ht="15.6" customHeight="1" x14ac:dyDescent="0.25">
      <c r="A107" s="17">
        <v>92</v>
      </c>
      <c r="B107" s="17"/>
      <c r="C107" s="21" t="s">
        <v>249</v>
      </c>
      <c r="D107" s="18" t="s">
        <v>250</v>
      </c>
      <c r="E107" s="17" t="s">
        <v>136</v>
      </c>
      <c r="F107" s="79">
        <v>6.6909789849104001E-5</v>
      </c>
      <c r="G107" s="19">
        <v>10362</v>
      </c>
      <c r="H107" s="19">
        <f t="shared" si="3"/>
        <v>0.69</v>
      </c>
    </row>
    <row r="108" spans="1:8" s="1" customFormat="1" ht="31.35" customHeight="1" x14ac:dyDescent="0.25">
      <c r="A108" s="17">
        <v>93</v>
      </c>
      <c r="B108" s="17"/>
      <c r="C108" s="21" t="s">
        <v>251</v>
      </c>
      <c r="D108" s="18" t="s">
        <v>252</v>
      </c>
      <c r="E108" s="17" t="s">
        <v>139</v>
      </c>
      <c r="F108" s="79">
        <v>5.3352969016265005E-4</v>
      </c>
      <c r="G108" s="19">
        <v>1287</v>
      </c>
      <c r="H108" s="19">
        <f t="shared" si="3"/>
        <v>0.69</v>
      </c>
    </row>
    <row r="109" spans="1:8" s="1" customFormat="1" ht="15.6" customHeight="1" x14ac:dyDescent="0.25">
      <c r="A109" s="17">
        <v>94</v>
      </c>
      <c r="B109" s="17"/>
      <c r="C109" s="21" t="s">
        <v>253</v>
      </c>
      <c r="D109" s="18" t="s">
        <v>254</v>
      </c>
      <c r="E109" s="17" t="s">
        <v>139</v>
      </c>
      <c r="F109" s="79">
        <v>1.3308352790075001E-3</v>
      </c>
      <c r="G109" s="19">
        <v>485.9</v>
      </c>
      <c r="H109" s="19">
        <f t="shared" si="3"/>
        <v>0.65</v>
      </c>
    </row>
    <row r="110" spans="1:8" s="1" customFormat="1" ht="15.6" customHeight="1" x14ac:dyDescent="0.25">
      <c r="A110" s="17">
        <v>95</v>
      </c>
      <c r="B110" s="17"/>
      <c r="C110" s="21" t="s">
        <v>255</v>
      </c>
      <c r="D110" s="18" t="s">
        <v>256</v>
      </c>
      <c r="E110" s="17" t="s">
        <v>136</v>
      </c>
      <c r="F110" s="79">
        <v>1.329776957498E-4</v>
      </c>
      <c r="G110" s="19">
        <v>2606.9</v>
      </c>
      <c r="H110" s="19">
        <f t="shared" si="3"/>
        <v>0.35</v>
      </c>
    </row>
    <row r="111" spans="1:8" s="1" customFormat="1" ht="31.35" customHeight="1" x14ac:dyDescent="0.25">
      <c r="A111" s="17">
        <v>96</v>
      </c>
      <c r="B111" s="17"/>
      <c r="C111" s="21" t="s">
        <v>257</v>
      </c>
      <c r="D111" s="18" t="s">
        <v>258</v>
      </c>
      <c r="E111" s="17" t="s">
        <v>146</v>
      </c>
      <c r="F111" s="79">
        <v>8.6617502688641004E-4</v>
      </c>
      <c r="G111" s="19">
        <v>23.09</v>
      </c>
      <c r="H111" s="19">
        <f t="shared" si="3"/>
        <v>0.02</v>
      </c>
    </row>
    <row r="112" spans="1:8" s="1" customFormat="1" ht="15.6" customHeight="1" x14ac:dyDescent="0.25">
      <c r="A112" s="17">
        <v>97</v>
      </c>
      <c r="B112" s="17"/>
      <c r="C112" s="21" t="s">
        <v>259</v>
      </c>
      <c r="D112" s="18" t="s">
        <v>260</v>
      </c>
      <c r="E112" s="17" t="s">
        <v>146</v>
      </c>
      <c r="F112" s="79">
        <v>7.0766980015489001E-4</v>
      </c>
      <c r="G112" s="19">
        <v>9.42</v>
      </c>
      <c r="H112" s="19">
        <f t="shared" si="3"/>
        <v>0.01</v>
      </c>
    </row>
    <row r="113" spans="1:8" s="1" customFormat="1" ht="15.6" customHeight="1" x14ac:dyDescent="0.25">
      <c r="A113" s="17">
        <v>98</v>
      </c>
      <c r="B113" s="17"/>
      <c r="C113" s="21" t="s">
        <v>261</v>
      </c>
      <c r="D113" s="18" t="s">
        <v>262</v>
      </c>
      <c r="E113" s="17" t="s">
        <v>136</v>
      </c>
      <c r="F113" s="79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263</v>
      </c>
      <c r="D114" s="18" t="s">
        <v>264</v>
      </c>
      <c r="E114" s="17" t="s">
        <v>136</v>
      </c>
      <c r="F114" s="79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87"/>
      <c r="C118" s="87"/>
      <c r="D118" s="87"/>
    </row>
    <row r="119" spans="1:8" s="1" customFormat="1" ht="15.6" customHeight="1" x14ac:dyDescent="0.25">
      <c r="B119" s="87" t="s">
        <v>265</v>
      </c>
      <c r="C119" s="87"/>
      <c r="D119" s="87"/>
    </row>
    <row r="120" spans="1:8" s="1" customFormat="1" ht="15.6" customHeight="1" x14ac:dyDescent="0.25">
      <c r="B120" s="7" t="s">
        <v>31</v>
      </c>
      <c r="C120" s="87"/>
      <c r="D120" s="87"/>
    </row>
    <row r="121" spans="1:8" s="1" customFormat="1" ht="15.6" customHeight="1" x14ac:dyDescent="0.25">
      <c r="B121" s="87"/>
      <c r="C121" s="87"/>
      <c r="D121" s="87"/>
    </row>
    <row r="122" spans="1:8" s="1" customFormat="1" ht="15.6" customHeight="1" x14ac:dyDescent="0.25">
      <c r="B122" s="87" t="s">
        <v>411</v>
      </c>
      <c r="C122" s="87"/>
      <c r="D122" s="87"/>
    </row>
    <row r="123" spans="1:8" s="1" customFormat="1" ht="15.6" customHeight="1" x14ac:dyDescent="0.25">
      <c r="B123" s="7" t="s">
        <v>32</v>
      </c>
      <c r="C123" s="87"/>
      <c r="D123" s="87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1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266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2" t="s">
        <v>267</v>
      </c>
      <c r="C5" s="102"/>
      <c r="D5" s="102"/>
      <c r="E5" s="102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16" t="s">
        <v>268</v>
      </c>
      <c r="C7" s="116"/>
      <c r="D7" s="116"/>
      <c r="E7" s="116"/>
    </row>
    <row r="8" spans="1:5" ht="15.6" customHeight="1" x14ac:dyDescent="0.25">
      <c r="B8" s="116" t="s">
        <v>4</v>
      </c>
      <c r="C8" s="116"/>
      <c r="D8" s="116"/>
      <c r="E8" s="116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269</v>
      </c>
      <c r="C10" s="5" t="s">
        <v>270</v>
      </c>
      <c r="D10" s="5" t="s">
        <v>271</v>
      </c>
      <c r="E10" s="5" t="s">
        <v>272</v>
      </c>
    </row>
    <row r="11" spans="1:5" s="1" customFormat="1" ht="15" customHeight="1" x14ac:dyDescent="0.25">
      <c r="B11" s="29" t="s">
        <v>273</v>
      </c>
      <c r="C11" s="45">
        <f>'Прил.5 Расчет СМР и ОБ'!J14</f>
        <v>1927276.4</v>
      </c>
      <c r="D11" s="46">
        <f>C11/C24</f>
        <v>0.23061564957766001</v>
      </c>
      <c r="E11" s="46">
        <f>C11/C40</f>
        <v>0.20623617622842</v>
      </c>
    </row>
    <row r="12" spans="1:5" s="1" customFormat="1" ht="15" customHeight="1" x14ac:dyDescent="0.25">
      <c r="B12" s="29" t="s">
        <v>274</v>
      </c>
      <c r="C12" s="45">
        <f>'Прил.5 Расчет СМР и ОБ'!J21</f>
        <v>417509.15</v>
      </c>
      <c r="D12" s="46">
        <f>C12/C24</f>
        <v>4.9958658670790003E-2</v>
      </c>
      <c r="E12" s="46">
        <f>C12/C40</f>
        <v>4.4677292077244003E-2</v>
      </c>
    </row>
    <row r="13" spans="1:5" s="1" customFormat="1" ht="15" customHeight="1" x14ac:dyDescent="0.25">
      <c r="B13" s="29" t="s">
        <v>275</v>
      </c>
      <c r="C13" s="45">
        <f>'Прил.5 Расчет СМР и ОБ'!J40</f>
        <v>60272.77</v>
      </c>
      <c r="D13" s="46">
        <f>C13/C24</f>
        <v>7.2121694664010003E-3</v>
      </c>
      <c r="E13" s="46">
        <f>C13/C40</f>
        <v>6.4497368491074998E-3</v>
      </c>
    </row>
    <row r="14" spans="1:5" s="1" customFormat="1" ht="15" customHeight="1" x14ac:dyDescent="0.25">
      <c r="B14" s="29" t="s">
        <v>276</v>
      </c>
      <c r="C14" s="45">
        <f>C13+C12</f>
        <v>477781.92</v>
      </c>
      <c r="D14" s="46">
        <f>C14/C24</f>
        <v>5.7170828137191002E-2</v>
      </c>
      <c r="E14" s="46">
        <f>C14/C40</f>
        <v>5.1127028926352E-2</v>
      </c>
    </row>
    <row r="15" spans="1:5" s="1" customFormat="1" ht="15" customHeight="1" x14ac:dyDescent="0.25">
      <c r="B15" s="29" t="s">
        <v>277</v>
      </c>
      <c r="C15" s="45">
        <f>'Прил.5 Расчет СМР и ОБ'!J16</f>
        <v>191526.69</v>
      </c>
      <c r="D15" s="46">
        <f>C15/C24</f>
        <v>2.2917860679356E-2</v>
      </c>
      <c r="E15" s="46">
        <f>C15/C40</f>
        <v>2.0495105004807002E-2</v>
      </c>
    </row>
    <row r="16" spans="1:5" s="1" customFormat="1" ht="15" customHeight="1" x14ac:dyDescent="0.25">
      <c r="B16" s="29" t="s">
        <v>278</v>
      </c>
      <c r="C16" s="45">
        <f>'Прил.5 Расчет СМР и ОБ'!J59</f>
        <v>2200301.2000000002</v>
      </c>
      <c r="D16" s="46">
        <f>C16/C24</f>
        <v>0.26328547918945</v>
      </c>
      <c r="E16" s="46">
        <f>C16/C40</f>
        <v>0.23545232330911001</v>
      </c>
    </row>
    <row r="17" spans="2:5" s="1" customFormat="1" ht="15" customHeight="1" x14ac:dyDescent="0.25">
      <c r="B17" s="29" t="s">
        <v>279</v>
      </c>
      <c r="C17" s="45">
        <f>'Прил.5 Расчет СМР и ОБ'!J116</f>
        <v>370578.94</v>
      </c>
      <c r="D17" s="46">
        <f>C17/C24</f>
        <v>4.4343044395656998E-2</v>
      </c>
      <c r="E17" s="46">
        <f>C17/C40</f>
        <v>3.9655331003058E-2</v>
      </c>
    </row>
    <row r="18" spans="2:5" s="1" customFormat="1" ht="15" customHeight="1" x14ac:dyDescent="0.25">
      <c r="B18" s="29" t="s">
        <v>280</v>
      </c>
      <c r="C18" s="45">
        <f>C17+C16</f>
        <v>2570880.14</v>
      </c>
      <c r="D18" s="46">
        <f>C18/C24</f>
        <v>0.30762852358510001</v>
      </c>
      <c r="E18" s="46">
        <f>C18/C40</f>
        <v>0.27510765431216999</v>
      </c>
    </row>
    <row r="19" spans="2:5" s="1" customFormat="1" ht="15" customHeight="1" x14ac:dyDescent="0.25">
      <c r="B19" s="29" t="s">
        <v>281</v>
      </c>
      <c r="C19" s="45">
        <f>C18+C14+C11</f>
        <v>4975938.46</v>
      </c>
      <c r="D19" s="46">
        <f>C19/C24</f>
        <v>0.59541500129995995</v>
      </c>
      <c r="E19" s="47">
        <f>C19/C40</f>
        <v>0.53247085946693995</v>
      </c>
    </row>
    <row r="20" spans="2:5" s="1" customFormat="1" ht="15" customHeight="1" x14ac:dyDescent="0.25">
      <c r="B20" s="29" t="s">
        <v>282</v>
      </c>
      <c r="C20" s="45">
        <f>'Прил.5 Расчет СМР и ОБ'!J120</f>
        <v>1227367.9018216</v>
      </c>
      <c r="D20" s="46">
        <f>C20/C24</f>
        <v>0.14686541377737999</v>
      </c>
      <c r="E20" s="46">
        <f>C20/C40</f>
        <v>0.13133957479954</v>
      </c>
    </row>
    <row r="21" spans="2:5" s="1" customFormat="1" ht="15" customHeight="1" x14ac:dyDescent="0.25">
      <c r="B21" s="29" t="s">
        <v>283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284</v>
      </c>
      <c r="C22" s="45">
        <f>'Прил.5 Расчет СМР и ОБ'!J119</f>
        <v>2153786.5047271</v>
      </c>
      <c r="D22" s="46">
        <f>C22/C24</f>
        <v>0.25771958492267</v>
      </c>
      <c r="E22" s="46">
        <f>C22/C40</f>
        <v>0.23047482610553</v>
      </c>
    </row>
    <row r="23" spans="2:5" s="1" customFormat="1" ht="15" customHeight="1" x14ac:dyDescent="0.25">
      <c r="B23" s="29" t="s">
        <v>285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286</v>
      </c>
      <c r="C24" s="45">
        <f>C19+C20+C22</f>
        <v>8357092.8665487003</v>
      </c>
      <c r="D24" s="46">
        <f>C24/C24</f>
        <v>1</v>
      </c>
      <c r="E24" s="46">
        <f>C24/C40</f>
        <v>0.89428526037202005</v>
      </c>
    </row>
    <row r="25" spans="2:5" s="1" customFormat="1" ht="31.35" customHeight="1" x14ac:dyDescent="0.25">
      <c r="B25" s="29" t="s">
        <v>287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288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289</v>
      </c>
      <c r="C27" s="49">
        <f>C24+C25</f>
        <v>8357092.8665487003</v>
      </c>
      <c r="D27" s="46"/>
      <c r="E27" s="46">
        <f>C27/C40</f>
        <v>0.89428526037202005</v>
      </c>
    </row>
    <row r="28" spans="2:5" s="1" customFormat="1" ht="33" customHeight="1" x14ac:dyDescent="0.25">
      <c r="B28" s="29" t="s">
        <v>290</v>
      </c>
      <c r="C28" s="29"/>
      <c r="D28" s="47"/>
      <c r="E28" s="47"/>
    </row>
    <row r="29" spans="2:5" s="1" customFormat="1" ht="31.35" customHeight="1" x14ac:dyDescent="0.25">
      <c r="B29" s="29" t="s">
        <v>291</v>
      </c>
      <c r="C29" s="49">
        <f>ROUND(C24*0.039,2)</f>
        <v>325926.62</v>
      </c>
      <c r="D29" s="47"/>
      <c r="E29" s="46">
        <f>C29/C40</f>
        <v>3.4877124962385E-2</v>
      </c>
    </row>
    <row r="30" spans="2:5" s="1" customFormat="1" ht="62.45" customHeight="1" x14ac:dyDescent="0.25">
      <c r="B30" s="29" t="s">
        <v>292</v>
      </c>
      <c r="C30" s="49">
        <f>ROUND((C24+C29)*0.021,2)</f>
        <v>182343.41</v>
      </c>
      <c r="D30" s="47"/>
      <c r="E30" s="46">
        <f>C30/C40</f>
        <v>1.9512410175755002E-2</v>
      </c>
    </row>
    <row r="31" spans="2:5" s="1" customFormat="1" ht="15.6" customHeight="1" x14ac:dyDescent="0.25">
      <c r="B31" s="29" t="s">
        <v>293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294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295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296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297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298</v>
      </c>
      <c r="C36" s="51">
        <f>ROUND((C27+C29+C31+C30)*0.0214,2)</f>
        <v>189718.77</v>
      </c>
      <c r="D36" s="52"/>
      <c r="E36" s="53">
        <f>C36/C40</f>
        <v>2.0301641053437E-2</v>
      </c>
      <c r="K36" s="39"/>
    </row>
    <row r="37" spans="2:11" s="1" customFormat="1" ht="15.6" customHeight="1" x14ac:dyDescent="0.25">
      <c r="B37" s="30" t="s">
        <v>299</v>
      </c>
      <c r="C37" s="30">
        <f>ROUND((C27+C29+C30+C31)*0.002,2)</f>
        <v>17730.73</v>
      </c>
      <c r="D37" s="54"/>
      <c r="E37" s="54">
        <f>C37/C40</f>
        <v>1.8973500411973E-3</v>
      </c>
    </row>
    <row r="38" spans="2:11" s="1" customFormat="1" ht="62.45" customHeight="1" x14ac:dyDescent="0.25">
      <c r="B38" s="55" t="s">
        <v>300</v>
      </c>
      <c r="C38" s="56">
        <f>C27+C29+C30+C31+C36+C37</f>
        <v>9072812.3965486996</v>
      </c>
      <c r="D38" s="57"/>
      <c r="E38" s="58">
        <f>C38/C40</f>
        <v>0.97087378660478996</v>
      </c>
    </row>
    <row r="39" spans="2:11" s="1" customFormat="1" ht="15.6" customHeight="1" x14ac:dyDescent="0.25">
      <c r="B39" s="29" t="s">
        <v>301</v>
      </c>
      <c r="C39" s="45">
        <f>ROUND(C38*0.03,2)</f>
        <v>272184.37</v>
      </c>
      <c r="D39" s="47"/>
      <c r="E39" s="46">
        <f>C39/C40</f>
        <v>2.9126213395204999E-2</v>
      </c>
    </row>
    <row r="40" spans="2:11" s="1" customFormat="1" ht="15.6" customHeight="1" x14ac:dyDescent="0.25">
      <c r="B40" s="29" t="s">
        <v>302</v>
      </c>
      <c r="C40" s="45">
        <f>C39+C38</f>
        <v>9344996.7665487006</v>
      </c>
      <c r="D40" s="47"/>
      <c r="E40" s="46">
        <f>C40/C40</f>
        <v>1</v>
      </c>
    </row>
    <row r="41" spans="2:11" s="1" customFormat="1" ht="31.35" customHeight="1" x14ac:dyDescent="0.25">
      <c r="B41" s="29" t="s">
        <v>303</v>
      </c>
      <c r="C41" s="45">
        <f>C40/'Прил.5 Расчет СМР и ОБ'!E123</f>
        <v>9344996.7665487006</v>
      </c>
      <c r="D41" s="47"/>
      <c r="E41" s="47"/>
    </row>
    <row r="42" spans="2:11" s="1" customFormat="1" ht="15.6" customHeight="1" x14ac:dyDescent="0.25">
      <c r="B42" s="87"/>
      <c r="C42" s="87"/>
      <c r="D42" s="87"/>
    </row>
    <row r="43" spans="2:11" s="1" customFormat="1" ht="15.6" customHeight="1" x14ac:dyDescent="0.25">
      <c r="B43" s="87" t="s">
        <v>265</v>
      </c>
      <c r="C43" s="87"/>
      <c r="D43" s="87"/>
    </row>
    <row r="44" spans="2:11" s="1" customFormat="1" ht="15.6" customHeight="1" x14ac:dyDescent="0.25">
      <c r="B44" s="7" t="s">
        <v>31</v>
      </c>
      <c r="C44" s="87"/>
      <c r="D44" s="87"/>
    </row>
    <row r="45" spans="2:11" s="1" customFormat="1" ht="15.6" customHeight="1" x14ac:dyDescent="0.25">
      <c r="B45" s="87"/>
      <c r="C45" s="87"/>
      <c r="D45" s="87"/>
    </row>
    <row r="46" spans="2:11" s="1" customFormat="1" ht="15.6" customHeight="1" x14ac:dyDescent="0.25">
      <c r="B46" s="87" t="s">
        <v>411</v>
      </c>
      <c r="C46" s="87"/>
      <c r="D46" s="87"/>
    </row>
    <row r="47" spans="2:11" s="1" customFormat="1" ht="15.6" customHeight="1" x14ac:dyDescent="0.25">
      <c r="B47" s="7" t="s">
        <v>32</v>
      </c>
      <c r="C47" s="87"/>
      <c r="D47" s="87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0"/>
  <sheetViews>
    <sheetView tabSelected="1" view="pageBreakPreview" zoomScale="60" zoomScaleNormal="100" workbookViewId="0">
      <selection activeCell="F142" sqref="F142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2.570312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19" t="s">
        <v>304</v>
      </c>
      <c r="I2" s="119"/>
      <c r="J2" s="119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2" t="s">
        <v>305</v>
      </c>
      <c r="B4" s="102"/>
      <c r="C4" s="102"/>
      <c r="D4" s="102"/>
      <c r="E4" s="102"/>
      <c r="F4" s="102"/>
      <c r="G4" s="102"/>
      <c r="H4" s="102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20" t="s">
        <v>306</v>
      </c>
      <c r="B6" s="121"/>
      <c r="C6" s="121"/>
      <c r="D6" s="120" t="s">
        <v>307</v>
      </c>
      <c r="E6" s="122"/>
      <c r="F6" s="122"/>
      <c r="G6" s="122"/>
      <c r="H6" s="122"/>
      <c r="I6" s="122"/>
      <c r="J6" s="122"/>
    </row>
    <row r="7" spans="1:11" s="25" customFormat="1" ht="15.6" customHeight="1" x14ac:dyDescent="0.2">
      <c r="A7" s="120" t="s">
        <v>4</v>
      </c>
      <c r="B7" s="121"/>
      <c r="C7" s="121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3" t="s">
        <v>308</v>
      </c>
      <c r="B9" s="110" t="s">
        <v>54</v>
      </c>
      <c r="C9" s="110" t="s">
        <v>269</v>
      </c>
      <c r="D9" s="110" t="s">
        <v>56</v>
      </c>
      <c r="E9" s="110" t="s">
        <v>309</v>
      </c>
      <c r="F9" s="110" t="s">
        <v>58</v>
      </c>
      <c r="G9" s="110"/>
      <c r="H9" s="110" t="s">
        <v>310</v>
      </c>
      <c r="I9" s="110" t="s">
        <v>311</v>
      </c>
      <c r="J9" s="110"/>
      <c r="K9" s="4"/>
    </row>
    <row r="10" spans="1:11" s="1" customFormat="1" ht="28.5" customHeight="1" x14ac:dyDescent="0.25">
      <c r="A10" s="123"/>
      <c r="B10" s="110"/>
      <c r="C10" s="110"/>
      <c r="D10" s="110"/>
      <c r="E10" s="110"/>
      <c r="F10" s="5" t="s">
        <v>312</v>
      </c>
      <c r="G10" s="5" t="s">
        <v>60</v>
      </c>
      <c r="H10" s="110"/>
      <c r="I10" s="5" t="s">
        <v>312</v>
      </c>
      <c r="J10" s="5" t="s">
        <v>60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24" t="s">
        <v>313</v>
      </c>
      <c r="C12" s="125"/>
      <c r="D12" s="126"/>
      <c r="E12" s="126"/>
      <c r="F12" s="126"/>
      <c r="G12" s="126"/>
      <c r="H12" s="126"/>
      <c r="I12" s="30"/>
      <c r="J12" s="30"/>
    </row>
    <row r="13" spans="1:11" s="1" customFormat="1" ht="31.35" customHeight="1" x14ac:dyDescent="0.25">
      <c r="A13" s="17">
        <v>1</v>
      </c>
      <c r="B13" s="17" t="s">
        <v>314</v>
      </c>
      <c r="C13" s="18" t="s">
        <v>315</v>
      </c>
      <c r="D13" s="17" t="s">
        <v>65</v>
      </c>
      <c r="E13" s="17">
        <v>4262</v>
      </c>
      <c r="F13" s="19">
        <v>10.210000000000001</v>
      </c>
      <c r="G13" s="19">
        <f>ROUND(E13*F13,2)</f>
        <v>43515.02</v>
      </c>
      <c r="H13" s="31">
        <f>G13/G14</f>
        <v>1</v>
      </c>
      <c r="I13" s="19">
        <f>ROUND(F13*Прил.10!$D$10,2)</f>
        <v>452.2</v>
      </c>
      <c r="J13" s="19">
        <f>ROUND(E13*I13,2)</f>
        <v>1927276.4</v>
      </c>
    </row>
    <row r="14" spans="1:11" s="1" customFormat="1" ht="31.35" customHeight="1" x14ac:dyDescent="0.25">
      <c r="A14" s="17"/>
      <c r="B14" s="17"/>
      <c r="C14" s="18" t="s">
        <v>316</v>
      </c>
      <c r="D14" s="17" t="s">
        <v>65</v>
      </c>
      <c r="E14" s="17">
        <f>SUM(E13:E13)</f>
        <v>4262</v>
      </c>
      <c r="F14" s="19"/>
      <c r="G14" s="19">
        <f>SUM(G13:G13)</f>
        <v>43515.02</v>
      </c>
      <c r="H14" s="31">
        <v>1</v>
      </c>
      <c r="I14" s="19"/>
      <c r="J14" s="19">
        <f>SUM(J13:J13)</f>
        <v>1927276.4</v>
      </c>
    </row>
    <row r="15" spans="1:11" s="1" customFormat="1" ht="15.6" customHeight="1" x14ac:dyDescent="0.25">
      <c r="A15" s="17"/>
      <c r="B15" s="112" t="s">
        <v>90</v>
      </c>
      <c r="C15" s="113"/>
      <c r="D15" s="112"/>
      <c r="E15" s="112"/>
      <c r="F15" s="118"/>
      <c r="G15" s="118"/>
      <c r="H15" s="112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90</v>
      </c>
      <c r="D16" s="17" t="s">
        <v>65</v>
      </c>
      <c r="E16" s="17">
        <v>327.85</v>
      </c>
      <c r="F16" s="19">
        <v>13.19</v>
      </c>
      <c r="G16" s="19">
        <f>ROUND(E16*F16,2)</f>
        <v>4324.34</v>
      </c>
      <c r="H16" s="31">
        <v>1</v>
      </c>
      <c r="I16" s="19">
        <f>ROUND(F16*Прил.10!$D$10,2)</f>
        <v>584.19000000000005</v>
      </c>
      <c r="J16" s="19">
        <f>ROUND(E16*I16,2)</f>
        <v>191526.69</v>
      </c>
    </row>
    <row r="17" spans="1:10" s="1" customFormat="1" ht="15.6" customHeight="1" x14ac:dyDescent="0.25">
      <c r="A17" s="17"/>
      <c r="B17" s="111" t="s">
        <v>91</v>
      </c>
      <c r="C17" s="113"/>
      <c r="D17" s="112"/>
      <c r="E17" s="112"/>
      <c r="F17" s="118"/>
      <c r="G17" s="118"/>
      <c r="H17" s="112"/>
      <c r="I17" s="19"/>
      <c r="J17" s="19"/>
    </row>
    <row r="18" spans="1:10" s="1" customFormat="1" ht="15.6" customHeight="1" x14ac:dyDescent="0.25">
      <c r="A18" s="17"/>
      <c r="B18" s="112" t="s">
        <v>317</v>
      </c>
      <c r="C18" s="113"/>
      <c r="D18" s="112"/>
      <c r="E18" s="112"/>
      <c r="F18" s="118"/>
      <c r="G18" s="118"/>
      <c r="H18" s="112"/>
      <c r="I18" s="19"/>
      <c r="J18" s="19"/>
    </row>
    <row r="19" spans="1:10" s="1" customFormat="1" ht="31.35" customHeight="1" x14ac:dyDescent="0.25">
      <c r="A19" s="17">
        <v>3</v>
      </c>
      <c r="B19" s="32" t="s">
        <v>92</v>
      </c>
      <c r="C19" s="22" t="s">
        <v>93</v>
      </c>
      <c r="D19" s="23" t="s">
        <v>94</v>
      </c>
      <c r="E19" s="83">
        <v>209.29448900695999</v>
      </c>
      <c r="F19" s="34">
        <v>96.89</v>
      </c>
      <c r="G19" s="34">
        <f>ROUND(E19*F19,2)</f>
        <v>20278.54</v>
      </c>
      <c r="H19" s="31">
        <f>G19/G41</f>
        <v>0.57170913021500003</v>
      </c>
      <c r="I19" s="19">
        <f>ROUND(F19*Прил.10!$D$11,2)</f>
        <v>1305.1099999999999</v>
      </c>
      <c r="J19" s="19">
        <f>ROUND(E19*I19,2)</f>
        <v>273152.33</v>
      </c>
    </row>
    <row r="20" spans="1:10" s="1" customFormat="1" ht="31.35" customHeight="1" x14ac:dyDescent="0.25">
      <c r="A20" s="17">
        <v>4</v>
      </c>
      <c r="B20" s="32" t="s">
        <v>95</v>
      </c>
      <c r="C20" s="22" t="s">
        <v>96</v>
      </c>
      <c r="D20" s="23" t="s">
        <v>94</v>
      </c>
      <c r="E20" s="83">
        <v>122.4930368854</v>
      </c>
      <c r="F20" s="34">
        <v>87.49</v>
      </c>
      <c r="G20" s="34">
        <f>ROUND(E20*F20,2)</f>
        <v>10716.92</v>
      </c>
      <c r="H20" s="31">
        <f>G20/G41</f>
        <v>0.30214014479265999</v>
      </c>
      <c r="I20" s="19">
        <f>ROUND(F20*Прил.10!$D$11,2)</f>
        <v>1178.49</v>
      </c>
      <c r="J20" s="19">
        <f>ROUND(E20*I20,2)</f>
        <v>144356.82</v>
      </c>
    </row>
    <row r="21" spans="1:10" s="1" customFormat="1" ht="15.6" customHeight="1" x14ac:dyDescent="0.25">
      <c r="A21" s="17"/>
      <c r="B21" s="127" t="s">
        <v>318</v>
      </c>
      <c r="C21" s="112"/>
      <c r="D21" s="112"/>
      <c r="E21" s="112"/>
      <c r="F21" s="118"/>
      <c r="G21" s="34">
        <f>SUM(G19:G20)</f>
        <v>30995.46</v>
      </c>
      <c r="H21" s="31">
        <f>SUM(H19:H20)</f>
        <v>0.87384927500765996</v>
      </c>
      <c r="I21" s="19"/>
      <c r="J21" s="19">
        <f>SUM(J19:J20)</f>
        <v>417509.15</v>
      </c>
    </row>
    <row r="22" spans="1:10" s="1" customFormat="1" ht="31.35" customHeight="1" outlineLevel="1" x14ac:dyDescent="0.25">
      <c r="A22" s="17">
        <v>5</v>
      </c>
      <c r="B22" s="32" t="s">
        <v>97</v>
      </c>
      <c r="C22" s="22" t="s">
        <v>98</v>
      </c>
      <c r="D22" s="23" t="s">
        <v>94</v>
      </c>
      <c r="E22" s="33">
        <v>229.63259534111</v>
      </c>
      <c r="F22" s="34">
        <v>8.1</v>
      </c>
      <c r="G22" s="34">
        <f t="shared" ref="G22:G39" si="0">ROUND(E22*F22,2)</f>
        <v>1860.02</v>
      </c>
      <c r="H22" s="31">
        <f>G22/G41</f>
        <v>5.2439200079616999E-2</v>
      </c>
      <c r="I22" s="19">
        <f>ROUND(F22*Прил.10!$D$11,2)</f>
        <v>109.11</v>
      </c>
      <c r="J22" s="19">
        <f t="shared" ref="J22:J39" si="1">ROUND(E22*I22,2)</f>
        <v>25055.21</v>
      </c>
    </row>
    <row r="23" spans="1:10" s="1" customFormat="1" ht="31.35" customHeight="1" outlineLevel="1" x14ac:dyDescent="0.25">
      <c r="A23" s="17">
        <v>6</v>
      </c>
      <c r="B23" s="32" t="s">
        <v>99</v>
      </c>
      <c r="C23" s="22" t="s">
        <v>100</v>
      </c>
      <c r="D23" s="23" t="s">
        <v>94</v>
      </c>
      <c r="E23" s="33">
        <v>21.610688166684</v>
      </c>
      <c r="F23" s="34">
        <v>65.709999999999994</v>
      </c>
      <c r="G23" s="34">
        <f t="shared" si="0"/>
        <v>1420.04</v>
      </c>
      <c r="H23" s="31">
        <f>G23/G41</f>
        <v>4.0034925259436999E-2</v>
      </c>
      <c r="I23" s="19">
        <f>ROUND(F23*Прил.10!$D$11,2)</f>
        <v>885.11</v>
      </c>
      <c r="J23" s="19">
        <f t="shared" si="1"/>
        <v>19127.84</v>
      </c>
    </row>
    <row r="24" spans="1:10" s="1" customFormat="1" ht="31.35" customHeight="1" outlineLevel="1" x14ac:dyDescent="0.25">
      <c r="A24" s="17">
        <v>7</v>
      </c>
      <c r="B24" s="32" t="s">
        <v>101</v>
      </c>
      <c r="C24" s="22" t="s">
        <v>102</v>
      </c>
      <c r="D24" s="23" t="s">
        <v>94</v>
      </c>
      <c r="E24" s="33">
        <v>3.8399973756994998</v>
      </c>
      <c r="F24" s="34">
        <v>120.04</v>
      </c>
      <c r="G24" s="34">
        <f t="shared" si="0"/>
        <v>460.95</v>
      </c>
      <c r="H24" s="31">
        <f>G24/G41</f>
        <v>1.2995478154373999E-2</v>
      </c>
      <c r="I24" s="19">
        <f>ROUND(F24*Прил.10!$D$11,2)</f>
        <v>1616.94</v>
      </c>
      <c r="J24" s="19">
        <f t="shared" si="1"/>
        <v>6209.05</v>
      </c>
    </row>
    <row r="25" spans="1:10" s="1" customFormat="1" ht="31.35" customHeight="1" outlineLevel="1" x14ac:dyDescent="0.25">
      <c r="A25" s="17">
        <v>8</v>
      </c>
      <c r="B25" s="32" t="s">
        <v>103</v>
      </c>
      <c r="C25" s="22" t="s">
        <v>104</v>
      </c>
      <c r="D25" s="23" t="s">
        <v>94</v>
      </c>
      <c r="E25" s="33">
        <v>2.4400856437151002</v>
      </c>
      <c r="F25" s="34">
        <v>111.99</v>
      </c>
      <c r="G25" s="34">
        <f t="shared" si="0"/>
        <v>273.27</v>
      </c>
      <c r="H25" s="31">
        <f>G25/G41</f>
        <v>7.7042506025509E-3</v>
      </c>
      <c r="I25" s="19">
        <f>ROUND(F25*Прил.10!$D$11,2)</f>
        <v>1508.51</v>
      </c>
      <c r="J25" s="19">
        <f t="shared" si="1"/>
        <v>3680.89</v>
      </c>
    </row>
    <row r="26" spans="1:10" s="1" customFormat="1" ht="15.6" customHeight="1" outlineLevel="1" x14ac:dyDescent="0.25">
      <c r="A26" s="17">
        <v>9</v>
      </c>
      <c r="B26" s="32" t="s">
        <v>105</v>
      </c>
      <c r="C26" s="22" t="s">
        <v>106</v>
      </c>
      <c r="D26" s="23" t="s">
        <v>94</v>
      </c>
      <c r="E26" s="33">
        <v>139.55357603471001</v>
      </c>
      <c r="F26" s="34">
        <v>1.9</v>
      </c>
      <c r="G26" s="34">
        <f t="shared" si="0"/>
        <v>265.14999999999998</v>
      </c>
      <c r="H26" s="31">
        <f>G26/G41</f>
        <v>7.4753249433394996E-3</v>
      </c>
      <c r="I26" s="19">
        <f>ROUND(F26*Прил.10!$D$11,2)</f>
        <v>25.59</v>
      </c>
      <c r="J26" s="19">
        <f t="shared" si="1"/>
        <v>3571.18</v>
      </c>
    </row>
    <row r="27" spans="1:10" s="1" customFormat="1" ht="31.35" customHeight="1" outlineLevel="1" x14ac:dyDescent="0.25">
      <c r="A27" s="17">
        <v>10</v>
      </c>
      <c r="B27" s="32" t="s">
        <v>107</v>
      </c>
      <c r="C27" s="22" t="s">
        <v>108</v>
      </c>
      <c r="D27" s="23" t="s">
        <v>94</v>
      </c>
      <c r="E27" s="33">
        <v>16.74170484343</v>
      </c>
      <c r="F27" s="34">
        <v>6.66</v>
      </c>
      <c r="G27" s="34">
        <f t="shared" si="0"/>
        <v>111.5</v>
      </c>
      <c r="H27" s="31">
        <f>G27/G41</f>
        <v>3.1434988918814001E-3</v>
      </c>
      <c r="I27" s="19">
        <f>ROUND(F27*Прил.10!$D$11,2)</f>
        <v>89.71</v>
      </c>
      <c r="J27" s="19">
        <f t="shared" si="1"/>
        <v>1501.9</v>
      </c>
    </row>
    <row r="28" spans="1:10" s="1" customFormat="1" ht="31.35" customHeight="1" outlineLevel="1" x14ac:dyDescent="0.25">
      <c r="A28" s="17">
        <v>11</v>
      </c>
      <c r="B28" s="32" t="s">
        <v>109</v>
      </c>
      <c r="C28" s="22" t="s">
        <v>110</v>
      </c>
      <c r="D28" s="23" t="s">
        <v>94</v>
      </c>
      <c r="E28" s="33">
        <v>0.32002985163841002</v>
      </c>
      <c r="F28" s="34">
        <v>115.4</v>
      </c>
      <c r="G28" s="34">
        <f t="shared" si="0"/>
        <v>36.93</v>
      </c>
      <c r="H28" s="31">
        <f>G28/G41</f>
        <v>1.0411606643693E-3</v>
      </c>
      <c r="I28" s="19">
        <f>ROUND(F28*Прил.10!$D$11,2)</f>
        <v>1554.44</v>
      </c>
      <c r="J28" s="19">
        <f t="shared" si="1"/>
        <v>497.47</v>
      </c>
    </row>
    <row r="29" spans="1:10" s="1" customFormat="1" ht="15.6" customHeight="1" outlineLevel="1" x14ac:dyDescent="0.25">
      <c r="A29" s="17">
        <v>12</v>
      </c>
      <c r="B29" s="32" t="s">
        <v>111</v>
      </c>
      <c r="C29" s="22" t="s">
        <v>112</v>
      </c>
      <c r="D29" s="23" t="s">
        <v>94</v>
      </c>
      <c r="E29" s="33">
        <v>0.28004134522334001</v>
      </c>
      <c r="F29" s="34">
        <v>89.99</v>
      </c>
      <c r="G29" s="34">
        <f t="shared" si="0"/>
        <v>25.2</v>
      </c>
      <c r="H29" s="31">
        <f>G29/G41</f>
        <v>7.1045894238036999E-4</v>
      </c>
      <c r="I29" s="19">
        <f>ROUND(F29*Прил.10!$D$11,2)</f>
        <v>1212.17</v>
      </c>
      <c r="J29" s="19">
        <f t="shared" si="1"/>
        <v>339.46</v>
      </c>
    </row>
    <row r="30" spans="1:10" s="1" customFormat="1" ht="62.45" customHeight="1" outlineLevel="1" x14ac:dyDescent="0.25">
      <c r="A30" s="17">
        <v>13</v>
      </c>
      <c r="B30" s="32" t="s">
        <v>113</v>
      </c>
      <c r="C30" s="22" t="s">
        <v>114</v>
      </c>
      <c r="D30" s="23" t="s">
        <v>94</v>
      </c>
      <c r="E30" s="33">
        <v>0.1300052534943</v>
      </c>
      <c r="F30" s="34">
        <v>90</v>
      </c>
      <c r="G30" s="34">
        <f t="shared" si="0"/>
        <v>11.7</v>
      </c>
      <c r="H30" s="31">
        <f>G30/G41</f>
        <v>3.2985593753373998E-4</v>
      </c>
      <c r="I30" s="19">
        <f>ROUND(F30*Прил.10!$D$11,2)</f>
        <v>1212.3</v>
      </c>
      <c r="J30" s="19">
        <f t="shared" si="1"/>
        <v>157.61000000000001</v>
      </c>
    </row>
    <row r="31" spans="1:10" s="1" customFormat="1" ht="46.9" customHeight="1" outlineLevel="1" x14ac:dyDescent="0.25">
      <c r="A31" s="17">
        <v>14</v>
      </c>
      <c r="B31" s="32" t="s">
        <v>115</v>
      </c>
      <c r="C31" s="22" t="s">
        <v>116</v>
      </c>
      <c r="D31" s="23" t="s">
        <v>94</v>
      </c>
      <c r="E31" s="33">
        <v>3.0061014206258001E-2</v>
      </c>
      <c r="F31" s="34">
        <v>115.27</v>
      </c>
      <c r="G31" s="34">
        <f t="shared" si="0"/>
        <v>3.47</v>
      </c>
      <c r="H31" s="31">
        <f>G31/G41</f>
        <v>9.7829068653169997E-5</v>
      </c>
      <c r="I31" s="19">
        <f>ROUND(F31*Прил.10!$D$11,2)</f>
        <v>1552.69</v>
      </c>
      <c r="J31" s="19">
        <f t="shared" si="1"/>
        <v>46.68</v>
      </c>
    </row>
    <row r="32" spans="1:10" s="1" customFormat="1" ht="31.35" customHeight="1" outlineLevel="1" x14ac:dyDescent="0.25">
      <c r="A32" s="17">
        <v>15</v>
      </c>
      <c r="B32" s="32" t="s">
        <v>117</v>
      </c>
      <c r="C32" s="22" t="s">
        <v>118</v>
      </c>
      <c r="D32" s="23" t="s">
        <v>94</v>
      </c>
      <c r="E32" s="33">
        <v>1.1040291497476</v>
      </c>
      <c r="F32" s="34">
        <v>2.16</v>
      </c>
      <c r="G32" s="34">
        <f t="shared" si="0"/>
        <v>2.38</v>
      </c>
      <c r="H32" s="31">
        <f>G32/G41</f>
        <v>6.7098900113701999E-5</v>
      </c>
      <c r="I32" s="19">
        <f>ROUND(F32*Прил.10!$D$11,2)</f>
        <v>29.1</v>
      </c>
      <c r="J32" s="19">
        <f t="shared" si="1"/>
        <v>32.130000000000003</v>
      </c>
    </row>
    <row r="33" spans="1:10" s="1" customFormat="1" ht="31.35" customHeight="1" outlineLevel="1" x14ac:dyDescent="0.25">
      <c r="A33" s="17">
        <v>16</v>
      </c>
      <c r="B33" s="32" t="s">
        <v>119</v>
      </c>
      <c r="C33" s="22" t="s">
        <v>120</v>
      </c>
      <c r="D33" s="23" t="s">
        <v>94</v>
      </c>
      <c r="E33" s="33">
        <v>1.9966050292905001E-2</v>
      </c>
      <c r="F33" s="34">
        <v>86.4</v>
      </c>
      <c r="G33" s="34">
        <f t="shared" si="0"/>
        <v>1.73</v>
      </c>
      <c r="H33" s="31">
        <f>G33/G41</f>
        <v>4.8773570250716001E-5</v>
      </c>
      <c r="I33" s="19">
        <f>ROUND(F33*Прил.10!$D$11,2)</f>
        <v>1163.81</v>
      </c>
      <c r="J33" s="19">
        <f t="shared" si="1"/>
        <v>23.24</v>
      </c>
    </row>
    <row r="34" spans="1:10" s="1" customFormat="1" ht="15.6" customHeight="1" outlineLevel="1" x14ac:dyDescent="0.25">
      <c r="A34" s="17">
        <v>17</v>
      </c>
      <c r="B34" s="32" t="s">
        <v>121</v>
      </c>
      <c r="C34" s="22" t="s">
        <v>122</v>
      </c>
      <c r="D34" s="23" t="s">
        <v>94</v>
      </c>
      <c r="E34" s="33">
        <v>2.0000808229892E-2</v>
      </c>
      <c r="F34" s="34">
        <v>30</v>
      </c>
      <c r="G34" s="34">
        <f t="shared" si="0"/>
        <v>0.6</v>
      </c>
      <c r="H34" s="31">
        <f>G34/G41</f>
        <v>1.6915689104294999E-5</v>
      </c>
      <c r="I34" s="19">
        <f>ROUND(F34*Прил.10!$D$11,2)</f>
        <v>404.1</v>
      </c>
      <c r="J34" s="19">
        <f t="shared" si="1"/>
        <v>8.08</v>
      </c>
    </row>
    <row r="35" spans="1:10" s="1" customFormat="1" ht="31.35" customHeight="1" outlineLevel="1" x14ac:dyDescent="0.25">
      <c r="A35" s="17">
        <v>18</v>
      </c>
      <c r="B35" s="32" t="s">
        <v>123</v>
      </c>
      <c r="C35" s="22" t="s">
        <v>124</v>
      </c>
      <c r="D35" s="23" t="s">
        <v>94</v>
      </c>
      <c r="E35" s="33">
        <v>0.17787656698244</v>
      </c>
      <c r="F35" s="34">
        <v>3.12</v>
      </c>
      <c r="G35" s="34">
        <f t="shared" si="0"/>
        <v>0.55000000000000004</v>
      </c>
      <c r="H35" s="31">
        <f>G35/G41</f>
        <v>1.5506048345603E-5</v>
      </c>
      <c r="I35" s="19">
        <f>ROUND(F35*Прил.10!$D$11,2)</f>
        <v>42.03</v>
      </c>
      <c r="J35" s="19">
        <f t="shared" si="1"/>
        <v>7.48</v>
      </c>
    </row>
    <row r="36" spans="1:10" s="1" customFormat="1" ht="15.6" customHeight="1" outlineLevel="1" x14ac:dyDescent="0.25">
      <c r="A36" s="17">
        <v>19</v>
      </c>
      <c r="B36" s="32" t="s">
        <v>125</v>
      </c>
      <c r="C36" s="22" t="s">
        <v>126</v>
      </c>
      <c r="D36" s="23" t="s">
        <v>94</v>
      </c>
      <c r="E36" s="33">
        <v>0.80943181882005</v>
      </c>
      <c r="F36" s="34">
        <v>0.5</v>
      </c>
      <c r="G36" s="34">
        <f t="shared" si="0"/>
        <v>0.4</v>
      </c>
      <c r="H36" s="31">
        <f>G36/G41</f>
        <v>1.1277126069530001E-5</v>
      </c>
      <c r="I36" s="19">
        <f>ROUND(F36*Прил.10!$D$11,2)</f>
        <v>6.74</v>
      </c>
      <c r="J36" s="19">
        <f t="shared" si="1"/>
        <v>5.46</v>
      </c>
    </row>
    <row r="37" spans="1:10" s="1" customFormat="1" ht="46.9" customHeight="1" outlineLevel="1" x14ac:dyDescent="0.25">
      <c r="A37" s="17">
        <v>20</v>
      </c>
      <c r="B37" s="32" t="s">
        <v>127</v>
      </c>
      <c r="C37" s="22" t="s">
        <v>128</v>
      </c>
      <c r="D37" s="23" t="s">
        <v>94</v>
      </c>
      <c r="E37" s="33">
        <v>1.0077235300524999E-2</v>
      </c>
      <c r="F37" s="34">
        <v>31.26</v>
      </c>
      <c r="G37" s="34">
        <f t="shared" si="0"/>
        <v>0.32</v>
      </c>
      <c r="H37" s="31">
        <f>G37/G41</f>
        <v>9.0217008556236998E-6</v>
      </c>
      <c r="I37" s="19">
        <f>ROUND(F37*Прил.10!$D$11,2)</f>
        <v>421.07</v>
      </c>
      <c r="J37" s="19">
        <f t="shared" si="1"/>
        <v>4.24</v>
      </c>
    </row>
    <row r="38" spans="1:10" s="1" customFormat="1" ht="46.9" customHeight="1" outlineLevel="1" x14ac:dyDescent="0.25">
      <c r="A38" s="17">
        <v>21</v>
      </c>
      <c r="B38" s="32" t="s">
        <v>129</v>
      </c>
      <c r="C38" s="22" t="s">
        <v>130</v>
      </c>
      <c r="D38" s="23" t="s">
        <v>94</v>
      </c>
      <c r="E38" s="33">
        <v>0.51809785933970998</v>
      </c>
      <c r="F38" s="34">
        <v>0.55000000000000004</v>
      </c>
      <c r="G38" s="34">
        <f t="shared" si="0"/>
        <v>0.28000000000000003</v>
      </c>
      <c r="H38" s="31">
        <f>G38/G41</f>
        <v>7.8939882486708008E-6</v>
      </c>
      <c r="I38" s="19">
        <f>ROUND(F38*Прил.10!$D$11,2)</f>
        <v>7.41</v>
      </c>
      <c r="J38" s="19">
        <f t="shared" si="1"/>
        <v>3.84</v>
      </c>
    </row>
    <row r="39" spans="1:10" s="1" customFormat="1" ht="15.6" customHeight="1" outlineLevel="1" x14ac:dyDescent="0.25">
      <c r="A39" s="17">
        <v>22</v>
      </c>
      <c r="B39" s="32" t="s">
        <v>131</v>
      </c>
      <c r="C39" s="22" t="s">
        <v>132</v>
      </c>
      <c r="D39" s="23" t="s">
        <v>94</v>
      </c>
      <c r="E39" s="33">
        <v>1.1194358179639E-2</v>
      </c>
      <c r="F39" s="34">
        <v>6.7</v>
      </c>
      <c r="G39" s="34">
        <f t="shared" si="0"/>
        <v>0.08</v>
      </c>
      <c r="H39" s="31">
        <f>G39/G41</f>
        <v>2.2554252139059E-6</v>
      </c>
      <c r="I39" s="19">
        <f>ROUND(F39*Прил.10!$D$11,2)</f>
        <v>90.25</v>
      </c>
      <c r="J39" s="19">
        <f t="shared" si="1"/>
        <v>1.01</v>
      </c>
    </row>
    <row r="40" spans="1:10" s="1" customFormat="1" ht="15.6" customHeight="1" x14ac:dyDescent="0.25">
      <c r="A40" s="17"/>
      <c r="B40" s="112" t="s">
        <v>319</v>
      </c>
      <c r="C40" s="112"/>
      <c r="D40" s="112"/>
      <c r="E40" s="112"/>
      <c r="F40" s="118"/>
      <c r="G40" s="19">
        <f>SUM(G22:G39)</f>
        <v>4474.57</v>
      </c>
      <c r="H40" s="31">
        <f>SUM(H22:H39)</f>
        <v>0.12615072499234001</v>
      </c>
      <c r="I40" s="19"/>
      <c r="J40" s="19">
        <f>SUM(J22:J39)</f>
        <v>60272.77</v>
      </c>
    </row>
    <row r="41" spans="1:10" s="1" customFormat="1" ht="15.6" customHeight="1" x14ac:dyDescent="0.25">
      <c r="A41" s="17"/>
      <c r="B41" s="112" t="s">
        <v>320</v>
      </c>
      <c r="C41" s="113"/>
      <c r="D41" s="112"/>
      <c r="E41" s="112"/>
      <c r="F41" s="118"/>
      <c r="G41" s="19">
        <f>G21+G40</f>
        <v>35470.03</v>
      </c>
      <c r="H41" s="31">
        <f>H21+H40</f>
        <v>1</v>
      </c>
      <c r="I41" s="19"/>
      <c r="J41" s="19">
        <f>J21+J40</f>
        <v>477781.92</v>
      </c>
    </row>
    <row r="42" spans="1:10" s="1" customFormat="1" ht="15.6" customHeight="1" x14ac:dyDescent="0.25">
      <c r="A42" s="30"/>
      <c r="B42" s="124" t="s">
        <v>42</v>
      </c>
      <c r="C42" s="126"/>
      <c r="D42" s="126"/>
      <c r="E42" s="126"/>
      <c r="F42" s="128"/>
      <c r="G42" s="128"/>
      <c r="H42" s="126"/>
      <c r="I42" s="128"/>
      <c r="J42" s="128"/>
    </row>
    <row r="43" spans="1:10" s="1" customFormat="1" ht="15.6" customHeight="1" x14ac:dyDescent="0.25">
      <c r="A43" s="30"/>
      <c r="B43" s="126" t="s">
        <v>321</v>
      </c>
      <c r="C43" s="126"/>
      <c r="D43" s="126"/>
      <c r="E43" s="126"/>
      <c r="F43" s="128"/>
      <c r="G43" s="128"/>
      <c r="H43" s="126"/>
      <c r="I43" s="128"/>
      <c r="J43" s="128"/>
    </row>
    <row r="44" spans="1:10" s="1" customFormat="1" ht="15.6" customHeight="1" outlineLevel="1" x14ac:dyDescent="0.25">
      <c r="A44" s="30"/>
      <c r="B44" s="30"/>
      <c r="C44" s="30" t="s">
        <v>322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x14ac:dyDescent="0.25">
      <c r="A45" s="30"/>
      <c r="B45" s="126" t="s">
        <v>323</v>
      </c>
      <c r="C45" s="126"/>
      <c r="D45" s="126"/>
      <c r="E45" s="126"/>
      <c r="F45" s="128"/>
      <c r="G45" s="128"/>
      <c r="H45" s="126"/>
      <c r="I45" s="128"/>
      <c r="J45" s="128"/>
    </row>
    <row r="46" spans="1:10" s="1" customFormat="1" ht="15.6" customHeight="1" outlineLevel="1" x14ac:dyDescent="0.25">
      <c r="A46" s="30"/>
      <c r="B46" s="30"/>
      <c r="C46" s="30" t="s">
        <v>324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customHeight="1" outlineLevel="1" x14ac:dyDescent="0.25">
      <c r="A47" s="30"/>
      <c r="B47" s="30"/>
      <c r="C47" s="36" t="s">
        <v>325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customHeight="1" outlineLevel="1" x14ac:dyDescent="0.25">
      <c r="A48" s="30"/>
      <c r="B48" s="30"/>
      <c r="C48" s="30" t="s">
        <v>326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x14ac:dyDescent="0.25">
      <c r="A49" s="17"/>
      <c r="B49" s="111" t="s">
        <v>133</v>
      </c>
      <c r="C49" s="113"/>
      <c r="D49" s="112"/>
      <c r="E49" s="112"/>
      <c r="F49" s="118"/>
      <c r="G49" s="118"/>
      <c r="H49" s="112"/>
      <c r="I49" s="19"/>
      <c r="J49" s="19"/>
    </row>
    <row r="50" spans="1:10" s="1" customFormat="1" ht="15.6" customHeight="1" x14ac:dyDescent="0.25">
      <c r="A50" s="17"/>
      <c r="B50" s="112" t="s">
        <v>327</v>
      </c>
      <c r="C50" s="113"/>
      <c r="D50" s="112"/>
      <c r="E50" s="112"/>
      <c r="F50" s="118"/>
      <c r="G50" s="118"/>
      <c r="H50" s="112"/>
      <c r="I50" s="19"/>
      <c r="J50" s="19"/>
    </row>
    <row r="51" spans="1:10" s="1" customFormat="1" ht="46.9" customHeight="1" x14ac:dyDescent="0.25">
      <c r="A51" s="17">
        <v>23</v>
      </c>
      <c r="B51" s="32" t="s">
        <v>134</v>
      </c>
      <c r="C51" s="22" t="s">
        <v>135</v>
      </c>
      <c r="D51" s="23" t="s">
        <v>136</v>
      </c>
      <c r="E51" s="33">
        <v>11.02511663928</v>
      </c>
      <c r="F51" s="34">
        <v>7997.23</v>
      </c>
      <c r="G51" s="34">
        <f t="shared" ref="G51:G58" si="2">ROUND(E51*F51,2)</f>
        <v>88170.39</v>
      </c>
      <c r="H51" s="31">
        <f>G51/G117</f>
        <v>0.27573726398603998</v>
      </c>
      <c r="I51" s="19">
        <f>ROUND(F51*Прил.10!$D$12,2)</f>
        <v>64297.73</v>
      </c>
      <c r="J51" s="19">
        <f t="shared" ref="J51:J58" si="3">ROUND(E51*I51,2)</f>
        <v>708889.97</v>
      </c>
    </row>
    <row r="52" spans="1:10" s="1" customFormat="1" ht="15.6" customHeight="1" x14ac:dyDescent="0.25">
      <c r="A52" s="17">
        <v>24</v>
      </c>
      <c r="B52" s="32" t="s">
        <v>137</v>
      </c>
      <c r="C52" s="22" t="s">
        <v>138</v>
      </c>
      <c r="D52" s="23" t="s">
        <v>139</v>
      </c>
      <c r="E52" s="33">
        <v>107.23635685780999</v>
      </c>
      <c r="F52" s="34">
        <v>592.76</v>
      </c>
      <c r="G52" s="34">
        <f t="shared" si="2"/>
        <v>63565.42</v>
      </c>
      <c r="H52" s="31">
        <f>G52/G117</f>
        <v>0.19878958225004001</v>
      </c>
      <c r="I52" s="19">
        <f>ROUND(F52*Прил.10!$D$12,2)</f>
        <v>4765.79</v>
      </c>
      <c r="J52" s="19">
        <f t="shared" si="3"/>
        <v>511065.96</v>
      </c>
    </row>
    <row r="53" spans="1:10" s="1" customFormat="1" ht="31.35" customHeight="1" x14ac:dyDescent="0.25">
      <c r="A53" s="17">
        <v>25</v>
      </c>
      <c r="B53" s="32" t="s">
        <v>140</v>
      </c>
      <c r="C53" s="22" t="s">
        <v>141</v>
      </c>
      <c r="D53" s="23" t="s">
        <v>139</v>
      </c>
      <c r="E53" s="33">
        <v>554.32488483316001</v>
      </c>
      <c r="F53" s="34">
        <v>59.99</v>
      </c>
      <c r="G53" s="34">
        <f t="shared" si="2"/>
        <v>33253.949999999997</v>
      </c>
      <c r="H53" s="31">
        <f>G53/G117</f>
        <v>0.10399583340539</v>
      </c>
      <c r="I53" s="19">
        <f>ROUND(F53*Прил.10!$D$12,2)</f>
        <v>482.32</v>
      </c>
      <c r="J53" s="19">
        <f t="shared" si="3"/>
        <v>267361.98</v>
      </c>
    </row>
    <row r="54" spans="1:10" s="1" customFormat="1" ht="46.9" customHeight="1" x14ac:dyDescent="0.25">
      <c r="A54" s="17">
        <v>26</v>
      </c>
      <c r="B54" s="32" t="s">
        <v>142</v>
      </c>
      <c r="C54" s="22" t="s">
        <v>143</v>
      </c>
      <c r="D54" s="23" t="s">
        <v>139</v>
      </c>
      <c r="E54" s="33">
        <v>39.910935827132</v>
      </c>
      <c r="F54" s="34">
        <v>679.18</v>
      </c>
      <c r="G54" s="34">
        <f t="shared" si="2"/>
        <v>27106.71</v>
      </c>
      <c r="H54" s="31">
        <f>G54/G117</f>
        <v>8.4771430080585006E-2</v>
      </c>
      <c r="I54" s="19">
        <f>ROUND(F54*Прил.10!$D$12,2)</f>
        <v>5460.61</v>
      </c>
      <c r="J54" s="19">
        <f t="shared" si="3"/>
        <v>217938.06</v>
      </c>
    </row>
    <row r="55" spans="1:10" s="1" customFormat="1" ht="31.35" customHeight="1" x14ac:dyDescent="0.25">
      <c r="A55" s="17">
        <v>27</v>
      </c>
      <c r="B55" s="32" t="s">
        <v>144</v>
      </c>
      <c r="C55" s="22" t="s">
        <v>145</v>
      </c>
      <c r="D55" s="23" t="s">
        <v>146</v>
      </c>
      <c r="E55" s="33">
        <v>3482.8992392421001</v>
      </c>
      <c r="F55" s="24">
        <v>7.32</v>
      </c>
      <c r="G55" s="34">
        <f t="shared" si="2"/>
        <v>25494.82</v>
      </c>
      <c r="H55" s="31">
        <f>G55/G117</f>
        <v>7.9730529859474E-2</v>
      </c>
      <c r="I55" s="19">
        <f>ROUND(F55*Прил.10!$D$12,2)</f>
        <v>58.85</v>
      </c>
      <c r="J55" s="19">
        <f t="shared" si="3"/>
        <v>204968.62</v>
      </c>
    </row>
    <row r="56" spans="1:10" s="1" customFormat="1" ht="62.45" customHeight="1" x14ac:dyDescent="0.25">
      <c r="A56" s="17">
        <v>28</v>
      </c>
      <c r="B56" s="32" t="s">
        <v>147</v>
      </c>
      <c r="C56" s="22" t="s">
        <v>148</v>
      </c>
      <c r="D56" s="23" t="s">
        <v>149</v>
      </c>
      <c r="E56" s="82">
        <v>12.000440297283999</v>
      </c>
      <c r="F56" s="34">
        <v>1725.08</v>
      </c>
      <c r="G56" s="34">
        <f t="shared" si="2"/>
        <v>20701.72</v>
      </c>
      <c r="H56" s="31">
        <f>G56/G117</f>
        <v>6.4740959324382993E-2</v>
      </c>
      <c r="I56" s="19">
        <f>ROUND(F56*Прил.10!$D$12,2)</f>
        <v>13869.64</v>
      </c>
      <c r="J56" s="19">
        <f t="shared" si="3"/>
        <v>166441.79</v>
      </c>
    </row>
    <row r="57" spans="1:10" s="1" customFormat="1" ht="46.9" customHeight="1" x14ac:dyDescent="0.25">
      <c r="A57" s="17">
        <v>29</v>
      </c>
      <c r="B57" s="32" t="s">
        <v>150</v>
      </c>
      <c r="C57" s="22" t="s">
        <v>151</v>
      </c>
      <c r="D57" s="23" t="s">
        <v>136</v>
      </c>
      <c r="E57" s="33">
        <v>0.98137698066806001</v>
      </c>
      <c r="F57" s="34">
        <v>8102.64</v>
      </c>
      <c r="G57" s="34">
        <f t="shared" si="2"/>
        <v>7951.74</v>
      </c>
      <c r="H57" s="31">
        <f>G57/G117</f>
        <v>2.4867657175253001E-2</v>
      </c>
      <c r="I57" s="19">
        <f>ROUND(F57*Прил.10!$D$12,2)</f>
        <v>65145.23</v>
      </c>
      <c r="J57" s="19">
        <f t="shared" si="3"/>
        <v>63932.03</v>
      </c>
    </row>
    <row r="58" spans="1:10" s="1" customFormat="1" ht="15.6" customHeight="1" x14ac:dyDescent="0.25">
      <c r="A58" s="17">
        <v>30</v>
      </c>
      <c r="B58" s="32" t="s">
        <v>152</v>
      </c>
      <c r="C58" s="22" t="s">
        <v>153</v>
      </c>
      <c r="D58" s="23" t="s">
        <v>139</v>
      </c>
      <c r="E58" s="33">
        <v>13.260215602134</v>
      </c>
      <c r="F58" s="34">
        <v>560</v>
      </c>
      <c r="G58" s="34">
        <f t="shared" si="2"/>
        <v>7425.72</v>
      </c>
      <c r="H58" s="31">
        <f>G58/G117</f>
        <v>2.3222622877435001E-2</v>
      </c>
      <c r="I58" s="19">
        <f>ROUND(F58*Прил.10!$D$12,2)</f>
        <v>4502.3999999999996</v>
      </c>
      <c r="J58" s="19">
        <f t="shared" si="3"/>
        <v>59702.79</v>
      </c>
    </row>
    <row r="59" spans="1:10" s="1" customFormat="1" ht="15.6" customHeight="1" x14ac:dyDescent="0.25">
      <c r="A59" s="17"/>
      <c r="B59" s="127" t="s">
        <v>328</v>
      </c>
      <c r="C59" s="112"/>
      <c r="D59" s="112"/>
      <c r="E59" s="112"/>
      <c r="F59" s="118"/>
      <c r="G59" s="34">
        <f>SUM(G51:G58)</f>
        <v>273670.46999999997</v>
      </c>
      <c r="H59" s="31">
        <f>SUM(H51:H58)</f>
        <v>0.85585587895860005</v>
      </c>
      <c r="I59" s="19"/>
      <c r="J59" s="19">
        <f>SUM(J51:J58)</f>
        <v>2200301.2000000002</v>
      </c>
    </row>
    <row r="60" spans="1:10" s="1" customFormat="1" ht="46.9" customHeight="1" outlineLevel="1" x14ac:dyDescent="0.25">
      <c r="A60" s="17">
        <v>31</v>
      </c>
      <c r="B60" s="32" t="s">
        <v>154</v>
      </c>
      <c r="C60" s="22" t="s">
        <v>155</v>
      </c>
      <c r="D60" s="23" t="s">
        <v>139</v>
      </c>
      <c r="E60" s="33">
        <v>4.7670783501892</v>
      </c>
      <c r="F60" s="34">
        <v>1100</v>
      </c>
      <c r="G60" s="34">
        <f t="shared" ref="G60:G91" si="4">ROUND(E60*F60,2)</f>
        <v>5243.79</v>
      </c>
      <c r="H60" s="31">
        <f>G60/G117</f>
        <v>1.6399023612319E-2</v>
      </c>
      <c r="I60" s="19">
        <f>ROUND(F60*Прил.10!$D$12,2)</f>
        <v>8844</v>
      </c>
      <c r="J60" s="19">
        <f t="shared" ref="J60:J91" si="5">ROUND(E60*I60,2)</f>
        <v>42160.04</v>
      </c>
    </row>
    <row r="61" spans="1:10" s="1" customFormat="1" ht="31.35" customHeight="1" outlineLevel="1" x14ac:dyDescent="0.25">
      <c r="A61" s="17">
        <v>32</v>
      </c>
      <c r="B61" s="32" t="s">
        <v>156</v>
      </c>
      <c r="C61" s="22" t="s">
        <v>157</v>
      </c>
      <c r="D61" s="23" t="s">
        <v>136</v>
      </c>
      <c r="E61" s="33">
        <v>0.62251053360523001</v>
      </c>
      <c r="F61" s="34">
        <v>7418.82</v>
      </c>
      <c r="G61" s="34">
        <f t="shared" si="4"/>
        <v>4618.29</v>
      </c>
      <c r="H61" s="31">
        <f>G61/G117</f>
        <v>1.4442883250193999E-2</v>
      </c>
      <c r="I61" s="19">
        <f>ROUND(F61*Прил.10!$D$12,2)</f>
        <v>59647.31</v>
      </c>
      <c r="J61" s="19">
        <f t="shared" si="5"/>
        <v>37131.08</v>
      </c>
    </row>
    <row r="62" spans="1:10" s="1" customFormat="1" ht="46.9" customHeight="1" outlineLevel="1" x14ac:dyDescent="0.25">
      <c r="A62" s="17">
        <v>33</v>
      </c>
      <c r="B62" s="32" t="s">
        <v>158</v>
      </c>
      <c r="C62" s="22" t="s">
        <v>159</v>
      </c>
      <c r="D62" s="23" t="s">
        <v>136</v>
      </c>
      <c r="E62" s="33">
        <v>0.55986889565333997</v>
      </c>
      <c r="F62" s="34">
        <v>8014.15</v>
      </c>
      <c r="G62" s="34">
        <f t="shared" si="4"/>
        <v>4486.87</v>
      </c>
      <c r="H62" s="31">
        <f>G62/G117</f>
        <v>1.4031890498170999E-2</v>
      </c>
      <c r="I62" s="19">
        <f>ROUND(F62*Прил.10!$D$12,2)</f>
        <v>64433.77</v>
      </c>
      <c r="J62" s="19">
        <f t="shared" si="5"/>
        <v>36074.46</v>
      </c>
    </row>
    <row r="63" spans="1:10" s="1" customFormat="1" ht="15.6" customHeight="1" outlineLevel="1" x14ac:dyDescent="0.25">
      <c r="A63" s="17">
        <v>34</v>
      </c>
      <c r="B63" s="32" t="s">
        <v>160</v>
      </c>
      <c r="C63" s="22" t="s">
        <v>161</v>
      </c>
      <c r="D63" s="23" t="s">
        <v>162</v>
      </c>
      <c r="E63" s="33">
        <v>156.42664576833999</v>
      </c>
      <c r="F63" s="34">
        <v>24.94</v>
      </c>
      <c r="G63" s="34">
        <f t="shared" si="4"/>
        <v>3901.28</v>
      </c>
      <c r="H63" s="31">
        <f>G63/G117</f>
        <v>1.2200561585850001E-2</v>
      </c>
      <c r="I63" s="19">
        <f>ROUND(F63*Прил.10!$D$12,2)</f>
        <v>200.52</v>
      </c>
      <c r="J63" s="19">
        <f t="shared" si="5"/>
        <v>31366.67</v>
      </c>
    </row>
    <row r="64" spans="1:10" s="1" customFormat="1" ht="46.9" customHeight="1" outlineLevel="1" x14ac:dyDescent="0.25">
      <c r="A64" s="17">
        <v>35</v>
      </c>
      <c r="B64" s="32" t="s">
        <v>163</v>
      </c>
      <c r="C64" s="22" t="s">
        <v>164</v>
      </c>
      <c r="D64" s="23" t="s">
        <v>139</v>
      </c>
      <c r="E64" s="33">
        <v>33.428786776046003</v>
      </c>
      <c r="F64" s="34">
        <v>108.4</v>
      </c>
      <c r="G64" s="34">
        <f t="shared" si="4"/>
        <v>3623.68</v>
      </c>
      <c r="H64" s="31">
        <f>G64/G117</f>
        <v>1.1332416798439E-2</v>
      </c>
      <c r="I64" s="19">
        <f>ROUND(F64*Прил.10!$D$12,2)</f>
        <v>871.54</v>
      </c>
      <c r="J64" s="19">
        <f t="shared" si="5"/>
        <v>29134.52</v>
      </c>
    </row>
    <row r="65" spans="1:10" s="1" customFormat="1" ht="15.6" customHeight="1" outlineLevel="1" x14ac:dyDescent="0.25">
      <c r="A65" s="17">
        <v>36</v>
      </c>
      <c r="B65" s="32" t="s">
        <v>165</v>
      </c>
      <c r="C65" s="22" t="s">
        <v>166</v>
      </c>
      <c r="D65" s="23" t="s">
        <v>136</v>
      </c>
      <c r="E65" s="33">
        <v>0.29020423516646998</v>
      </c>
      <c r="F65" s="34">
        <v>9424</v>
      </c>
      <c r="G65" s="34">
        <f t="shared" si="4"/>
        <v>2734.88</v>
      </c>
      <c r="H65" s="31">
        <f>G65/G117</f>
        <v>8.5528523638165998E-3</v>
      </c>
      <c r="I65" s="19">
        <f>ROUND(F65*Прил.10!$D$12,2)</f>
        <v>75768.960000000006</v>
      </c>
      <c r="J65" s="19">
        <f t="shared" si="5"/>
        <v>21988.47</v>
      </c>
    </row>
    <row r="66" spans="1:10" s="1" customFormat="1" ht="15.6" customHeight="1" outlineLevel="1" x14ac:dyDescent="0.25">
      <c r="A66" s="17">
        <v>37</v>
      </c>
      <c r="B66" s="32" t="s">
        <v>167</v>
      </c>
      <c r="C66" s="22" t="s">
        <v>168</v>
      </c>
      <c r="D66" s="23" t="s">
        <v>136</v>
      </c>
      <c r="E66" s="33">
        <v>0.22260370791233</v>
      </c>
      <c r="F66" s="34">
        <v>11978</v>
      </c>
      <c r="G66" s="34">
        <f t="shared" si="4"/>
        <v>2666.35</v>
      </c>
      <c r="H66" s="31">
        <f>G66/G117</f>
        <v>8.3385369377312005E-3</v>
      </c>
      <c r="I66" s="19">
        <f>ROUND(F66*Прил.10!$D$12,2)</f>
        <v>96303.12</v>
      </c>
      <c r="J66" s="19">
        <f t="shared" si="5"/>
        <v>21437.43</v>
      </c>
    </row>
    <row r="67" spans="1:10" s="1" customFormat="1" ht="46.9" customHeight="1" outlineLevel="1" x14ac:dyDescent="0.25">
      <c r="A67" s="17">
        <v>38</v>
      </c>
      <c r="B67" s="32" t="s">
        <v>169</v>
      </c>
      <c r="C67" s="22" t="s">
        <v>170</v>
      </c>
      <c r="D67" s="23" t="s">
        <v>149</v>
      </c>
      <c r="E67" s="33">
        <v>2.0000377088729002</v>
      </c>
      <c r="F67" s="34">
        <v>1278</v>
      </c>
      <c r="G67" s="34">
        <f t="shared" si="4"/>
        <v>2556.0500000000002</v>
      </c>
      <c r="H67" s="31">
        <f>G67/G117</f>
        <v>7.9935932415804E-3</v>
      </c>
      <c r="I67" s="19">
        <f>ROUND(F67*Прил.10!$D$12,2)</f>
        <v>10275.120000000001</v>
      </c>
      <c r="J67" s="19">
        <f t="shared" si="5"/>
        <v>20550.63</v>
      </c>
    </row>
    <row r="68" spans="1:10" s="1" customFormat="1" ht="15.6" customHeight="1" outlineLevel="1" x14ac:dyDescent="0.25">
      <c r="A68" s="17">
        <v>39</v>
      </c>
      <c r="B68" s="32" t="s">
        <v>171</v>
      </c>
      <c r="C68" s="22" t="s">
        <v>172</v>
      </c>
      <c r="D68" s="23" t="s">
        <v>149</v>
      </c>
      <c r="E68" s="33">
        <v>4.5001640732048003</v>
      </c>
      <c r="F68" s="34">
        <v>375</v>
      </c>
      <c r="G68" s="34">
        <f t="shared" si="4"/>
        <v>1687.56</v>
      </c>
      <c r="H68" s="31">
        <f>G68/G117</f>
        <v>5.277544731426E-3</v>
      </c>
      <c r="I68" s="19">
        <f>ROUND(F68*Прил.10!$D$12,2)</f>
        <v>3015</v>
      </c>
      <c r="J68" s="19">
        <f t="shared" si="5"/>
        <v>13567.99</v>
      </c>
    </row>
    <row r="69" spans="1:10" s="1" customFormat="1" ht="46.9" customHeight="1" outlineLevel="1" x14ac:dyDescent="0.25">
      <c r="A69" s="17">
        <v>40</v>
      </c>
      <c r="B69" s="32" t="s">
        <v>173</v>
      </c>
      <c r="C69" s="22" t="s">
        <v>174</v>
      </c>
      <c r="D69" s="23" t="s">
        <v>136</v>
      </c>
      <c r="E69" s="33">
        <v>0.18800315615650001</v>
      </c>
      <c r="F69" s="34">
        <v>7571</v>
      </c>
      <c r="G69" s="34">
        <f t="shared" si="4"/>
        <v>1423.37</v>
      </c>
      <c r="H69" s="31">
        <f>G69/G117</f>
        <v>4.4513373417063001E-3</v>
      </c>
      <c r="I69" s="19">
        <f>ROUND(F69*Прил.10!$D$12,2)</f>
        <v>60870.84</v>
      </c>
      <c r="J69" s="19">
        <f t="shared" si="5"/>
        <v>11443.91</v>
      </c>
    </row>
    <row r="70" spans="1:10" s="1" customFormat="1" ht="46.9" customHeight="1" outlineLevel="1" x14ac:dyDescent="0.25">
      <c r="A70" s="17">
        <v>41</v>
      </c>
      <c r="B70" s="32" t="s">
        <v>175</v>
      </c>
      <c r="C70" s="22" t="s">
        <v>176</v>
      </c>
      <c r="D70" s="23" t="s">
        <v>139</v>
      </c>
      <c r="E70" s="33">
        <v>1.2440226290245999</v>
      </c>
      <c r="F70" s="34">
        <v>1056</v>
      </c>
      <c r="G70" s="34">
        <f t="shared" si="4"/>
        <v>1313.69</v>
      </c>
      <c r="H70" s="31">
        <f>G70/G117</f>
        <v>4.1083325856425996E-3</v>
      </c>
      <c r="I70" s="19">
        <f>ROUND(F70*Прил.10!$D$12,2)</f>
        <v>8490.24</v>
      </c>
      <c r="J70" s="19">
        <f t="shared" si="5"/>
        <v>10562.05</v>
      </c>
    </row>
    <row r="71" spans="1:10" s="1" customFormat="1" ht="62.45" customHeight="1" outlineLevel="1" x14ac:dyDescent="0.25">
      <c r="A71" s="17">
        <v>42</v>
      </c>
      <c r="B71" s="32" t="s">
        <v>177</v>
      </c>
      <c r="C71" s="22" t="s">
        <v>178</v>
      </c>
      <c r="D71" s="23" t="s">
        <v>149</v>
      </c>
      <c r="E71" s="33">
        <v>2.0000423523643001</v>
      </c>
      <c r="F71" s="34">
        <v>647.77</v>
      </c>
      <c r="G71" s="34">
        <f t="shared" si="4"/>
        <v>1295.57</v>
      </c>
      <c r="H71" s="31">
        <f>G71/G117</f>
        <v>4.0516654979339999E-3</v>
      </c>
      <c r="I71" s="19">
        <f>ROUND(F71*Прил.10!$D$12,2)</f>
        <v>5208.07</v>
      </c>
      <c r="J71" s="19">
        <f t="shared" si="5"/>
        <v>10416.36</v>
      </c>
    </row>
    <row r="72" spans="1:10" s="1" customFormat="1" ht="46.9" customHeight="1" outlineLevel="1" x14ac:dyDescent="0.25">
      <c r="A72" s="17">
        <v>43</v>
      </c>
      <c r="B72" s="32" t="s">
        <v>179</v>
      </c>
      <c r="C72" s="22" t="s">
        <v>180</v>
      </c>
      <c r="D72" s="23" t="s">
        <v>139</v>
      </c>
      <c r="E72" s="33">
        <v>2.2490224007783</v>
      </c>
      <c r="F72" s="34">
        <v>558.33000000000004</v>
      </c>
      <c r="G72" s="34">
        <f t="shared" si="4"/>
        <v>1255.7</v>
      </c>
      <c r="H72" s="31">
        <f>G72/G117</f>
        <v>3.9269791410388999E-3</v>
      </c>
      <c r="I72" s="19">
        <f>ROUND(F72*Прил.10!$D$12,2)</f>
        <v>4488.97</v>
      </c>
      <c r="J72" s="19">
        <f t="shared" si="5"/>
        <v>10095.790000000001</v>
      </c>
    </row>
    <row r="73" spans="1:10" s="1" customFormat="1" ht="31.35" customHeight="1" outlineLevel="1" x14ac:dyDescent="0.25">
      <c r="A73" s="17">
        <v>44</v>
      </c>
      <c r="B73" s="32" t="s">
        <v>181</v>
      </c>
      <c r="C73" s="22" t="s">
        <v>182</v>
      </c>
      <c r="D73" s="23" t="s">
        <v>136</v>
      </c>
      <c r="E73" s="33">
        <v>5.5000748446006997E-2</v>
      </c>
      <c r="F73" s="34">
        <v>22562.97</v>
      </c>
      <c r="G73" s="34">
        <f t="shared" si="4"/>
        <v>1240.98</v>
      </c>
      <c r="H73" s="31">
        <f>G73/G117</f>
        <v>3.8809449505825002E-3</v>
      </c>
      <c r="I73" s="19">
        <f>ROUND(F73*Прил.10!$D$12,2)</f>
        <v>181406.28</v>
      </c>
      <c r="J73" s="19">
        <f t="shared" si="5"/>
        <v>9977.48</v>
      </c>
    </row>
    <row r="74" spans="1:10" s="1" customFormat="1" ht="31.35" customHeight="1" outlineLevel="1" x14ac:dyDescent="0.25">
      <c r="A74" s="17">
        <v>45</v>
      </c>
      <c r="B74" s="32" t="s">
        <v>183</v>
      </c>
      <c r="C74" s="22" t="s">
        <v>184</v>
      </c>
      <c r="D74" s="23" t="s">
        <v>139</v>
      </c>
      <c r="E74" s="33">
        <v>2.1395846108885999</v>
      </c>
      <c r="F74" s="34">
        <v>519.79999999999995</v>
      </c>
      <c r="G74" s="34">
        <f t="shared" si="4"/>
        <v>1112.1600000000001</v>
      </c>
      <c r="H74" s="31">
        <f>G74/G117</f>
        <v>3.4780832376347E-3</v>
      </c>
      <c r="I74" s="19">
        <f>ROUND(F74*Прил.10!$D$12,2)</f>
        <v>4179.1899999999996</v>
      </c>
      <c r="J74" s="19">
        <f t="shared" si="5"/>
        <v>8941.73</v>
      </c>
    </row>
    <row r="75" spans="1:10" s="1" customFormat="1" ht="15.6" customHeight="1" outlineLevel="1" x14ac:dyDescent="0.25">
      <c r="A75" s="17">
        <v>46</v>
      </c>
      <c r="B75" s="32" t="s">
        <v>185</v>
      </c>
      <c r="C75" s="22" t="s">
        <v>186</v>
      </c>
      <c r="D75" s="23" t="s">
        <v>146</v>
      </c>
      <c r="E75" s="33">
        <v>23.780533690249001</v>
      </c>
      <c r="F75" s="34">
        <v>45</v>
      </c>
      <c r="G75" s="34">
        <f t="shared" si="4"/>
        <v>1070.1199999999999</v>
      </c>
      <c r="H75" s="31">
        <f>G75/G117</f>
        <v>3.3466105904345002E-3</v>
      </c>
      <c r="I75" s="19">
        <f>ROUND(F75*Прил.10!$D$12,2)</f>
        <v>361.8</v>
      </c>
      <c r="J75" s="19">
        <f t="shared" si="5"/>
        <v>8603.7999999999993</v>
      </c>
    </row>
    <row r="76" spans="1:10" s="1" customFormat="1" ht="93.6" customHeight="1" outlineLevel="1" x14ac:dyDescent="0.25">
      <c r="A76" s="17">
        <v>47</v>
      </c>
      <c r="B76" s="32" t="s">
        <v>187</v>
      </c>
      <c r="C76" s="22" t="s">
        <v>188</v>
      </c>
      <c r="D76" s="23" t="s">
        <v>136</v>
      </c>
      <c r="E76" s="33">
        <v>8.6201251356122999E-2</v>
      </c>
      <c r="F76" s="34">
        <v>10045</v>
      </c>
      <c r="G76" s="34">
        <f t="shared" si="4"/>
        <v>865.89</v>
      </c>
      <c r="H76" s="31">
        <f>G76/G117</f>
        <v>2.7079174710792002E-3</v>
      </c>
      <c r="I76" s="19">
        <f>ROUND(F76*Прил.10!$D$12,2)</f>
        <v>80761.8</v>
      </c>
      <c r="J76" s="19">
        <f t="shared" si="5"/>
        <v>6961.77</v>
      </c>
    </row>
    <row r="77" spans="1:10" s="1" customFormat="1" ht="46.9" customHeight="1" outlineLevel="1" x14ac:dyDescent="0.25">
      <c r="A77" s="17">
        <v>48</v>
      </c>
      <c r="B77" s="32" t="s">
        <v>189</v>
      </c>
      <c r="C77" s="22" t="s">
        <v>190</v>
      </c>
      <c r="D77" s="23" t="s">
        <v>149</v>
      </c>
      <c r="E77" s="33">
        <v>2.0000350677636001</v>
      </c>
      <c r="F77" s="34">
        <v>391.02</v>
      </c>
      <c r="G77" s="34">
        <f t="shared" si="4"/>
        <v>782.05</v>
      </c>
      <c r="H77" s="31">
        <f>G77/G117</f>
        <v>2.4457227341318998E-3</v>
      </c>
      <c r="I77" s="19">
        <f>ROUND(F77*Прил.10!$D$12,2)</f>
        <v>3143.8</v>
      </c>
      <c r="J77" s="19">
        <f t="shared" si="5"/>
        <v>6287.71</v>
      </c>
    </row>
    <row r="78" spans="1:10" s="1" customFormat="1" ht="62.45" customHeight="1" outlineLevel="1" x14ac:dyDescent="0.25">
      <c r="A78" s="17">
        <v>49</v>
      </c>
      <c r="B78" s="32" t="s">
        <v>191</v>
      </c>
      <c r="C78" s="22" t="s">
        <v>192</v>
      </c>
      <c r="D78" s="23" t="s">
        <v>149</v>
      </c>
      <c r="E78" s="33">
        <v>2.0000342428687001</v>
      </c>
      <c r="F78" s="34">
        <v>362.1</v>
      </c>
      <c r="G78" s="34">
        <f t="shared" si="4"/>
        <v>724.21</v>
      </c>
      <c r="H78" s="31">
        <f>G78/G117</f>
        <v>2.2648383879363999E-3</v>
      </c>
      <c r="I78" s="19">
        <f>ROUND(F78*Прил.10!$D$12,2)</f>
        <v>2911.28</v>
      </c>
      <c r="J78" s="19">
        <f t="shared" si="5"/>
        <v>5822.66</v>
      </c>
    </row>
    <row r="79" spans="1:10" s="1" customFormat="1" ht="31.35" customHeight="1" outlineLevel="1" x14ac:dyDescent="0.25">
      <c r="A79" s="17">
        <v>50</v>
      </c>
      <c r="B79" s="32" t="s">
        <v>193</v>
      </c>
      <c r="C79" s="22" t="s">
        <v>194</v>
      </c>
      <c r="D79" s="23" t="s">
        <v>136</v>
      </c>
      <c r="E79" s="33">
        <v>0.10360181421039</v>
      </c>
      <c r="F79" s="34">
        <v>4455.2</v>
      </c>
      <c r="G79" s="34">
        <f t="shared" si="4"/>
        <v>461.57</v>
      </c>
      <c r="H79" s="31">
        <f>G79/G117</f>
        <v>1.4434783484346E-3</v>
      </c>
      <c r="I79" s="19">
        <f>ROUND(F79*Прил.10!$D$12,2)</f>
        <v>35819.81</v>
      </c>
      <c r="J79" s="19">
        <f t="shared" si="5"/>
        <v>3711</v>
      </c>
    </row>
    <row r="80" spans="1:10" s="1" customFormat="1" ht="15.6" customHeight="1" outlineLevel="1" x14ac:dyDescent="0.25">
      <c r="A80" s="17">
        <v>51</v>
      </c>
      <c r="B80" s="32" t="s">
        <v>195</v>
      </c>
      <c r="C80" s="22" t="s">
        <v>196</v>
      </c>
      <c r="D80" s="23" t="s">
        <v>139</v>
      </c>
      <c r="E80" s="33">
        <v>187.99410185535999</v>
      </c>
      <c r="F80" s="34">
        <v>2.44</v>
      </c>
      <c r="G80" s="34">
        <f t="shared" si="4"/>
        <v>458.71</v>
      </c>
      <c r="H80" s="31">
        <f>G80/G117</f>
        <v>1.4345342054519E-3</v>
      </c>
      <c r="I80" s="19">
        <f>ROUND(F80*Прил.10!$D$12,2)</f>
        <v>19.62</v>
      </c>
      <c r="J80" s="19">
        <f t="shared" si="5"/>
        <v>3688.44</v>
      </c>
    </row>
    <row r="81" spans="1:10" s="1" customFormat="1" ht="46.9" customHeight="1" outlineLevel="1" x14ac:dyDescent="0.25">
      <c r="A81" s="17">
        <v>52</v>
      </c>
      <c r="B81" s="32" t="s">
        <v>197</v>
      </c>
      <c r="C81" s="22" t="s">
        <v>198</v>
      </c>
      <c r="D81" s="23" t="s">
        <v>139</v>
      </c>
      <c r="E81" s="33">
        <v>0.27999884494872002</v>
      </c>
      <c r="F81" s="34">
        <v>1320</v>
      </c>
      <c r="G81" s="34">
        <f t="shared" si="4"/>
        <v>369.6</v>
      </c>
      <c r="H81" s="31">
        <f>G81/G117</f>
        <v>1.1558584777637999E-3</v>
      </c>
      <c r="I81" s="19">
        <f>ROUND(F81*Прил.10!$D$12,2)</f>
        <v>10612.8</v>
      </c>
      <c r="J81" s="19">
        <f t="shared" si="5"/>
        <v>2971.57</v>
      </c>
    </row>
    <row r="82" spans="1:10" s="1" customFormat="1" ht="46.9" customHeight="1" outlineLevel="1" x14ac:dyDescent="0.25">
      <c r="A82" s="17">
        <v>53</v>
      </c>
      <c r="B82" s="32" t="s">
        <v>199</v>
      </c>
      <c r="C82" s="22" t="s">
        <v>200</v>
      </c>
      <c r="D82" s="23" t="s">
        <v>149</v>
      </c>
      <c r="E82" s="33">
        <v>1.5000576665659999</v>
      </c>
      <c r="F82" s="34">
        <v>175.57</v>
      </c>
      <c r="G82" s="34">
        <f t="shared" si="4"/>
        <v>263.37</v>
      </c>
      <c r="H82" s="31">
        <f>G82/G117</f>
        <v>8.2364298508833E-4</v>
      </c>
      <c r="I82" s="19">
        <f>ROUND(F82*Прил.10!$D$12,2)</f>
        <v>1411.58</v>
      </c>
      <c r="J82" s="19">
        <f t="shared" si="5"/>
        <v>2117.4499999999998</v>
      </c>
    </row>
    <row r="83" spans="1:10" s="1" customFormat="1" ht="46.9" customHeight="1" outlineLevel="1" x14ac:dyDescent="0.25">
      <c r="A83" s="17">
        <v>54</v>
      </c>
      <c r="B83" s="32" t="s">
        <v>201</v>
      </c>
      <c r="C83" s="22" t="s">
        <v>202</v>
      </c>
      <c r="D83" s="23" t="s">
        <v>149</v>
      </c>
      <c r="E83" s="33">
        <v>1.5000568419349001</v>
      </c>
      <c r="F83" s="34">
        <v>138.79</v>
      </c>
      <c r="G83" s="34">
        <f t="shared" si="4"/>
        <v>208.19</v>
      </c>
      <c r="H83" s="31">
        <f>G83/G117</f>
        <v>6.5107731733127997E-4</v>
      </c>
      <c r="I83" s="19">
        <f>ROUND(F83*Прил.10!$D$12,2)</f>
        <v>1115.8699999999999</v>
      </c>
      <c r="J83" s="19">
        <f t="shared" si="5"/>
        <v>1673.87</v>
      </c>
    </row>
    <row r="84" spans="1:10" s="1" customFormat="1" ht="15.6" customHeight="1" outlineLevel="1" x14ac:dyDescent="0.25">
      <c r="A84" s="17">
        <v>55</v>
      </c>
      <c r="B84" s="32" t="s">
        <v>203</v>
      </c>
      <c r="C84" s="22" t="s">
        <v>204</v>
      </c>
      <c r="D84" s="23" t="s">
        <v>162</v>
      </c>
      <c r="E84" s="33">
        <v>7.2001238857342997</v>
      </c>
      <c r="F84" s="34">
        <v>35.53</v>
      </c>
      <c r="G84" s="34">
        <f t="shared" si="4"/>
        <v>255.82</v>
      </c>
      <c r="H84" s="31">
        <f>G84/G117</f>
        <v>8.0003169854309998E-4</v>
      </c>
      <c r="I84" s="19">
        <f>ROUND(F84*Прил.10!$D$12,2)</f>
        <v>285.66000000000003</v>
      </c>
      <c r="J84" s="19">
        <f t="shared" si="5"/>
        <v>2056.79</v>
      </c>
    </row>
    <row r="85" spans="1:10" s="1" customFormat="1" ht="93.6" customHeight="1" outlineLevel="1" x14ac:dyDescent="0.25">
      <c r="A85" s="17">
        <v>56</v>
      </c>
      <c r="B85" s="32" t="s">
        <v>205</v>
      </c>
      <c r="C85" s="22" t="s">
        <v>206</v>
      </c>
      <c r="D85" s="23" t="s">
        <v>136</v>
      </c>
      <c r="E85" s="33">
        <v>3.3601225079928999E-2</v>
      </c>
      <c r="F85" s="34">
        <v>6800</v>
      </c>
      <c r="G85" s="34">
        <f t="shared" si="4"/>
        <v>228.49</v>
      </c>
      <c r="H85" s="31">
        <f>G85/G117</f>
        <v>7.1456196857209997E-4</v>
      </c>
      <c r="I85" s="19">
        <f>ROUND(F85*Прил.10!$D$12,2)</f>
        <v>54672</v>
      </c>
      <c r="J85" s="19">
        <f t="shared" si="5"/>
        <v>1837.05</v>
      </c>
    </row>
    <row r="86" spans="1:10" s="1" customFormat="1" ht="15.6" customHeight="1" outlineLevel="1" x14ac:dyDescent="0.25">
      <c r="A86" s="17">
        <v>57</v>
      </c>
      <c r="B86" s="32" t="s">
        <v>207</v>
      </c>
      <c r="C86" s="22" t="s">
        <v>208</v>
      </c>
      <c r="D86" s="23" t="s">
        <v>136</v>
      </c>
      <c r="E86" s="33">
        <v>6.0000809314257997E-2</v>
      </c>
      <c r="F86" s="34">
        <v>2165.8000000000002</v>
      </c>
      <c r="G86" s="34">
        <f t="shared" si="4"/>
        <v>129.94999999999999</v>
      </c>
      <c r="H86" s="31">
        <f>G86/G117</f>
        <v>4.0639558762284002E-4</v>
      </c>
      <c r="I86" s="19">
        <f>ROUND(F86*Прил.10!$D$12,2)</f>
        <v>17413.03</v>
      </c>
      <c r="J86" s="19">
        <f t="shared" si="5"/>
        <v>1044.8</v>
      </c>
    </row>
    <row r="87" spans="1:10" s="1" customFormat="1" ht="15.6" customHeight="1" outlineLevel="1" x14ac:dyDescent="0.25">
      <c r="A87" s="17">
        <v>58</v>
      </c>
      <c r="B87" s="32" t="s">
        <v>209</v>
      </c>
      <c r="C87" s="22" t="s">
        <v>210</v>
      </c>
      <c r="D87" s="23" t="s">
        <v>146</v>
      </c>
      <c r="E87" s="33">
        <v>13.600352767458</v>
      </c>
      <c r="F87" s="34">
        <v>9.0399999999999991</v>
      </c>
      <c r="G87" s="34">
        <f t="shared" si="4"/>
        <v>122.95</v>
      </c>
      <c r="H87" s="31">
        <f>G87/G117</f>
        <v>3.8450432857428999E-4</v>
      </c>
      <c r="I87" s="19">
        <f>ROUND(F87*Прил.10!$D$12,2)</f>
        <v>72.680000000000007</v>
      </c>
      <c r="J87" s="19">
        <f t="shared" si="5"/>
        <v>988.47</v>
      </c>
    </row>
    <row r="88" spans="1:10" s="1" customFormat="1" ht="31.35" customHeight="1" outlineLevel="1" x14ac:dyDescent="0.25">
      <c r="A88" s="17">
        <v>59</v>
      </c>
      <c r="B88" s="32" t="s">
        <v>211</v>
      </c>
      <c r="C88" s="22" t="s">
        <v>212</v>
      </c>
      <c r="D88" s="23" t="s">
        <v>136</v>
      </c>
      <c r="E88" s="33">
        <v>0.15960418530563</v>
      </c>
      <c r="F88" s="34">
        <v>734.5</v>
      </c>
      <c r="G88" s="34">
        <f t="shared" si="4"/>
        <v>117.23</v>
      </c>
      <c r="H88" s="31">
        <f>G88/G117</f>
        <v>3.6661604260890003E-4</v>
      </c>
      <c r="I88" s="19">
        <f>ROUND(F88*Прил.10!$D$12,2)</f>
        <v>5905.38</v>
      </c>
      <c r="J88" s="19">
        <f t="shared" si="5"/>
        <v>942.52</v>
      </c>
    </row>
    <row r="89" spans="1:10" s="1" customFormat="1" ht="46.9" customHeight="1" outlineLevel="1" x14ac:dyDescent="0.25">
      <c r="A89" s="17">
        <v>60</v>
      </c>
      <c r="B89" s="32" t="s">
        <v>213</v>
      </c>
      <c r="C89" s="22" t="s">
        <v>214</v>
      </c>
      <c r="D89" s="23" t="s">
        <v>215</v>
      </c>
      <c r="E89" s="33">
        <v>3.3999907145231001</v>
      </c>
      <c r="F89" s="34">
        <v>32.67</v>
      </c>
      <c r="G89" s="34">
        <f t="shared" si="4"/>
        <v>111.08</v>
      </c>
      <c r="H89" s="31">
        <f>G89/G117</f>
        <v>3.4738300787338E-4</v>
      </c>
      <c r="I89" s="19">
        <f>ROUND(F89*Прил.10!$D$12,2)</f>
        <v>262.67</v>
      </c>
      <c r="J89" s="19">
        <f t="shared" si="5"/>
        <v>893.08</v>
      </c>
    </row>
    <row r="90" spans="1:10" s="1" customFormat="1" ht="31.35" customHeight="1" outlineLevel="1" x14ac:dyDescent="0.25">
      <c r="A90" s="17">
        <v>61</v>
      </c>
      <c r="B90" s="32" t="s">
        <v>216</v>
      </c>
      <c r="C90" s="22" t="s">
        <v>217</v>
      </c>
      <c r="D90" s="23" t="s">
        <v>139</v>
      </c>
      <c r="E90" s="33">
        <v>7.9900201600076007E-2</v>
      </c>
      <c r="F90" s="34">
        <v>1382.9</v>
      </c>
      <c r="G90" s="34">
        <f t="shared" si="4"/>
        <v>110.49</v>
      </c>
      <c r="H90" s="31">
        <f>G90/G117</f>
        <v>3.4553788746785998E-4</v>
      </c>
      <c r="I90" s="19">
        <f>ROUND(F90*Прил.10!$D$12,2)</f>
        <v>11118.52</v>
      </c>
      <c r="J90" s="19">
        <f t="shared" si="5"/>
        <v>888.37</v>
      </c>
    </row>
    <row r="91" spans="1:10" s="1" customFormat="1" ht="62.45" customHeight="1" outlineLevel="1" x14ac:dyDescent="0.25">
      <c r="A91" s="17">
        <v>62</v>
      </c>
      <c r="B91" s="32" t="s">
        <v>218</v>
      </c>
      <c r="C91" s="22" t="s">
        <v>219</v>
      </c>
      <c r="D91" s="23" t="s">
        <v>136</v>
      </c>
      <c r="E91" s="33">
        <v>7.5002734553414E-3</v>
      </c>
      <c r="F91" s="34">
        <v>14690</v>
      </c>
      <c r="G91" s="34">
        <f t="shared" si="4"/>
        <v>110.18</v>
      </c>
      <c r="H91" s="31">
        <f>G91/G117</f>
        <v>3.4456841742427999E-4</v>
      </c>
      <c r="I91" s="19">
        <f>ROUND(F91*Прил.10!$D$12,2)</f>
        <v>118107.6</v>
      </c>
      <c r="J91" s="19">
        <f t="shared" si="5"/>
        <v>885.84</v>
      </c>
    </row>
    <row r="92" spans="1:10" s="1" customFormat="1" ht="46.9" customHeight="1" outlineLevel="1" x14ac:dyDescent="0.25">
      <c r="A92" s="17">
        <v>63</v>
      </c>
      <c r="B92" s="32" t="s">
        <v>220</v>
      </c>
      <c r="C92" s="22" t="s">
        <v>221</v>
      </c>
      <c r="D92" s="23" t="s">
        <v>139</v>
      </c>
      <c r="E92" s="33">
        <v>0.10181064264627</v>
      </c>
      <c r="F92" s="34">
        <v>1010</v>
      </c>
      <c r="G92" s="34">
        <f t="shared" ref="G92:G123" si="6">ROUND(E92*F92,2)</f>
        <v>102.83</v>
      </c>
      <c r="H92" s="31">
        <f>G92/G117</f>
        <v>3.2158259542328999E-4</v>
      </c>
      <c r="I92" s="19">
        <f>ROUND(F92*Прил.10!$D$12,2)</f>
        <v>8120.4</v>
      </c>
      <c r="J92" s="19">
        <f t="shared" ref="J92:J123" si="7">ROUND(E92*I92,2)</f>
        <v>826.74</v>
      </c>
    </row>
    <row r="93" spans="1:10" s="1" customFormat="1" ht="31.35" customHeight="1" outlineLevel="1" x14ac:dyDescent="0.25">
      <c r="A93" s="17">
        <v>64</v>
      </c>
      <c r="B93" s="32" t="s">
        <v>222</v>
      </c>
      <c r="C93" s="22" t="s">
        <v>223</v>
      </c>
      <c r="D93" s="23" t="s">
        <v>136</v>
      </c>
      <c r="E93" s="33">
        <v>1.1800825507732E-2</v>
      </c>
      <c r="F93" s="34">
        <v>7590</v>
      </c>
      <c r="G93" s="34">
        <f t="shared" si="6"/>
        <v>89.57</v>
      </c>
      <c r="H93" s="31">
        <f>G93/G117</f>
        <v>2.8011429613988999E-4</v>
      </c>
      <c r="I93" s="19">
        <f>ROUND(F93*Прил.10!$D$12,2)</f>
        <v>61023.6</v>
      </c>
      <c r="J93" s="19">
        <f t="shared" si="7"/>
        <v>720.13</v>
      </c>
    </row>
    <row r="94" spans="1:10" s="1" customFormat="1" ht="31.35" customHeight="1" outlineLevel="1" x14ac:dyDescent="0.25">
      <c r="A94" s="17">
        <v>65</v>
      </c>
      <c r="B94" s="32" t="s">
        <v>224</v>
      </c>
      <c r="C94" s="22" t="s">
        <v>225</v>
      </c>
      <c r="D94" s="23" t="s">
        <v>139</v>
      </c>
      <c r="E94" s="33">
        <v>0.18000656292819001</v>
      </c>
      <c r="F94" s="34">
        <v>497</v>
      </c>
      <c r="G94" s="34">
        <f t="shared" si="6"/>
        <v>89.46</v>
      </c>
      <c r="H94" s="31">
        <f>G94/G117</f>
        <v>2.7977029064055002E-4</v>
      </c>
      <c r="I94" s="19">
        <f>ROUND(F94*Прил.10!$D$12,2)</f>
        <v>3995.88</v>
      </c>
      <c r="J94" s="19">
        <f t="shared" si="7"/>
        <v>719.28</v>
      </c>
    </row>
    <row r="95" spans="1:10" s="1" customFormat="1" ht="15.6" customHeight="1" outlineLevel="1" x14ac:dyDescent="0.25">
      <c r="A95" s="17">
        <v>66</v>
      </c>
      <c r="B95" s="32" t="s">
        <v>226</v>
      </c>
      <c r="C95" s="22" t="s">
        <v>227</v>
      </c>
      <c r="D95" s="23" t="s">
        <v>162</v>
      </c>
      <c r="E95" s="33">
        <v>11.759537165941</v>
      </c>
      <c r="F95" s="34">
        <v>6.78</v>
      </c>
      <c r="G95" s="34">
        <f t="shared" si="6"/>
        <v>79.73</v>
      </c>
      <c r="H95" s="31">
        <f>G95/G117</f>
        <v>2.4934144056305998E-4</v>
      </c>
      <c r="I95" s="19">
        <f>ROUND(F95*Прил.10!$D$12,2)</f>
        <v>54.51</v>
      </c>
      <c r="J95" s="19">
        <f t="shared" si="7"/>
        <v>641.01</v>
      </c>
    </row>
    <row r="96" spans="1:10" s="1" customFormat="1" ht="31.35" customHeight="1" outlineLevel="1" x14ac:dyDescent="0.25">
      <c r="A96" s="17">
        <v>67</v>
      </c>
      <c r="B96" s="32" t="s">
        <v>165</v>
      </c>
      <c r="C96" s="22" t="s">
        <v>228</v>
      </c>
      <c r="D96" s="23" t="s">
        <v>136</v>
      </c>
      <c r="E96" s="33">
        <v>5.8002963648692996E-3</v>
      </c>
      <c r="F96" s="34">
        <v>9424</v>
      </c>
      <c r="G96" s="34">
        <f t="shared" si="6"/>
        <v>54.66</v>
      </c>
      <c r="H96" s="31">
        <f>G96/G117</f>
        <v>1.7093945994201001E-4</v>
      </c>
      <c r="I96" s="19">
        <f>ROUND(F96*Прил.10!$D$12,2)</f>
        <v>75768.960000000006</v>
      </c>
      <c r="J96" s="19">
        <f t="shared" si="7"/>
        <v>439.48</v>
      </c>
    </row>
    <row r="97" spans="1:10" s="1" customFormat="1" ht="31.35" customHeight="1" outlineLevel="1" x14ac:dyDescent="0.25">
      <c r="A97" s="17">
        <v>68</v>
      </c>
      <c r="B97" s="32" t="s">
        <v>193</v>
      </c>
      <c r="C97" s="22" t="s">
        <v>229</v>
      </c>
      <c r="D97" s="23" t="s">
        <v>136</v>
      </c>
      <c r="E97" s="33">
        <v>1.1902255873699001E-2</v>
      </c>
      <c r="F97" s="34">
        <v>4455.2</v>
      </c>
      <c r="G97" s="34">
        <f t="shared" si="6"/>
        <v>53.03</v>
      </c>
      <c r="H97" s="31">
        <f>G97/G117</f>
        <v>1.6584192390642E-4</v>
      </c>
      <c r="I97" s="19">
        <f>ROUND(F97*Прил.10!$D$12,2)</f>
        <v>35819.81</v>
      </c>
      <c r="J97" s="19">
        <f t="shared" si="7"/>
        <v>426.34</v>
      </c>
    </row>
    <row r="98" spans="1:10" s="1" customFormat="1" ht="31.35" customHeight="1" outlineLevel="1" x14ac:dyDescent="0.25">
      <c r="A98" s="17">
        <v>69</v>
      </c>
      <c r="B98" s="32" t="s">
        <v>152</v>
      </c>
      <c r="C98" s="22" t="s">
        <v>230</v>
      </c>
      <c r="D98" s="23" t="s">
        <v>139</v>
      </c>
      <c r="E98" s="33">
        <v>2.6893837675581001E-2</v>
      </c>
      <c r="F98" s="34">
        <v>560</v>
      </c>
      <c r="G98" s="34">
        <f t="shared" si="6"/>
        <v>15.06</v>
      </c>
      <c r="H98" s="31">
        <f>G98/G117</f>
        <v>4.7097480181609E-5</v>
      </c>
      <c r="I98" s="19">
        <f>ROUND(F98*Прил.10!$D$12,2)</f>
        <v>4502.3999999999996</v>
      </c>
      <c r="J98" s="19">
        <f t="shared" si="7"/>
        <v>121.09</v>
      </c>
    </row>
    <row r="99" spans="1:10" s="1" customFormat="1" ht="31.35" customHeight="1" outlineLevel="1" x14ac:dyDescent="0.25">
      <c r="A99" s="17">
        <v>70</v>
      </c>
      <c r="B99" s="32" t="s">
        <v>231</v>
      </c>
      <c r="C99" s="22" t="s">
        <v>232</v>
      </c>
      <c r="D99" s="23" t="s">
        <v>136</v>
      </c>
      <c r="E99" s="33">
        <v>2.3986381775053002E-3</v>
      </c>
      <c r="F99" s="34">
        <v>6210</v>
      </c>
      <c r="G99" s="34">
        <f t="shared" si="6"/>
        <v>14.9</v>
      </c>
      <c r="H99" s="31">
        <f>G99/G117</f>
        <v>4.6597108546213001E-5</v>
      </c>
      <c r="I99" s="19">
        <f>ROUND(F99*Прил.10!$D$12,2)</f>
        <v>49928.4</v>
      </c>
      <c r="J99" s="19">
        <f t="shared" si="7"/>
        <v>119.76</v>
      </c>
    </row>
    <row r="100" spans="1:10" s="1" customFormat="1" ht="46.9" customHeight="1" outlineLevel="1" x14ac:dyDescent="0.25">
      <c r="A100" s="17">
        <v>71</v>
      </c>
      <c r="B100" s="32" t="s">
        <v>233</v>
      </c>
      <c r="C100" s="22" t="s">
        <v>234</v>
      </c>
      <c r="D100" s="23" t="s">
        <v>215</v>
      </c>
      <c r="E100" s="33">
        <v>0.29995161143853</v>
      </c>
      <c r="F100" s="34">
        <v>49.06</v>
      </c>
      <c r="G100" s="34">
        <f t="shared" si="6"/>
        <v>14.72</v>
      </c>
      <c r="H100" s="31">
        <f>G100/G117</f>
        <v>4.6034190456393E-5</v>
      </c>
      <c r="I100" s="19">
        <f>ROUND(F100*Прил.10!$D$12,2)</f>
        <v>394.44</v>
      </c>
      <c r="J100" s="19">
        <f t="shared" si="7"/>
        <v>118.31</v>
      </c>
    </row>
    <row r="101" spans="1:10" s="1" customFormat="1" ht="31.35" customHeight="1" outlineLevel="1" x14ac:dyDescent="0.25">
      <c r="A101" s="17">
        <v>72</v>
      </c>
      <c r="B101" s="32" t="s">
        <v>235</v>
      </c>
      <c r="C101" s="22" t="s">
        <v>236</v>
      </c>
      <c r="D101" s="23" t="s">
        <v>136</v>
      </c>
      <c r="E101" s="33">
        <v>2.9984753356320998E-3</v>
      </c>
      <c r="F101" s="34">
        <v>1836</v>
      </c>
      <c r="G101" s="34">
        <f t="shared" si="6"/>
        <v>5.51</v>
      </c>
      <c r="H101" s="31">
        <f>G101/G117</f>
        <v>1.7231548193935001E-5</v>
      </c>
      <c r="I101" s="19">
        <f>ROUND(F101*Прил.10!$D$12,2)</f>
        <v>14761.44</v>
      </c>
      <c r="J101" s="19">
        <f t="shared" si="7"/>
        <v>44.26</v>
      </c>
    </row>
    <row r="102" spans="1:10" s="1" customFormat="1" ht="31.35" customHeight="1" outlineLevel="1" x14ac:dyDescent="0.25">
      <c r="A102" s="17">
        <v>73</v>
      </c>
      <c r="B102" s="32" t="s">
        <v>237</v>
      </c>
      <c r="C102" s="22" t="s">
        <v>238</v>
      </c>
      <c r="D102" s="23" t="s">
        <v>136</v>
      </c>
      <c r="E102" s="33">
        <v>1.598281309885E-3</v>
      </c>
      <c r="F102" s="34">
        <v>3219.2</v>
      </c>
      <c r="G102" s="34">
        <f t="shared" si="6"/>
        <v>5.15</v>
      </c>
      <c r="H102" s="31">
        <f>G102/G117</f>
        <v>1.6105712014294999E-5</v>
      </c>
      <c r="I102" s="19">
        <f>ROUND(F102*Прил.10!$D$12,2)</f>
        <v>25882.37</v>
      </c>
      <c r="J102" s="19">
        <f t="shared" si="7"/>
        <v>41.37</v>
      </c>
    </row>
    <row r="103" spans="1:10" s="1" customFormat="1" ht="31.35" customHeight="1" outlineLevel="1" x14ac:dyDescent="0.25">
      <c r="A103" s="17">
        <v>74</v>
      </c>
      <c r="B103" s="32" t="s">
        <v>239</v>
      </c>
      <c r="C103" s="22" t="s">
        <v>240</v>
      </c>
      <c r="D103" s="23" t="s">
        <v>139</v>
      </c>
      <c r="E103" s="33">
        <v>4.5665662004525001E-2</v>
      </c>
      <c r="F103" s="34">
        <v>108.4</v>
      </c>
      <c r="G103" s="34">
        <f t="shared" si="6"/>
        <v>4.95</v>
      </c>
      <c r="H103" s="31">
        <f>G103/G117</f>
        <v>1.5480247470051E-5</v>
      </c>
      <c r="I103" s="19">
        <f>ROUND(F103*Прил.10!$D$12,2)</f>
        <v>871.54</v>
      </c>
      <c r="J103" s="19">
        <f t="shared" si="7"/>
        <v>39.799999999999997</v>
      </c>
    </row>
    <row r="104" spans="1:10" s="1" customFormat="1" ht="31.35" customHeight="1" outlineLevel="1" x14ac:dyDescent="0.25">
      <c r="A104" s="17">
        <v>75</v>
      </c>
      <c r="B104" s="32" t="s">
        <v>241</v>
      </c>
      <c r="C104" s="22" t="s">
        <v>242</v>
      </c>
      <c r="D104" s="23" t="s">
        <v>146</v>
      </c>
      <c r="E104" s="33">
        <v>0.36340620498698001</v>
      </c>
      <c r="F104" s="34">
        <v>9.0399999999999991</v>
      </c>
      <c r="G104" s="34">
        <f t="shared" si="6"/>
        <v>3.29</v>
      </c>
      <c r="H104" s="31">
        <f>G104/G117</f>
        <v>1.0288891752822E-5</v>
      </c>
      <c r="I104" s="19">
        <f>ROUND(F104*Прил.10!$D$12,2)</f>
        <v>72.680000000000007</v>
      </c>
      <c r="J104" s="19">
        <f t="shared" si="7"/>
        <v>26.41</v>
      </c>
    </row>
    <row r="105" spans="1:10" s="1" customFormat="1" ht="31.35" customHeight="1" outlineLevel="1" x14ac:dyDescent="0.25">
      <c r="A105" s="17">
        <v>76</v>
      </c>
      <c r="B105" s="32" t="s">
        <v>243</v>
      </c>
      <c r="C105" s="22" t="s">
        <v>244</v>
      </c>
      <c r="D105" s="23" t="s">
        <v>139</v>
      </c>
      <c r="E105" s="33">
        <v>5.4185649044711003E-3</v>
      </c>
      <c r="F105" s="34">
        <v>490</v>
      </c>
      <c r="G105" s="34">
        <f t="shared" si="6"/>
        <v>2.66</v>
      </c>
      <c r="H105" s="31">
        <f>G105/G117</f>
        <v>8.3186784384514995E-6</v>
      </c>
      <c r="I105" s="19">
        <f>ROUND(F105*Прил.10!$D$12,2)</f>
        <v>3939.6</v>
      </c>
      <c r="J105" s="19">
        <f t="shared" si="7"/>
        <v>21.35</v>
      </c>
    </row>
    <row r="106" spans="1:10" s="1" customFormat="1" ht="15.6" customHeight="1" outlineLevel="1" x14ac:dyDescent="0.25">
      <c r="A106" s="17">
        <v>77</v>
      </c>
      <c r="B106" s="32" t="s">
        <v>245</v>
      </c>
      <c r="C106" s="22" t="s">
        <v>246</v>
      </c>
      <c r="D106" s="23" t="s">
        <v>162</v>
      </c>
      <c r="E106" s="33">
        <v>2.4206774438449999E-2</v>
      </c>
      <c r="F106" s="34">
        <v>57.63</v>
      </c>
      <c r="G106" s="34">
        <f t="shared" si="6"/>
        <v>1.4</v>
      </c>
      <c r="H106" s="31">
        <f>G106/G117</f>
        <v>4.3782518097113002E-6</v>
      </c>
      <c r="I106" s="19">
        <f>ROUND(F106*Прил.10!$D$12,2)</f>
        <v>463.35</v>
      </c>
      <c r="J106" s="19">
        <f t="shared" si="7"/>
        <v>11.22</v>
      </c>
    </row>
    <row r="107" spans="1:10" s="1" customFormat="1" ht="31.35" customHeight="1" outlineLevel="1" x14ac:dyDescent="0.25">
      <c r="A107" s="17">
        <v>78</v>
      </c>
      <c r="B107" s="32" t="s">
        <v>247</v>
      </c>
      <c r="C107" s="22" t="s">
        <v>248</v>
      </c>
      <c r="D107" s="23" t="s">
        <v>162</v>
      </c>
      <c r="E107" s="33">
        <v>0.32741399916802</v>
      </c>
      <c r="F107" s="34">
        <v>3.62</v>
      </c>
      <c r="G107" s="34">
        <f t="shared" si="6"/>
        <v>1.19</v>
      </c>
      <c r="H107" s="31">
        <f>G107/G117</f>
        <v>3.7215140382546001E-6</v>
      </c>
      <c r="I107" s="19">
        <f>ROUND(F107*Прил.10!$D$12,2)</f>
        <v>29.1</v>
      </c>
      <c r="J107" s="19">
        <f t="shared" si="7"/>
        <v>9.5299999999999994</v>
      </c>
    </row>
    <row r="108" spans="1:10" s="1" customFormat="1" ht="31.35" customHeight="1" outlineLevel="1" x14ac:dyDescent="0.25">
      <c r="A108" s="17">
        <v>79</v>
      </c>
      <c r="B108" s="32" t="s">
        <v>249</v>
      </c>
      <c r="C108" s="22" t="s">
        <v>250</v>
      </c>
      <c r="D108" s="23" t="s">
        <v>136</v>
      </c>
      <c r="E108" s="33">
        <v>9.9887834089664999E-5</v>
      </c>
      <c r="F108" s="34">
        <v>10362</v>
      </c>
      <c r="G108" s="34">
        <f t="shared" si="6"/>
        <v>1.04</v>
      </c>
      <c r="H108" s="31">
        <f>G108/G117</f>
        <v>3.2524156300712E-6</v>
      </c>
      <c r="I108" s="19">
        <f>ROUND(F108*Прил.10!$D$12,2)</f>
        <v>83310.48</v>
      </c>
      <c r="J108" s="19">
        <f t="shared" si="7"/>
        <v>8.32</v>
      </c>
    </row>
    <row r="109" spans="1:10" s="1" customFormat="1" ht="46.9" customHeight="1" outlineLevel="1" x14ac:dyDescent="0.25">
      <c r="A109" s="17">
        <v>80</v>
      </c>
      <c r="B109" s="32" t="s">
        <v>251</v>
      </c>
      <c r="C109" s="22" t="s">
        <v>252</v>
      </c>
      <c r="D109" s="23" t="s">
        <v>139</v>
      </c>
      <c r="E109" s="33">
        <v>8.0422512574756003E-4</v>
      </c>
      <c r="F109" s="34">
        <v>1287</v>
      </c>
      <c r="G109" s="34">
        <f t="shared" si="6"/>
        <v>1.04</v>
      </c>
      <c r="H109" s="31">
        <f>G109/G117</f>
        <v>3.2524156300712E-6</v>
      </c>
      <c r="I109" s="19">
        <f>ROUND(F109*Прил.10!$D$12,2)</f>
        <v>10347.48</v>
      </c>
      <c r="J109" s="19">
        <f t="shared" si="7"/>
        <v>8.32</v>
      </c>
    </row>
    <row r="110" spans="1:10" s="1" customFormat="1" ht="31.35" customHeight="1" outlineLevel="1" x14ac:dyDescent="0.25">
      <c r="A110" s="17">
        <v>81</v>
      </c>
      <c r="B110" s="32" t="s">
        <v>253</v>
      </c>
      <c r="C110" s="22" t="s">
        <v>254</v>
      </c>
      <c r="D110" s="23" t="s">
        <v>139</v>
      </c>
      <c r="E110" s="33">
        <v>2.0066568241564999E-3</v>
      </c>
      <c r="F110" s="34">
        <v>485.9</v>
      </c>
      <c r="G110" s="34">
        <f t="shared" si="6"/>
        <v>0.98</v>
      </c>
      <c r="H110" s="31">
        <f>G110/G117</f>
        <v>3.0647762667978999E-6</v>
      </c>
      <c r="I110" s="19">
        <f>ROUND(F110*Прил.10!$D$12,2)</f>
        <v>3906.64</v>
      </c>
      <c r="J110" s="19">
        <f t="shared" si="7"/>
        <v>7.84</v>
      </c>
    </row>
    <row r="111" spans="1:10" s="1" customFormat="1" ht="15.6" customHeight="1" outlineLevel="1" x14ac:dyDescent="0.25">
      <c r="A111" s="17">
        <v>82</v>
      </c>
      <c r="B111" s="32" t="s">
        <v>255</v>
      </c>
      <c r="C111" s="22" t="s">
        <v>256</v>
      </c>
      <c r="D111" s="23" t="s">
        <v>136</v>
      </c>
      <c r="E111" s="33">
        <v>2.0139592683913001E-4</v>
      </c>
      <c r="F111" s="34">
        <v>2606.9</v>
      </c>
      <c r="G111" s="34">
        <f t="shared" si="6"/>
        <v>0.53</v>
      </c>
      <c r="H111" s="31">
        <f>G111/G117</f>
        <v>1.6574810422478E-6</v>
      </c>
      <c r="I111" s="19">
        <f>ROUND(F111*Прил.10!$D$12,2)</f>
        <v>20959.48</v>
      </c>
      <c r="J111" s="19">
        <f t="shared" si="7"/>
        <v>4.22</v>
      </c>
    </row>
    <row r="112" spans="1:10" s="1" customFormat="1" ht="31.35" customHeight="1" outlineLevel="1" x14ac:dyDescent="0.25">
      <c r="A112" s="17">
        <v>83</v>
      </c>
      <c r="B112" s="32" t="s">
        <v>257</v>
      </c>
      <c r="C112" s="22" t="s">
        <v>258</v>
      </c>
      <c r="D112" s="23" t="s">
        <v>146</v>
      </c>
      <c r="E112" s="33">
        <v>1.2993363193480999E-3</v>
      </c>
      <c r="F112" s="34">
        <v>23.09</v>
      </c>
      <c r="G112" s="34">
        <f t="shared" si="6"/>
        <v>0.03</v>
      </c>
      <c r="H112" s="31">
        <f>G112/G117</f>
        <v>9.3819681636671001E-8</v>
      </c>
      <c r="I112" s="19">
        <f>ROUND(F112*Прил.10!$D$12,2)</f>
        <v>185.64</v>
      </c>
      <c r="J112" s="19">
        <f t="shared" si="7"/>
        <v>0.24</v>
      </c>
    </row>
    <row r="113" spans="1:10" s="1" customFormat="1" ht="15.6" customHeight="1" outlineLevel="1" x14ac:dyDescent="0.25">
      <c r="A113" s="17">
        <v>84</v>
      </c>
      <c r="B113" s="32" t="s">
        <v>259</v>
      </c>
      <c r="C113" s="22" t="s">
        <v>260</v>
      </c>
      <c r="D113" s="23" t="s">
        <v>146</v>
      </c>
      <c r="E113" s="33">
        <v>1.5923474671493E-3</v>
      </c>
      <c r="F113" s="34">
        <v>9.42</v>
      </c>
      <c r="G113" s="34">
        <f t="shared" si="6"/>
        <v>0.01</v>
      </c>
      <c r="H113" s="31">
        <f>G113/G117</f>
        <v>3.1273227212224E-8</v>
      </c>
      <c r="I113" s="19">
        <f>ROUND(F113*Прил.10!$D$12,2)</f>
        <v>75.739999999999995</v>
      </c>
      <c r="J113" s="19">
        <f t="shared" si="7"/>
        <v>0.12</v>
      </c>
    </row>
    <row r="114" spans="1:10" s="1" customFormat="1" ht="15.6" customHeight="1" outlineLevel="1" x14ac:dyDescent="0.25">
      <c r="A114" s="17">
        <v>85</v>
      </c>
      <c r="B114" s="32" t="s">
        <v>261</v>
      </c>
      <c r="C114" s="22" t="s">
        <v>262</v>
      </c>
      <c r="D114" s="23" t="s">
        <v>136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customHeight="1" outlineLevel="1" x14ac:dyDescent="0.25">
      <c r="A115" s="17">
        <v>86</v>
      </c>
      <c r="B115" s="32" t="s">
        <v>263</v>
      </c>
      <c r="C115" s="22" t="s">
        <v>264</v>
      </c>
      <c r="D115" s="23" t="s">
        <v>136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x14ac:dyDescent="0.25">
      <c r="A116" s="17"/>
      <c r="B116" s="112" t="s">
        <v>329</v>
      </c>
      <c r="C116" s="112"/>
      <c r="D116" s="112"/>
      <c r="E116" s="112"/>
      <c r="F116" s="118"/>
      <c r="G116" s="19">
        <f>SUM(G60:G115)</f>
        <v>46091.86</v>
      </c>
      <c r="H116" s="31">
        <f>SUM(H60:H115)</f>
        <v>0.14414412104140001</v>
      </c>
      <c r="I116" s="19"/>
      <c r="J116" s="19">
        <f>SUM(J60:J115)</f>
        <v>370578.94</v>
      </c>
    </row>
    <row r="117" spans="1:10" s="1" customFormat="1" ht="15.6" customHeight="1" x14ac:dyDescent="0.25">
      <c r="A117" s="17"/>
      <c r="B117" s="112" t="s">
        <v>330</v>
      </c>
      <c r="C117" s="113"/>
      <c r="D117" s="112"/>
      <c r="E117" s="112"/>
      <c r="F117" s="118"/>
      <c r="G117" s="19">
        <f>G59+G116</f>
        <v>319762.33</v>
      </c>
      <c r="H117" s="31">
        <f>H59+H116</f>
        <v>1</v>
      </c>
      <c r="I117" s="19"/>
      <c r="J117" s="19">
        <f>J59+J116</f>
        <v>2570880.14</v>
      </c>
    </row>
    <row r="118" spans="1:10" s="1" customFormat="1" ht="15.6" customHeight="1" x14ac:dyDescent="0.25">
      <c r="A118" s="18"/>
      <c r="B118" s="23"/>
      <c r="C118" s="22" t="s">
        <v>331</v>
      </c>
      <c r="D118" s="23"/>
      <c r="E118" s="23"/>
      <c r="F118" s="24"/>
      <c r="G118" s="24">
        <f>+G14+G41+G117</f>
        <v>398747.38</v>
      </c>
      <c r="H118" s="37"/>
      <c r="I118" s="19"/>
      <c r="J118" s="24">
        <f>+J14+J41+J117</f>
        <v>4975938.46</v>
      </c>
    </row>
    <row r="119" spans="1:10" s="1" customFormat="1" ht="15.6" customHeight="1" x14ac:dyDescent="0.25">
      <c r="A119" s="18"/>
      <c r="B119" s="23"/>
      <c r="C119" s="22" t="s">
        <v>332</v>
      </c>
      <c r="D119" s="38">
        <v>1.0165109324657</v>
      </c>
      <c r="E119" s="23"/>
      <c r="F119" s="24"/>
      <c r="G119" s="24">
        <f>(G14+G16)*D119</f>
        <v>48629.232442162</v>
      </c>
      <c r="H119" s="37"/>
      <c r="I119" s="19"/>
      <c r="J119" s="19">
        <f>(J14+J16)*D119</f>
        <v>2153786.5047271</v>
      </c>
    </row>
    <row r="120" spans="1:10" s="1" customFormat="1" ht="15.6" customHeight="1" x14ac:dyDescent="0.25">
      <c r="A120" s="18"/>
      <c r="B120" s="23"/>
      <c r="C120" s="22" t="s">
        <v>333</v>
      </c>
      <c r="D120" s="38">
        <v>0.57927417022108996</v>
      </c>
      <c r="E120" s="23"/>
      <c r="F120" s="24"/>
      <c r="G120" s="24">
        <f>(G14+G16)*D120</f>
        <v>27712.105567907998</v>
      </c>
      <c r="H120" s="37"/>
      <c r="I120" s="19"/>
      <c r="J120" s="19">
        <f>(J14+J16)*D120</f>
        <v>1227367.9018216</v>
      </c>
    </row>
    <row r="121" spans="1:10" s="1" customFormat="1" ht="15.6" customHeight="1" x14ac:dyDescent="0.25">
      <c r="A121" s="18"/>
      <c r="B121" s="23"/>
      <c r="C121" s="22" t="s">
        <v>334</v>
      </c>
      <c r="D121" s="23"/>
      <c r="E121" s="23"/>
      <c r="F121" s="24"/>
      <c r="G121" s="24">
        <f>G118+G119+G120</f>
        <v>475088.71801006998</v>
      </c>
      <c r="H121" s="37"/>
      <c r="I121" s="19"/>
      <c r="J121" s="24">
        <f>J118+J119+J120</f>
        <v>8357092.8665487003</v>
      </c>
    </row>
    <row r="122" spans="1:10" s="1" customFormat="1" ht="15.6" customHeight="1" x14ac:dyDescent="0.25">
      <c r="A122" s="18"/>
      <c r="B122" s="23"/>
      <c r="C122" s="22" t="s">
        <v>335</v>
      </c>
      <c r="D122" s="23"/>
      <c r="E122" s="23"/>
      <c r="F122" s="24"/>
      <c r="G122" s="24">
        <f>G47+G121</f>
        <v>475088.71801006998</v>
      </c>
      <c r="H122" s="37"/>
      <c r="I122" s="19"/>
      <c r="J122" s="19">
        <f>J47+J121</f>
        <v>8357092.8665487003</v>
      </c>
    </row>
    <row r="123" spans="1:10" s="1" customFormat="1" ht="15.6" customHeight="1" x14ac:dyDescent="0.25">
      <c r="A123" s="18"/>
      <c r="B123" s="23"/>
      <c r="C123" s="22" t="s">
        <v>303</v>
      </c>
      <c r="D123" s="23" t="s">
        <v>336</v>
      </c>
      <c r="E123" s="23">
        <v>1</v>
      </c>
      <c r="F123" s="24"/>
      <c r="G123" s="24">
        <f>G122/E123</f>
        <v>475088.71801006998</v>
      </c>
      <c r="H123" s="37"/>
      <c r="I123" s="19"/>
      <c r="J123" s="24">
        <f>J122/E123</f>
        <v>8357092.8665487003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B125" s="87"/>
      <c r="C125" s="87"/>
      <c r="D125" s="87"/>
      <c r="F125" s="39"/>
      <c r="G125" s="39"/>
      <c r="I125" s="39"/>
      <c r="J125" s="39"/>
    </row>
    <row r="126" spans="1:10" s="1" customFormat="1" ht="15.6" customHeight="1" x14ac:dyDescent="0.25">
      <c r="A126" s="7"/>
      <c r="B126" s="87" t="s">
        <v>265</v>
      </c>
      <c r="C126" s="87"/>
      <c r="D126" s="87"/>
      <c r="F126" s="39"/>
      <c r="G126" s="39"/>
      <c r="I126" s="39"/>
      <c r="J126" s="39"/>
    </row>
    <row r="127" spans="1:10" s="1" customFormat="1" ht="15.6" customHeight="1" x14ac:dyDescent="0.25">
      <c r="B127" s="7" t="s">
        <v>31</v>
      </c>
      <c r="C127" s="87"/>
      <c r="D127" s="87"/>
      <c r="F127" s="39"/>
      <c r="G127" s="39"/>
      <c r="I127" s="39"/>
      <c r="J127" s="39"/>
    </row>
    <row r="128" spans="1:10" s="1" customFormat="1" ht="15.6" customHeight="1" x14ac:dyDescent="0.25">
      <c r="B128" s="87"/>
      <c r="C128" s="87"/>
      <c r="D128" s="87"/>
      <c r="F128" s="39"/>
      <c r="G128" s="39"/>
      <c r="I128" s="39"/>
      <c r="J128" s="39"/>
    </row>
    <row r="129" spans="1:10" s="1" customFormat="1" ht="15.6" customHeight="1" x14ac:dyDescent="0.25">
      <c r="A129" s="7"/>
      <c r="B129" s="87" t="s">
        <v>411</v>
      </c>
      <c r="C129" s="87"/>
      <c r="D129" s="87"/>
      <c r="F129" s="39"/>
      <c r="G129" s="39"/>
      <c r="I129" s="39"/>
      <c r="J129" s="39"/>
    </row>
    <row r="130" spans="1:10" s="1" customFormat="1" ht="15.6" customHeight="1" x14ac:dyDescent="0.25">
      <c r="B130" s="7" t="s">
        <v>32</v>
      </c>
      <c r="C130" s="87"/>
      <c r="D130" s="87"/>
      <c r="F130" s="39"/>
      <c r="G130" s="39"/>
      <c r="I130" s="39"/>
      <c r="J130" s="39"/>
    </row>
  </sheetData>
  <sheetProtection formatCells="0" formatColumns="0" formatRows="0" insertColumns="0" insertRows="0" insertHyperlinks="0" deleteColumns="0" deleteRows="0" sort="0" autoFilter="0" pivotTables="0"/>
  <mergeCells count="28"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19" t="s">
        <v>337</v>
      </c>
      <c r="B1" s="119"/>
      <c r="C1" s="119"/>
      <c r="D1" s="119"/>
      <c r="E1" s="119"/>
      <c r="F1" s="119"/>
      <c r="G1" s="119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2" t="s">
        <v>338</v>
      </c>
      <c r="B3" s="102"/>
      <c r="C3" s="102"/>
      <c r="D3" s="102"/>
      <c r="E3" s="102"/>
      <c r="F3" s="102"/>
      <c r="G3" s="102"/>
    </row>
    <row r="4" spans="1:7" ht="25.5" customHeight="1" x14ac:dyDescent="0.25">
      <c r="A4" s="120" t="s">
        <v>339</v>
      </c>
      <c r="B4" s="120"/>
      <c r="C4" s="120"/>
      <c r="D4" s="120"/>
      <c r="E4" s="120"/>
      <c r="F4" s="120"/>
      <c r="G4" s="120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2" t="s">
        <v>308</v>
      </c>
      <c r="B6" s="132" t="s">
        <v>54</v>
      </c>
      <c r="C6" s="132" t="s">
        <v>269</v>
      </c>
      <c r="D6" s="132" t="s">
        <v>56</v>
      </c>
      <c r="E6" s="133" t="s">
        <v>309</v>
      </c>
      <c r="F6" s="132" t="s">
        <v>58</v>
      </c>
      <c r="G6" s="132"/>
    </row>
    <row r="7" spans="1:7" s="1" customFormat="1" ht="15.6" customHeight="1" x14ac:dyDescent="0.25">
      <c r="A7" s="132"/>
      <c r="B7" s="132"/>
      <c r="C7" s="132"/>
      <c r="D7" s="132"/>
      <c r="E7" s="117"/>
      <c r="F7" s="5" t="s">
        <v>312</v>
      </c>
      <c r="G7" s="5" t="s">
        <v>60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29" t="s">
        <v>340</v>
      </c>
      <c r="C9" s="129"/>
      <c r="D9" s="129"/>
      <c r="E9" s="129"/>
      <c r="F9" s="129"/>
      <c r="G9" s="129"/>
    </row>
    <row r="10" spans="1:7" s="1" customFormat="1" ht="31.35" customHeight="1" x14ac:dyDescent="0.25">
      <c r="A10" s="23"/>
      <c r="B10" s="41"/>
      <c r="C10" s="22" t="s">
        <v>341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29" t="s">
        <v>342</v>
      </c>
      <c r="C11" s="129"/>
      <c r="D11" s="129"/>
      <c r="E11" s="130"/>
      <c r="F11" s="131"/>
      <c r="G11" s="131"/>
    </row>
    <row r="12" spans="1:7" s="1" customFormat="1" ht="31.35" customHeight="1" x14ac:dyDescent="0.25">
      <c r="A12" s="23"/>
      <c r="B12" s="22"/>
      <c r="C12" s="22" t="s">
        <v>343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344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87"/>
      <c r="B14" s="87"/>
      <c r="C14" s="87"/>
    </row>
    <row r="15" spans="1:7" s="1" customFormat="1" ht="15.6" customHeight="1" x14ac:dyDescent="0.25">
      <c r="A15" s="87" t="s">
        <v>265</v>
      </c>
      <c r="B15" s="87"/>
      <c r="C15" s="87"/>
    </row>
    <row r="16" spans="1:7" s="1" customFormat="1" ht="15.6" customHeight="1" x14ac:dyDescent="0.25">
      <c r="A16" s="7" t="s">
        <v>31</v>
      </c>
      <c r="B16" s="87"/>
      <c r="C16" s="87"/>
    </row>
    <row r="17" spans="1:3" s="1" customFormat="1" ht="15.6" customHeight="1" x14ac:dyDescent="0.25">
      <c r="A17" s="87"/>
      <c r="B17" s="87"/>
      <c r="C17" s="87"/>
    </row>
    <row r="18" spans="1:3" s="1" customFormat="1" ht="15.6" customHeight="1" x14ac:dyDescent="0.25">
      <c r="A18" s="87" t="s">
        <v>411</v>
      </c>
      <c r="B18" s="87"/>
      <c r="C18" s="87"/>
    </row>
    <row r="19" spans="1:3" s="1" customFormat="1" ht="15.6" customHeight="1" x14ac:dyDescent="0.25">
      <c r="A19" s="7" t="s">
        <v>32</v>
      </c>
      <c r="B19" s="87"/>
      <c r="C19" s="87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9"/>
      <c r="C1" s="69"/>
      <c r="D1" s="70" t="s">
        <v>345</v>
      </c>
    </row>
    <row r="2" spans="1:5" x14ac:dyDescent="0.25">
      <c r="A2" s="70"/>
      <c r="B2" s="70"/>
      <c r="C2" s="70"/>
      <c r="D2" s="70"/>
    </row>
    <row r="3" spans="1:5" ht="24.75" customHeight="1" x14ac:dyDescent="0.25">
      <c r="A3" s="134" t="s">
        <v>346</v>
      </c>
      <c r="B3" s="134"/>
      <c r="C3" s="134"/>
      <c r="D3" s="134"/>
    </row>
    <row r="4" spans="1:5" ht="24.75" customHeight="1" x14ac:dyDescent="0.25">
      <c r="A4" s="71"/>
      <c r="B4" s="71"/>
      <c r="C4" s="71"/>
      <c r="D4" s="71"/>
    </row>
    <row r="5" spans="1:5" ht="24.6" customHeight="1" x14ac:dyDescent="0.25">
      <c r="A5" s="135" t="s">
        <v>347</v>
      </c>
      <c r="B5" s="135"/>
      <c r="C5" s="135"/>
      <c r="D5" s="72" t="str">
        <f>'Прил.5 Расчет СМР и ОБ'!D6:J6</f>
        <v xml:space="preserve">Постоянная часть ПС резервуар накопитель ПС 220 кВ </v>
      </c>
    </row>
    <row r="6" spans="1:5" ht="19.899999999999999" customHeight="1" x14ac:dyDescent="0.25">
      <c r="A6" s="135" t="s">
        <v>4</v>
      </c>
      <c r="B6" s="135"/>
      <c r="C6" s="135"/>
      <c r="D6" s="72"/>
    </row>
    <row r="7" spans="1:5" x14ac:dyDescent="0.25">
      <c r="A7" s="69"/>
      <c r="B7" s="69"/>
      <c r="C7" s="69"/>
      <c r="D7" s="69"/>
    </row>
    <row r="8" spans="1:5" ht="14.45" customHeight="1" x14ac:dyDescent="0.25">
      <c r="A8" s="110" t="s">
        <v>348</v>
      </c>
      <c r="B8" s="110" t="s">
        <v>349</v>
      </c>
      <c r="C8" s="110" t="s">
        <v>350</v>
      </c>
      <c r="D8" s="110" t="s">
        <v>351</v>
      </c>
    </row>
    <row r="9" spans="1:5" ht="15" customHeight="1" x14ac:dyDescent="0.25">
      <c r="A9" s="110"/>
      <c r="B9" s="110"/>
      <c r="C9" s="110"/>
      <c r="D9" s="110"/>
    </row>
    <row r="10" spans="1:5" x14ac:dyDescent="0.25">
      <c r="A10" s="73">
        <v>1</v>
      </c>
      <c r="B10" s="73">
        <v>2</v>
      </c>
      <c r="C10" s="73">
        <v>3</v>
      </c>
      <c r="D10" s="73">
        <v>4</v>
      </c>
    </row>
    <row r="11" spans="1:5" ht="41.45" customHeight="1" x14ac:dyDescent="0.25">
      <c r="A11" s="84" t="s">
        <v>352</v>
      </c>
      <c r="B11" s="73" t="s">
        <v>353</v>
      </c>
      <c r="C11" s="74" t="str">
        <f>D5</f>
        <v xml:space="preserve">Постоянная часть ПС резервуар накопитель ПС 220 кВ </v>
      </c>
      <c r="D11" s="75">
        <f>'Прил.4 РМ'!C41/1000</f>
        <v>9344.9967665487002</v>
      </c>
      <c r="E11" s="68"/>
    </row>
    <row r="12" spans="1:5" ht="15.75" x14ac:dyDescent="0.25">
      <c r="A12" s="87"/>
      <c r="B12" s="87"/>
      <c r="C12" s="87"/>
      <c r="D12" s="76"/>
    </row>
    <row r="13" spans="1:5" ht="15.75" x14ac:dyDescent="0.25">
      <c r="A13" s="87" t="s">
        <v>265</v>
      </c>
      <c r="B13" s="87"/>
      <c r="C13" s="87"/>
      <c r="D13" s="76"/>
    </row>
    <row r="14" spans="1:5" ht="15.75" x14ac:dyDescent="0.25">
      <c r="A14" s="7" t="s">
        <v>31</v>
      </c>
      <c r="B14" s="87"/>
      <c r="C14" s="87"/>
      <c r="D14" s="76"/>
    </row>
    <row r="15" spans="1:5" ht="15.75" x14ac:dyDescent="0.25">
      <c r="A15" s="87"/>
      <c r="B15" s="87"/>
      <c r="C15" s="87"/>
      <c r="D15" s="76"/>
    </row>
    <row r="16" spans="1:5" ht="15.75" x14ac:dyDescent="0.25">
      <c r="A16" s="87" t="s">
        <v>411</v>
      </c>
      <c r="B16" s="87"/>
      <c r="C16" s="87"/>
      <c r="D16" s="76"/>
    </row>
    <row r="17" spans="1:4" ht="15.75" x14ac:dyDescent="0.25">
      <c r="A17" s="7" t="s">
        <v>32</v>
      </c>
      <c r="B17" s="87"/>
      <c r="C17" s="87"/>
      <c r="D17" s="7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0" zoomScale="60" zoomScaleNormal="100" workbookViewId="0">
      <selection activeCell="D26" sqref="D26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8" t="s">
        <v>354</v>
      </c>
      <c r="C4" s="108"/>
      <c r="D4" s="108"/>
    </row>
    <row r="5" spans="2:5" ht="18" customHeight="1" x14ac:dyDescent="0.25">
      <c r="B5" s="8"/>
    </row>
    <row r="6" spans="2:5" ht="15.6" customHeight="1" x14ac:dyDescent="0.25">
      <c r="B6" s="102" t="s">
        <v>355</v>
      </c>
      <c r="C6" s="102"/>
      <c r="D6" s="102"/>
    </row>
    <row r="7" spans="2:5" ht="18" customHeight="1" x14ac:dyDescent="0.25">
      <c r="B7" s="9"/>
    </row>
    <row r="8" spans="2:5" s="1" customFormat="1" ht="46.9" customHeight="1" x14ac:dyDescent="0.25">
      <c r="B8" s="5" t="s">
        <v>356</v>
      </c>
      <c r="C8" s="5" t="s">
        <v>357</v>
      </c>
      <c r="D8" s="5" t="s">
        <v>358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359</v>
      </c>
      <c r="C10" s="5" t="s">
        <v>360</v>
      </c>
      <c r="D10" s="5">
        <v>44.29</v>
      </c>
    </row>
    <row r="11" spans="2:5" s="1" customFormat="1" ht="31.35" customHeight="1" x14ac:dyDescent="0.25">
      <c r="B11" s="5" t="s">
        <v>361</v>
      </c>
      <c r="C11" s="5" t="s">
        <v>360</v>
      </c>
      <c r="D11" s="5">
        <v>13.47</v>
      </c>
    </row>
    <row r="12" spans="2:5" s="1" customFormat="1" ht="31.35" customHeight="1" x14ac:dyDescent="0.25">
      <c r="B12" s="5" t="s">
        <v>362</v>
      </c>
      <c r="C12" s="5" t="s">
        <v>360</v>
      </c>
      <c r="D12" s="5">
        <v>8.0399999999999991</v>
      </c>
    </row>
    <row r="13" spans="2:5" s="1" customFormat="1" ht="31.35" customHeight="1" x14ac:dyDescent="0.25">
      <c r="B13" s="5" t="s">
        <v>363</v>
      </c>
      <c r="C13" s="10" t="s">
        <v>364</v>
      </c>
      <c r="D13" s="5">
        <v>6.26</v>
      </c>
    </row>
    <row r="14" spans="2:5" s="1" customFormat="1" ht="78" customHeight="1" x14ac:dyDescent="0.25">
      <c r="B14" s="5" t="s">
        <v>365</v>
      </c>
      <c r="C14" s="5" t="s">
        <v>366</v>
      </c>
      <c r="D14" s="11">
        <v>3.9E-2</v>
      </c>
    </row>
    <row r="15" spans="2:5" s="1" customFormat="1" ht="78" customHeight="1" x14ac:dyDescent="0.25">
      <c r="B15" s="5" t="s">
        <v>367</v>
      </c>
      <c r="C15" s="5" t="s">
        <v>368</v>
      </c>
      <c r="D15" s="11">
        <v>2.1000000000000001E-2</v>
      </c>
      <c r="E15" s="4"/>
    </row>
    <row r="16" spans="2:5" s="1" customFormat="1" ht="31.35" customHeight="1" x14ac:dyDescent="0.25">
      <c r="B16" s="5" t="s">
        <v>293</v>
      </c>
      <c r="C16" s="5"/>
      <c r="D16" s="5" t="s">
        <v>369</v>
      </c>
    </row>
    <row r="17" spans="2:4" s="1" customFormat="1" ht="31.35" customHeight="1" x14ac:dyDescent="0.25">
      <c r="B17" s="5" t="s">
        <v>370</v>
      </c>
      <c r="C17" s="5" t="s">
        <v>371</v>
      </c>
      <c r="D17" s="11">
        <v>2.1399999999999999E-2</v>
      </c>
    </row>
    <row r="18" spans="2:4" s="1" customFormat="1" ht="15.6" customHeight="1" x14ac:dyDescent="0.25">
      <c r="B18" s="5" t="s">
        <v>372</v>
      </c>
      <c r="C18" s="5" t="s">
        <v>373</v>
      </c>
      <c r="D18" s="11">
        <v>2E-3</v>
      </c>
    </row>
    <row r="19" spans="2:4" s="1" customFormat="1" ht="15.6" customHeight="1" x14ac:dyDescent="0.25">
      <c r="B19" s="5" t="s">
        <v>301</v>
      </c>
      <c r="C19" s="5" t="s">
        <v>374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87"/>
      <c r="C25" s="87"/>
      <c r="D25" s="87"/>
    </row>
    <row r="26" spans="2:4" s="1" customFormat="1" ht="15.6" customHeight="1" x14ac:dyDescent="0.25">
      <c r="B26" s="87" t="s">
        <v>265</v>
      </c>
      <c r="C26" s="87"/>
      <c r="D26" s="87"/>
    </row>
    <row r="27" spans="2:4" s="1" customFormat="1" ht="15.6" customHeight="1" x14ac:dyDescent="0.25">
      <c r="B27" s="7" t="s">
        <v>31</v>
      </c>
      <c r="C27" s="87"/>
      <c r="D27" s="87"/>
    </row>
    <row r="28" spans="2:4" s="1" customFormat="1" ht="15.6" customHeight="1" x14ac:dyDescent="0.25">
      <c r="B28" s="87"/>
      <c r="C28" s="87"/>
      <c r="D28" s="87"/>
    </row>
    <row r="29" spans="2:4" s="1" customFormat="1" ht="15.6" customHeight="1" x14ac:dyDescent="0.25">
      <c r="B29" s="87" t="s">
        <v>411</v>
      </c>
      <c r="C29" s="87"/>
      <c r="D29" s="87"/>
    </row>
    <row r="30" spans="2:4" s="1" customFormat="1" ht="15.6" customHeight="1" x14ac:dyDescent="0.25">
      <c r="B30" s="7" t="s">
        <v>32</v>
      </c>
      <c r="C30" s="87"/>
      <c r="D30" s="8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topLeftCell="A2" workbookViewId="0">
      <selection activeCell="G12" sqref="G12:G13"/>
    </sheetView>
  </sheetViews>
  <sheetFormatPr defaultRowHeight="15" x14ac:dyDescent="0.25"/>
  <cols>
    <col min="1" max="1" width="9.140625" style="85" customWidth="1"/>
    <col min="2" max="2" width="34" style="85" customWidth="1"/>
    <col min="3" max="3" width="13.7109375" style="85" customWidth="1"/>
    <col min="4" max="4" width="23.7109375" style="85" customWidth="1"/>
    <col min="5" max="5" width="24.85546875" style="85" customWidth="1"/>
    <col min="6" max="6" width="45" style="85" customWidth="1"/>
    <col min="7" max="7" width="9.140625" style="85" customWidth="1"/>
  </cols>
  <sheetData>
    <row r="2" spans="1:7" ht="17.25" customHeight="1" x14ac:dyDescent="0.25">
      <c r="A2" s="102" t="s">
        <v>375</v>
      </c>
      <c r="B2" s="102"/>
      <c r="C2" s="102"/>
      <c r="D2" s="102"/>
      <c r="E2" s="102"/>
      <c r="F2" s="102"/>
    </row>
    <row r="4" spans="1:7" ht="15.75" customHeight="1" x14ac:dyDescent="0.25">
      <c r="A4" s="86" t="s">
        <v>376</v>
      </c>
      <c r="B4" s="87"/>
      <c r="C4" s="87"/>
      <c r="D4" s="87"/>
      <c r="E4" s="87"/>
      <c r="F4" s="87"/>
      <c r="G4" s="87"/>
    </row>
    <row r="5" spans="1:7" ht="15.75" customHeight="1" x14ac:dyDescent="0.25">
      <c r="A5" s="88" t="s">
        <v>308</v>
      </c>
      <c r="B5" s="88" t="s">
        <v>377</v>
      </c>
      <c r="C5" s="88" t="s">
        <v>378</v>
      </c>
      <c r="D5" s="88" t="s">
        <v>379</v>
      </c>
      <c r="E5" s="88" t="s">
        <v>380</v>
      </c>
      <c r="F5" s="88" t="s">
        <v>381</v>
      </c>
      <c r="G5" s="87"/>
    </row>
    <row r="6" spans="1:7" ht="15.75" customHeight="1" x14ac:dyDescent="0.25">
      <c r="A6" s="88">
        <v>1</v>
      </c>
      <c r="B6" s="88">
        <v>2</v>
      </c>
      <c r="C6" s="88">
        <v>3</v>
      </c>
      <c r="D6" s="88">
        <v>4</v>
      </c>
      <c r="E6" s="88">
        <v>5</v>
      </c>
      <c r="F6" s="88">
        <v>6</v>
      </c>
      <c r="G6" s="87"/>
    </row>
    <row r="7" spans="1:7" ht="126" customHeight="1" x14ac:dyDescent="0.25">
      <c r="A7" s="89" t="s">
        <v>382</v>
      </c>
      <c r="B7" s="90" t="s">
        <v>383</v>
      </c>
      <c r="C7" s="91" t="s">
        <v>384</v>
      </c>
      <c r="D7" s="91" t="s">
        <v>385</v>
      </c>
      <c r="E7" s="92">
        <v>47872.94</v>
      </c>
      <c r="F7" s="90" t="s">
        <v>386</v>
      </c>
      <c r="G7" s="87"/>
    </row>
    <row r="8" spans="1:7" ht="47.25" customHeight="1" x14ac:dyDescent="0.25">
      <c r="A8" s="89" t="s">
        <v>387</v>
      </c>
      <c r="B8" s="90" t="s">
        <v>388</v>
      </c>
      <c r="C8" s="91" t="s">
        <v>389</v>
      </c>
      <c r="D8" s="91" t="s">
        <v>390</v>
      </c>
      <c r="E8" s="92">
        <f>1973/12</f>
        <v>164.41666666667001</v>
      </c>
      <c r="F8" s="90" t="s">
        <v>391</v>
      </c>
      <c r="G8" s="93"/>
    </row>
    <row r="9" spans="1:7" ht="15.75" customHeight="1" x14ac:dyDescent="0.25">
      <c r="A9" s="89" t="s">
        <v>392</v>
      </c>
      <c r="B9" s="90" t="s">
        <v>393</v>
      </c>
      <c r="C9" s="91" t="s">
        <v>394</v>
      </c>
      <c r="D9" s="91" t="s">
        <v>385</v>
      </c>
      <c r="E9" s="92">
        <v>1</v>
      </c>
      <c r="F9" s="90"/>
      <c r="G9" s="93"/>
    </row>
    <row r="10" spans="1:7" ht="15.75" customHeight="1" x14ac:dyDescent="0.25">
      <c r="A10" s="89" t="s">
        <v>395</v>
      </c>
      <c r="B10" s="90" t="s">
        <v>396</v>
      </c>
      <c r="C10" s="91"/>
      <c r="D10" s="91"/>
      <c r="E10" s="94">
        <v>3.9</v>
      </c>
      <c r="F10" s="90" t="s">
        <v>397</v>
      </c>
      <c r="G10" s="93"/>
    </row>
    <row r="11" spans="1:7" ht="78.75" customHeight="1" x14ac:dyDescent="0.25">
      <c r="A11" s="89" t="s">
        <v>398</v>
      </c>
      <c r="B11" s="90" t="s">
        <v>399</v>
      </c>
      <c r="C11" s="91" t="s">
        <v>400</v>
      </c>
      <c r="D11" s="91" t="s">
        <v>385</v>
      </c>
      <c r="E11" s="95">
        <v>1.4</v>
      </c>
      <c r="F11" s="90" t="s">
        <v>401</v>
      </c>
      <c r="G11" s="87"/>
    </row>
    <row r="12" spans="1:7" ht="78.75" customHeight="1" x14ac:dyDescent="0.25">
      <c r="A12" s="89" t="s">
        <v>402</v>
      </c>
      <c r="B12" s="96" t="s">
        <v>403</v>
      </c>
      <c r="C12" s="91" t="s">
        <v>404</v>
      </c>
      <c r="D12" s="91" t="s">
        <v>385</v>
      </c>
      <c r="E12" s="97">
        <v>1.139</v>
      </c>
      <c r="F12" s="98" t="s">
        <v>405</v>
      </c>
      <c r="G12" s="93"/>
    </row>
    <row r="13" spans="1:7" ht="76.150000000000006" customHeight="1" x14ac:dyDescent="0.25">
      <c r="A13" s="89" t="s">
        <v>406</v>
      </c>
      <c r="B13" s="99" t="s">
        <v>407</v>
      </c>
      <c r="C13" s="91" t="s">
        <v>408</v>
      </c>
      <c r="D13" s="91" t="s">
        <v>409</v>
      </c>
      <c r="E13" s="100">
        <v>452.2</v>
      </c>
      <c r="F13" s="90" t="s">
        <v>410</v>
      </c>
      <c r="G13" s="87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2023-11-26T04:36:50Z</cp:lastPrinted>
  <dcterms:created xsi:type="dcterms:W3CDTF">2023-08-25T11:34:43Z</dcterms:created>
  <dcterms:modified xsi:type="dcterms:W3CDTF">2023-11-26T04:37:01Z</dcterms:modified>
  <cp:category/>
</cp:coreProperties>
</file>