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1_{9548333D-54E0-4EE9-B42A-78FA0600D0B3}" xr6:coauthVersionLast="40" xr6:coauthVersionMax="40" xr10:uidLastSave="{00000000-0000-0000-0000-000000000000}"/>
  <bookViews>
    <workbookView xWindow="0" yWindow="0" windowWidth="28800" windowHeight="12225" tabRatio="697" activeTab="2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табл'!$A$1:$D$33</definedName>
    <definedName name="_xlnm.Print_Area" localSheetId="1">'Прил.2 Расч стоим'!$A$1:$J$23</definedName>
    <definedName name="_xlnm.Print_Area" localSheetId="2">Прил.3!$A$1:$H$125</definedName>
    <definedName name="_xlnm.Print_Area" localSheetId="4">'Прил.5 Расчет СМР и ОБ'!$A$1:$J$132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C11" i="7"/>
  <c r="D5" i="7"/>
  <c r="J120" i="5"/>
  <c r="G120" i="5"/>
  <c r="J119" i="5"/>
  <c r="G119" i="5"/>
  <c r="I115" i="5"/>
  <c r="J115" i="5" s="1"/>
  <c r="G115" i="5"/>
  <c r="I114" i="5"/>
  <c r="J114" i="5" s="1"/>
  <c r="G114" i="5"/>
  <c r="I113" i="5"/>
  <c r="J113" i="5" s="1"/>
  <c r="G113" i="5"/>
  <c r="I112" i="5"/>
  <c r="J112" i="5" s="1"/>
  <c r="G112" i="5"/>
  <c r="I111" i="5"/>
  <c r="J111" i="5" s="1"/>
  <c r="G111" i="5"/>
  <c r="I110" i="5"/>
  <c r="J110" i="5" s="1"/>
  <c r="G110" i="5"/>
  <c r="I109" i="5"/>
  <c r="J109" i="5" s="1"/>
  <c r="G109" i="5"/>
  <c r="I108" i="5"/>
  <c r="J108" i="5" s="1"/>
  <c r="G108" i="5"/>
  <c r="I107" i="5"/>
  <c r="J107" i="5" s="1"/>
  <c r="G107" i="5"/>
  <c r="I106" i="5"/>
  <c r="J106" i="5" s="1"/>
  <c r="G106" i="5"/>
  <c r="I105" i="5"/>
  <c r="J105" i="5" s="1"/>
  <c r="G105" i="5"/>
  <c r="I104" i="5"/>
  <c r="J104" i="5" s="1"/>
  <c r="G104" i="5"/>
  <c r="I103" i="5"/>
  <c r="J103" i="5" s="1"/>
  <c r="G103" i="5"/>
  <c r="I102" i="5"/>
  <c r="J102" i="5" s="1"/>
  <c r="G102" i="5"/>
  <c r="I101" i="5"/>
  <c r="J101" i="5" s="1"/>
  <c r="G101" i="5"/>
  <c r="I100" i="5"/>
  <c r="J100" i="5" s="1"/>
  <c r="G100" i="5"/>
  <c r="I99" i="5"/>
  <c r="J99" i="5" s="1"/>
  <c r="G99" i="5"/>
  <c r="I98" i="5"/>
  <c r="J98" i="5" s="1"/>
  <c r="G98" i="5"/>
  <c r="I97" i="5"/>
  <c r="J97" i="5" s="1"/>
  <c r="G97" i="5"/>
  <c r="I96" i="5"/>
  <c r="J96" i="5" s="1"/>
  <c r="G96" i="5"/>
  <c r="I95" i="5"/>
  <c r="J95" i="5" s="1"/>
  <c r="G95" i="5"/>
  <c r="I94" i="5"/>
  <c r="J94" i="5" s="1"/>
  <c r="G94" i="5"/>
  <c r="I93" i="5"/>
  <c r="J93" i="5" s="1"/>
  <c r="G93" i="5"/>
  <c r="I92" i="5"/>
  <c r="J92" i="5" s="1"/>
  <c r="G92" i="5"/>
  <c r="I91" i="5"/>
  <c r="J91" i="5" s="1"/>
  <c r="G91" i="5"/>
  <c r="I90" i="5"/>
  <c r="J90" i="5" s="1"/>
  <c r="G90" i="5"/>
  <c r="I89" i="5"/>
  <c r="J89" i="5" s="1"/>
  <c r="G89" i="5"/>
  <c r="I88" i="5"/>
  <c r="J88" i="5" s="1"/>
  <c r="G88" i="5"/>
  <c r="I87" i="5"/>
  <c r="J87" i="5" s="1"/>
  <c r="G87" i="5"/>
  <c r="I86" i="5"/>
  <c r="J86" i="5" s="1"/>
  <c r="G86" i="5"/>
  <c r="I85" i="5"/>
  <c r="J85" i="5" s="1"/>
  <c r="G85" i="5"/>
  <c r="I84" i="5"/>
  <c r="J84" i="5" s="1"/>
  <c r="G84" i="5"/>
  <c r="I83" i="5"/>
  <c r="J83" i="5" s="1"/>
  <c r="G83" i="5"/>
  <c r="I82" i="5"/>
  <c r="J82" i="5" s="1"/>
  <c r="G82" i="5"/>
  <c r="I81" i="5"/>
  <c r="J81" i="5" s="1"/>
  <c r="G81" i="5"/>
  <c r="I80" i="5"/>
  <c r="J80" i="5" s="1"/>
  <c r="G80" i="5"/>
  <c r="I79" i="5"/>
  <c r="J79" i="5" s="1"/>
  <c r="G79" i="5"/>
  <c r="I78" i="5"/>
  <c r="J78" i="5" s="1"/>
  <c r="G78" i="5"/>
  <c r="I77" i="5"/>
  <c r="J77" i="5" s="1"/>
  <c r="G77" i="5"/>
  <c r="I76" i="5"/>
  <c r="J76" i="5" s="1"/>
  <c r="G76" i="5"/>
  <c r="I75" i="5"/>
  <c r="J75" i="5" s="1"/>
  <c r="G75" i="5"/>
  <c r="I74" i="5"/>
  <c r="J74" i="5" s="1"/>
  <c r="G74" i="5"/>
  <c r="I73" i="5"/>
  <c r="J73" i="5" s="1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G116" i="5" s="1"/>
  <c r="G117" i="5" s="1"/>
  <c r="J59" i="5"/>
  <c r="G59" i="5"/>
  <c r="J58" i="5"/>
  <c r="I58" i="5"/>
  <c r="G58" i="5"/>
  <c r="J57" i="5"/>
  <c r="I57" i="5"/>
  <c r="G57" i="5"/>
  <c r="J56" i="5"/>
  <c r="I56" i="5"/>
  <c r="G56" i="5"/>
  <c r="J55" i="5"/>
  <c r="I55" i="5"/>
  <c r="G55" i="5"/>
  <c r="J54" i="5"/>
  <c r="I54" i="5"/>
  <c r="G54" i="5"/>
  <c r="J53" i="5"/>
  <c r="I53" i="5"/>
  <c r="G53" i="5"/>
  <c r="J52" i="5"/>
  <c r="I52" i="5"/>
  <c r="G52" i="5"/>
  <c r="J51" i="5"/>
  <c r="I51" i="5"/>
  <c r="G51" i="5"/>
  <c r="I39" i="5"/>
  <c r="J39" i="5" s="1"/>
  <c r="G39" i="5"/>
  <c r="J38" i="5"/>
  <c r="I38" i="5"/>
  <c r="G38" i="5"/>
  <c r="I37" i="5"/>
  <c r="J37" i="5" s="1"/>
  <c r="G37" i="5"/>
  <c r="I36" i="5"/>
  <c r="J36" i="5" s="1"/>
  <c r="G36" i="5"/>
  <c r="J35" i="5"/>
  <c r="I35" i="5"/>
  <c r="G35" i="5"/>
  <c r="I34" i="5"/>
  <c r="J34" i="5" s="1"/>
  <c r="G34" i="5"/>
  <c r="I33" i="5"/>
  <c r="J33" i="5" s="1"/>
  <c r="G33" i="5"/>
  <c r="J32" i="5"/>
  <c r="I32" i="5"/>
  <c r="G32" i="5"/>
  <c r="I31" i="5"/>
  <c r="J31" i="5" s="1"/>
  <c r="G31" i="5"/>
  <c r="I30" i="5"/>
  <c r="J30" i="5" s="1"/>
  <c r="G30" i="5"/>
  <c r="J29" i="5"/>
  <c r="I29" i="5"/>
  <c r="G29" i="5"/>
  <c r="I28" i="5"/>
  <c r="J28" i="5" s="1"/>
  <c r="G28" i="5"/>
  <c r="I27" i="5"/>
  <c r="J27" i="5" s="1"/>
  <c r="G27" i="5"/>
  <c r="J26" i="5"/>
  <c r="I26" i="5"/>
  <c r="G26" i="5"/>
  <c r="I25" i="5"/>
  <c r="J25" i="5" s="1"/>
  <c r="G25" i="5"/>
  <c r="I24" i="5"/>
  <c r="J24" i="5" s="1"/>
  <c r="G24" i="5"/>
  <c r="J23" i="5"/>
  <c r="I23" i="5"/>
  <c r="G23" i="5"/>
  <c r="I22" i="5"/>
  <c r="J22" i="5" s="1"/>
  <c r="G22" i="5"/>
  <c r="G40" i="5" s="1"/>
  <c r="G41" i="5" s="1"/>
  <c r="J21" i="5"/>
  <c r="G21" i="5"/>
  <c r="J20" i="5"/>
  <c r="I20" i="5"/>
  <c r="G20" i="5"/>
  <c r="J19" i="5"/>
  <c r="I19" i="5"/>
  <c r="G19" i="5"/>
  <c r="J16" i="5"/>
  <c r="I16" i="5"/>
  <c r="G16" i="5"/>
  <c r="J14" i="5"/>
  <c r="G14" i="5"/>
  <c r="E14" i="5"/>
  <c r="J13" i="5"/>
  <c r="I13" i="5"/>
  <c r="H13" i="5"/>
  <c r="G13" i="5"/>
  <c r="C31" i="4"/>
  <c r="C26" i="4"/>
  <c r="C25" i="4"/>
  <c r="C22" i="4"/>
  <c r="C20" i="4"/>
  <c r="C16" i="4"/>
  <c r="C15" i="4"/>
  <c r="C12" i="4"/>
  <c r="C11" i="4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F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H14" i="2"/>
  <c r="H13" i="2"/>
  <c r="F12" i="2"/>
  <c r="F13" i="2" s="1"/>
  <c r="D19" i="1"/>
  <c r="J40" i="5" l="1"/>
  <c r="H30" i="5"/>
  <c r="H38" i="5"/>
  <c r="H23" i="5"/>
  <c r="H33" i="5"/>
  <c r="H36" i="5"/>
  <c r="H26" i="5"/>
  <c r="H39" i="5"/>
  <c r="H20" i="5"/>
  <c r="H34" i="5"/>
  <c r="H31" i="5"/>
  <c r="H28" i="5"/>
  <c r="H25" i="5"/>
  <c r="H22" i="5"/>
  <c r="H19" i="5"/>
  <c r="H21" i="5" s="1"/>
  <c r="H37" i="5"/>
  <c r="H29" i="5"/>
  <c r="H24" i="5"/>
  <c r="H32" i="5"/>
  <c r="H27" i="5"/>
  <c r="H35" i="5"/>
  <c r="H63" i="5"/>
  <c r="H81" i="5"/>
  <c r="H93" i="5"/>
  <c r="H102" i="5"/>
  <c r="H111" i="5"/>
  <c r="H114" i="5"/>
  <c r="H66" i="5"/>
  <c r="H108" i="5"/>
  <c r="J116" i="5"/>
  <c r="H56" i="5"/>
  <c r="H53" i="5"/>
  <c r="H52" i="5"/>
  <c r="G118" i="5"/>
  <c r="G121" i="5" s="1"/>
  <c r="G122" i="5" s="1"/>
  <c r="G123" i="5" s="1"/>
  <c r="H57" i="5"/>
  <c r="H54" i="5"/>
  <c r="H51" i="5"/>
  <c r="H58" i="5"/>
  <c r="H55" i="5"/>
  <c r="H69" i="5"/>
  <c r="H75" i="5"/>
  <c r="H78" i="5"/>
  <c r="H84" i="5"/>
  <c r="H87" i="5"/>
  <c r="H90" i="5"/>
  <c r="H96" i="5"/>
  <c r="H99" i="5"/>
  <c r="H105" i="5"/>
  <c r="H61" i="5"/>
  <c r="H64" i="5"/>
  <c r="H67" i="5"/>
  <c r="H70" i="5"/>
  <c r="H73" i="5"/>
  <c r="H76" i="5"/>
  <c r="H79" i="5"/>
  <c r="H82" i="5"/>
  <c r="H85" i="5"/>
  <c r="H88" i="5"/>
  <c r="H91" i="5"/>
  <c r="H94" i="5"/>
  <c r="H97" i="5"/>
  <c r="H100" i="5"/>
  <c r="H103" i="5"/>
  <c r="H106" i="5"/>
  <c r="H109" i="5"/>
  <c r="H112" i="5"/>
  <c r="H115" i="5"/>
  <c r="H72" i="5"/>
  <c r="H62" i="5"/>
  <c r="H65" i="5"/>
  <c r="H68" i="5"/>
  <c r="H71" i="5"/>
  <c r="H74" i="5"/>
  <c r="H77" i="5"/>
  <c r="H80" i="5"/>
  <c r="H83" i="5"/>
  <c r="H86" i="5"/>
  <c r="H89" i="5"/>
  <c r="H92" i="5"/>
  <c r="H95" i="5"/>
  <c r="H98" i="5"/>
  <c r="H101" i="5"/>
  <c r="H104" i="5"/>
  <c r="H107" i="5"/>
  <c r="H110" i="5"/>
  <c r="H113" i="5"/>
  <c r="H60" i="5"/>
  <c r="H116" i="5" s="1"/>
  <c r="D18" i="1"/>
  <c r="D17" i="1" s="1"/>
  <c r="F14" i="2"/>
  <c r="J14" i="2"/>
  <c r="H40" i="5" l="1"/>
  <c r="H41" i="5" s="1"/>
  <c r="C13" i="4"/>
  <c r="C14" i="4" s="1"/>
  <c r="J41" i="5"/>
  <c r="H59" i="5"/>
  <c r="H117" i="5" s="1"/>
  <c r="J117" i="5"/>
  <c r="J118" i="5" s="1"/>
  <c r="J121" i="5" s="1"/>
  <c r="J122" i="5" s="1"/>
  <c r="J123" i="5" s="1"/>
  <c r="C17" i="4"/>
  <c r="D24" i="1"/>
  <c r="D23" i="1"/>
  <c r="C18" i="4" l="1"/>
  <c r="C19" i="4" l="1"/>
  <c r="C24" i="4" l="1"/>
  <c r="D19" i="4" s="1"/>
  <c r="C27" i="4" l="1"/>
  <c r="D24" i="4"/>
  <c r="D20" i="4"/>
  <c r="D16" i="4"/>
  <c r="D14" i="4"/>
  <c r="D12" i="4"/>
  <c r="D22" i="4"/>
  <c r="D15" i="4"/>
  <c r="D11" i="4"/>
  <c r="D13" i="4"/>
  <c r="C29" i="4"/>
  <c r="C30" i="4" s="1"/>
  <c r="D17" i="4"/>
  <c r="D18" i="4"/>
  <c r="C36" i="4" l="1"/>
  <c r="C37" i="4"/>
  <c r="C38" i="4" l="1"/>
  <c r="C39" i="4" l="1"/>
  <c r="C40" i="4" l="1"/>
  <c r="E35" i="4" l="1"/>
  <c r="E26" i="4"/>
  <c r="E16" i="4"/>
  <c r="E14" i="4"/>
  <c r="C41" i="4"/>
  <c r="D11" i="7" s="1"/>
  <c r="E34" i="4"/>
  <c r="E22" i="4"/>
  <c r="E15" i="4"/>
  <c r="E13" i="4"/>
  <c r="E11" i="4"/>
  <c r="E40" i="4"/>
  <c r="E33" i="4"/>
  <c r="E12" i="4"/>
  <c r="E25" i="4"/>
  <c r="E31" i="4"/>
  <c r="E32" i="4"/>
  <c r="E20" i="4"/>
  <c r="E17" i="4"/>
  <c r="E18" i="4"/>
  <c r="E19" i="4"/>
  <c r="E24" i="4"/>
  <c r="E30" i="4"/>
  <c r="E27" i="4"/>
  <c r="E29" i="4"/>
  <c r="E36" i="4"/>
  <c r="E37" i="4"/>
  <c r="E38" i="4"/>
  <c r="E39" i="4"/>
</calcChain>
</file>

<file path=xl/sharedStrings.xml><?xml version="1.0" encoding="utf-8"?>
<sst xmlns="http://schemas.openxmlformats.org/spreadsheetml/2006/main" count="827" uniqueCount="412">
  <si>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</si>
  <si>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</si>
  <si>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  Постоянная часть ПС резервуар накопитель ПС 220 кВ </t>
  </si>
  <si>
    <t>Сопоставимый уровень цен: 4 квартал 2019 г</t>
  </si>
  <si>
    <t>Единица измерения  — 1 ПС</t>
  </si>
  <si>
    <t>№ п/п</t>
  </si>
  <si>
    <t>Параметр</t>
  </si>
  <si>
    <t>Объект-представитель 1</t>
  </si>
  <si>
    <t>Наименование объекта-представителя</t>
  </si>
  <si>
    <t xml:space="preserve">ПС 330 кВ Мурманская </t>
  </si>
  <si>
    <t>Наименование субъекта Российской Федерации</t>
  </si>
  <si>
    <t xml:space="preserve">Мурманская область </t>
  </si>
  <si>
    <t>Климатический район и подрайон</t>
  </si>
  <si>
    <t>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</si>
  <si>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</si>
  <si>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</si>
  <si>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Резервуар накопитель 640 м3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</si>
  <si>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</si>
  <si>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</si>
  <si>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</si>
  <si>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</si>
  <si>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</si>
  <si>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</si>
  <si>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</si>
  <si>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</si>
  <si>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</si>
  <si>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</si>
  <si>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</si>
  <si>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</si>
  <si>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9/строку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</si>
  <si>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</si>
  <si>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</si>
  <si>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</si>
  <si>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</si>
  <si>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</si>
  <si>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 xml:space="preserve">Наименование разрабатываемого показателя УНЦ -   Постоянная часть ПС резервуар накопитель ПС 330 кВ 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</si>
  <si>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</si>
  <si>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</si>
  <si>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</si>
  <si>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</si>
  <si>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</si>
  <si>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</si>
  <si>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</si>
  <si>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</si>
  <si>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</si>
  <si>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 xml:space="preserve">Накопитель ПС 330 кВ </t>
  </si>
  <si>
    <t>Всего по объекту:</t>
  </si>
  <si>
    <t>Всего по объекту в сопоставимом уровне цен 4 кв. 2019г: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</si>
  <si>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</si>
  <si>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</si>
  <si>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</si>
  <si>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Постоянная часть ПС резервуар накопитель ПС 330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</si>
  <si>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</si>
  <si>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</si>
  <si>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</si>
  <si>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</si>
  <si>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</si>
  <si>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</si>
  <si>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</si>
  <si>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</si>
  <si>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</si>
  <si>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</si>
  <si>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</si>
  <si>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1-100-40</t>
  </si>
  <si>
    <t>Затраты труда рабочих (ср 4)</t>
  </si>
  <si>
    <t>чел.-ч</t>
  </si>
  <si>
    <t>1-100-38</t>
  </si>
  <si>
    <t>Затраты труда рабочих (ср 3,8)</t>
  </si>
  <si>
    <t>1-100-35</t>
  </si>
  <si>
    <t>Затраты труда рабочих (ср 3,5)</t>
  </si>
  <si>
    <t>1-100-31</t>
  </si>
  <si>
    <t>Затраты труда рабочих (ср 3,1)</t>
  </si>
  <si>
    <t>1-100-36</t>
  </si>
  <si>
    <t>Затраты труда рабочих (ср 3,6)</t>
  </si>
  <si>
    <t>1-100-24</t>
  </si>
  <si>
    <t>Затраты труда рабочих (ср 2,4)</t>
  </si>
  <si>
    <t>1-100-30</t>
  </si>
  <si>
    <t>Затраты труда рабочих (ср 3)</t>
  </si>
  <si>
    <t>1-100-44</t>
  </si>
  <si>
    <t>Затраты труда рабочих (ср 4,4)</t>
  </si>
  <si>
    <t>1-100-32</t>
  </si>
  <si>
    <t>Затраты труда рабочих (ср 3,2)</t>
  </si>
  <si>
    <t>1-100-15</t>
  </si>
  <si>
    <t>Затраты труда рабочих (ср 1,5)</t>
  </si>
  <si>
    <t>1-100-20</t>
  </si>
  <si>
    <t>Затраты труда рабочих (ср 2)</t>
  </si>
  <si>
    <t>1-100-22</t>
  </si>
  <si>
    <t>Затраты труда рабочих (ср 2,2)</t>
  </si>
  <si>
    <t>1-100-28</t>
  </si>
  <si>
    <t>Затраты труда рабочих (ср 2,8)</t>
  </si>
  <si>
    <t>Затраты труда машинистов</t>
  </si>
  <si>
    <t>Машины и механизмы</t>
  </si>
  <si>
    <t>91.05.06-012</t>
  </si>
  <si>
    <t>Краны на гусеничном ходу, грузоподъемность до 16 т</t>
  </si>
  <si>
    <t>маш.час</t>
  </si>
  <si>
    <t>91.14.03-002</t>
  </si>
  <si>
    <t>Автомобиль-самосвал, грузоподъемность до 10 т</t>
  </si>
  <si>
    <t>91.17.04-233</t>
  </si>
  <si>
    <t>Установки для сварки ручной дуговой (постоянного тока)</t>
  </si>
  <si>
    <t>91.14.02-001</t>
  </si>
  <si>
    <t>Автомобили бортовые, грузоподъемность до 5 т</t>
  </si>
  <si>
    <t>91.05.06-007</t>
  </si>
  <si>
    <t>Краны на гусеничном ходу, грузоподъемность 25 т</t>
  </si>
  <si>
    <t>91.05.05-014</t>
  </si>
  <si>
    <t>Краны на автомобильном ходу, грузоподъемность 10 т</t>
  </si>
  <si>
    <t>91.07.04-001</t>
  </si>
  <si>
    <t>Вибратор глубинный</t>
  </si>
  <si>
    <t>91.06.03-055</t>
  </si>
  <si>
    <t>Лебедки электрические тяговым усилием 19,62 кН (2 т)</t>
  </si>
  <si>
    <t>91.05.05-015</t>
  </si>
  <si>
    <t>Краны на автомобильном ходу, грузоподъемность 16 т</t>
  </si>
  <si>
    <t>91.06.05-011</t>
  </si>
  <si>
    <t>Погрузчик, грузоподъемность 5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</si>
  <si>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</si>
  <si>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</si>
  <si>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91.01.05-086</t>
  </si>
  <si>
    <t>Экскаваторы одноковшовые дизельные на гусеничном ходу, емкость ковша 0,65 м3</t>
  </si>
  <si>
    <t>91.21.22-443</t>
  </si>
  <si>
    <t>Установки для изготовления бандажей, диафрагм, пряжек</t>
  </si>
  <si>
    <t>91.05.01-017</t>
  </si>
  <si>
    <t>Краны башенные, грузоподъемность 8 т</t>
  </si>
  <si>
    <t>91.08.04-021</t>
  </si>
  <si>
    <t>Котлы битумные передвижные 400 л</t>
  </si>
  <si>
    <t>91.06.03-047</t>
  </si>
  <si>
    <t>Лебедки ручные и рычажные тяговым усилием 31,39 кН (3,2 т)</t>
  </si>
  <si>
    <t>91.07.04-002</t>
  </si>
  <si>
    <t>Вибраторы поверхностные</t>
  </si>
  <si>
    <t>91.06.06-048</t>
  </si>
  <si>
    <t>Подъемники одномачтовые, грузоподъемность до 500 кг, высота подъема 45 м</t>
  </si>
  <si>
    <t>91.08.09-023</t>
  </si>
  <si>
    <t>Трамбовки пневматические при работе от передвижных компрессорных станций</t>
  </si>
  <si>
    <t>91.08.09-025</t>
  </si>
  <si>
    <t>Трамбовки электрические</t>
  </si>
  <si>
    <t>Материалы</t>
  </si>
  <si>
    <t>08.4.03.03-0032</t>
  </si>
  <si>
    <t>Горячекатаная арматурная сталь периодического профиля класса А-III, диаметром 12 мм</t>
  </si>
  <si>
    <t>т</t>
  </si>
  <si>
    <t>04.1.02.05-0006</t>
  </si>
  <si>
    <t>Бетон тяжелый, класс В15 (М200)</t>
  </si>
  <si>
    <t>м3</t>
  </si>
  <si>
    <t>02.3.01.02-0020</t>
  </si>
  <si>
    <t>Песок природный для строительных растворов средний</t>
  </si>
  <si>
    <t>12.2.05.09-0041</t>
  </si>
  <si>
    <t>Плиты теплоизоляционные из экструдированного пенополистерола Тимплэкс, Тип 35, толщина 50 мм</t>
  </si>
  <si>
    <t>Прайс из СД ОП</t>
  </si>
  <si>
    <t>АКВАТРОН-6</t>
  </si>
  <si>
    <t>кг</t>
  </si>
  <si>
    <t>05.1.06.06-0128</t>
  </si>
  <si>
    <t>Плиты перекрытия ребристые: 2П1-4А-IIIвт(П) /бетон В15 (М200), объем 0,95 м3, расход арматуры 134,6 кг/ (серия 1.442.1-2 выпуск 1)</t>
  </si>
  <si>
    <t>шт.</t>
  </si>
  <si>
    <t>08.4.03.03-0030</t>
  </si>
  <si>
    <t>Горячекатаная арматурная сталь периодического профиля класса А-III, диаметром 8 мм</t>
  </si>
  <si>
    <t>04.1.02.05-0003</t>
  </si>
  <si>
    <t>Бетон тяжелый, класс В7,5 (М100)</t>
  </si>
  <si>
    <t>11.1.03.06-0087</t>
  </si>
  <si>
    <t>Доски обрезные хвойных пород длиной 4-6,5 м, шириной 75-150 мм, толщиной 25 мм, III сорта</t>
  </si>
  <si>
    <t>08.4.03.02-0001</t>
  </si>
  <si>
    <t>Горячекатаная арматурная сталь гладкая класса А-I, диаметром 6 мм</t>
  </si>
  <si>
    <t>08.4.03.03-0031</t>
  </si>
  <si>
    <t>Горячекатаная арматурная сталь периодического профиля класса А-III, диаметром 10 мм</t>
  </si>
  <si>
    <t>12.1.02.03-0195</t>
  </si>
  <si>
    <t>Техноэласт ЭПП</t>
  </si>
  <si>
    <t>м2</t>
  </si>
  <si>
    <t>02.2.05.04-0093</t>
  </si>
  <si>
    <t>Щебень из природного камня для строительных работ марка 800, фракция 20-40 мм</t>
  </si>
  <si>
    <t>01.7.11.07-0054</t>
  </si>
  <si>
    <t>Электроды диаметром 6 мм Э42</t>
  </si>
  <si>
    <t>01.7.15.06-0111</t>
  </si>
  <si>
    <t>Гвозди строительные</t>
  </si>
  <si>
    <t>23.1.02.04-0024</t>
  </si>
  <si>
    <t>Сальник набивной (серия 5.900-2) длиной 300 мм, диаметром условного прохода 200 мм</t>
  </si>
  <si>
    <t>08.1.02.06-0041</t>
  </si>
  <si>
    <t>Люки чугунные легкие</t>
  </si>
  <si>
    <t>07.2.05.01-0032</t>
  </si>
  <si>
    <t>Ограждения лестничных проемов, лестничные марши, пожарные лестницы</t>
  </si>
  <si>
    <t>11.1.03.06-0095</t>
  </si>
  <si>
    <t>Доски обрезные хвойных пород длиной 4-6,5 м, шириной 75-150 мм, толщиной 44 мм и более, III сорта</t>
  </si>
  <si>
    <t>05.1.01.09-0065</t>
  </si>
  <si>
    <t>Кольцо стеновое смотровых колодцев КС15.9 /бетон В15 (М200), объем 0,40 м3, расход арматуры 7,02 кг/ (серия 3.900.1-14)</t>
  </si>
  <si>
    <t>11.1.02.04-0031</t>
  </si>
  <si>
    <t>Лесоматериалы круглые хвойных пород для строительства диаметром 14-24 см, длиной 3-6,5 м</t>
  </si>
  <si>
    <t>07.2.07.13-0242</t>
  </si>
  <si>
    <t>Элементы соединительные стальные оцинкованные</t>
  </si>
  <si>
    <t>04.3.01.09-0014</t>
  </si>
  <si>
    <t>Раствор готовый кладочный цементный марки 100</t>
  </si>
  <si>
    <t>14.1.04.02-0011</t>
  </si>
  <si>
    <t>Клей резиновый № 88-Н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</si>
  <si>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</si>
  <si>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</si>
  <si>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05.1.06.09-0008</t>
  </si>
  <si>
    <t>Плита перекрытия: 2ПП15-2 /бетон В15 (М200), объем 0,27 м3, расход арматуры 32,71 кг/ (серия 3.900.1-14)</t>
  </si>
  <si>
    <t>05.1.01.09-0056</t>
  </si>
  <si>
    <t>Кольцо стеновое смотровых колодцев КС10.9 /бетон В15 (М200), объем 0,24 м3, расход арматуры 5,66 кг/ (серия 3.900.1-14)</t>
  </si>
  <si>
    <t>08.3.03.06-0002</t>
  </si>
  <si>
    <t>Проволока горячекатаная в мотках, диаметром 6,3-6,5 мм</t>
  </si>
  <si>
    <t>01.7.03.01-0001</t>
  </si>
  <si>
    <t>Вода</t>
  </si>
  <si>
    <t>11.1.03.06-0094</t>
  </si>
  <si>
    <t>Доска обрезная, хвойных пород, ширина 75-150 мм, толщина 44 мм и более, длина 4-6,5 м, сорт II</t>
  </si>
  <si>
    <t>05.1.06.09-0088</t>
  </si>
  <si>
    <t>Плита перекрытия: ПП10-2 /бетон В15 (М200), объем 0,10 м3, расход арматуры 16,65 кг/ (серия 3.900.1-14)</t>
  </si>
  <si>
    <t>19.2.02.01-0001</t>
  </si>
  <si>
    <t>Зонты вентиляционных систем из листовой и сортовой стали, круглые, диаметром шахты 200 мм</t>
  </si>
  <si>
    <t>11.2.13.04-0011</t>
  </si>
  <si>
    <t>Щиты из досок, толщина 25 мм</t>
  </si>
  <si>
    <t>08.4.01.02-0013</t>
  </si>
  <si>
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</si>
  <si>
    <t>03.2.02.08-0002</t>
  </si>
  <si>
    <t>Цемент расширяющийся</t>
  </si>
  <si>
    <t>01.7.07.29-0111</t>
  </si>
  <si>
    <t>Пакля пропитанная</t>
  </si>
  <si>
    <t>03.1.02.03-0011</t>
  </si>
  <si>
    <t>Известь строительная негашеная комовая, сорт I</t>
  </si>
  <si>
    <t>24.2.05.01-0002</t>
  </si>
  <si>
    <t>Трубы хризотилцементные безнапорные БНТ, диаметр условного прохода 150 мм</t>
  </si>
  <si>
    <t>м</t>
  </si>
  <si>
    <t>05.1.01.13-0043</t>
  </si>
  <si>
    <t>Плита железобетонная покрытий, перекрытий и днищ</t>
  </si>
  <si>
    <t>08.3.03.05-0011</t>
  </si>
  <si>
    <t>Проволока стальная низкоуглеродистая разного назначения оцинкованная, диаметр 1,1 мм</t>
  </si>
  <si>
    <t>11.1.03.06-0092</t>
  </si>
  <si>
    <t>Доска обрезная, хвойных пород, ширина 75-150 мм, толщина 32-40 мм, длина 4-6,5 м, сорт IV</t>
  </si>
  <si>
    <t>08.3.02.01-0041</t>
  </si>
  <si>
    <t>Лента стальная упаковочная мягкая нормальной точности 0,7х20-50 мм</t>
  </si>
  <si>
    <t>04.3.01.12-0002</t>
  </si>
  <si>
    <t>Раствор кладочный, цементно-известковый, М25</t>
  </si>
  <si>
    <t>12.1.02.06-0042</t>
  </si>
  <si>
    <t>Рубероид кровельный РПП-300</t>
  </si>
  <si>
    <t>Электроды сварочные Э42, диаметр 6 мм</t>
  </si>
  <si>
    <t>Проволока горячекатаная в мотках, диаметр 6,3-6,5 мм</t>
  </si>
  <si>
    <t>Смеси бетонные тяжелого бетона (БСТ), класс В7,5 (М100)</t>
  </si>
  <si>
    <t>08.4.03.02-0005</t>
  </si>
  <si>
    <t>Сталь арматурная, горячекатаная, гладкая, класс А-I, диаметр 14 мм</t>
  </si>
  <si>
    <t>01.7.19.09-0023</t>
  </si>
  <si>
    <t>Рукава резинотканевые напорно-всасывающие для воды давлением 1 МПа (10 кгс/см2), диаметром 25 мм</t>
  </si>
  <si>
    <t>03.2.02.08-0001</t>
  </si>
  <si>
    <t>Цемент гипсоглиноземистый расширяющийся</t>
  </si>
  <si>
    <t>01.2.03.03-0043</t>
  </si>
  <si>
    <t>Мастика битумно-кукерсольная холодная</t>
  </si>
  <si>
    <t>02.2.05.04-1777</t>
  </si>
  <si>
    <t>Щебень М 800, фракция 20-40 мм, группа 2</t>
  </si>
  <si>
    <t>01.7.15.03-0042</t>
  </si>
  <si>
    <t>Болты с гайками и шайбами строительные</t>
  </si>
  <si>
    <t>04.1.02.01-0006</t>
  </si>
  <si>
    <t>Бетон мелкозернистый, класс В15 (М200)</t>
  </si>
  <si>
    <t>11.2.13.04-0012</t>
  </si>
  <si>
    <t>Щиты из досок, толщина 40 мм</t>
  </si>
  <si>
    <t>01.7.07.12-0024</t>
  </si>
  <si>
    <t>Пленка полиэтиленовая, толщина 0,15 мм</t>
  </si>
  <si>
    <t>01.7.11.07-0045</t>
  </si>
  <si>
    <t>Электроды сварочные Э42А, диаметр 5 мм</t>
  </si>
  <si>
    <t>11.1.03.01-0079</t>
  </si>
  <si>
    <t>Бруски обрезные, хвойных пород, длина 4-6,5 м, ширина 75-150 мм, толщина 40-75 мм, сорт III</t>
  </si>
  <si>
    <t>04.3.01.09-0012</t>
  </si>
  <si>
    <t>Раствор готовый кладочный, цементный, М50</t>
  </si>
  <si>
    <t>01.3.01.03-0002</t>
  </si>
  <si>
    <t>Керосин для технических целей</t>
  </si>
  <si>
    <t>01.7.19.04-0031</t>
  </si>
  <si>
    <t>Прокладки резиновые (пластина техническая прессованная)</t>
  </si>
  <si>
    <t>14.5.09.07-0030</t>
  </si>
  <si>
    <t>Растворитель Р-4</t>
  </si>
  <si>
    <t>08.4.03.04</t>
  </si>
  <si>
    <t>Арматура</t>
  </si>
  <si>
    <t>08.4.01.02</t>
  </si>
  <si>
    <t>Детали закладные и накладные</t>
  </si>
  <si>
    <t>Составил ______________________ 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</si>
  <si>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</si>
  <si>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</si>
  <si>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Постоянная часть ПС резервуар накопитель ПС 330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</si>
  <si>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</si>
  <si>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</si>
  <si>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</si>
  <si>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</si>
  <si>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</si>
  <si>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</si>
  <si>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</si>
  <si>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</si>
  <si>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</si>
  <si>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</si>
  <si>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</si>
  <si>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</si>
  <si>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</si>
  <si>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</si>
  <si>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</si>
  <si>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</si>
  <si>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</si>
  <si>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</si>
  <si>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</si>
  <si>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</si>
  <si>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</si>
  <si>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</si>
  <si>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</si>
  <si>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</si>
  <si>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</si>
  <si>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</si>
  <si>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</si>
  <si>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</si>
  <si>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</si>
  <si>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</si>
  <si>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</si>
  <si>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</si>
  <si>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</si>
  <si>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</si>
  <si>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</si>
  <si>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</si>
  <si>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</si>
  <si>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</si>
  <si>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Постоянная часть ПС резервуар накопитель ПС 330 кВ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</si>
  <si>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</si>
  <si>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</si>
  <si>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</si>
  <si>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</si>
  <si>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</si>
  <si>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</si>
  <si>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1-100-39</t>
  </si>
  <si>
    <t>Затраты труда рабочих (Средний разряд работы 3,9)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</si>
  <si>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</si>
  <si>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</si>
  <si>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</si>
  <si>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</si>
  <si>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</si>
  <si>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</si>
  <si>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</si>
  <si>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</si>
  <si>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</si>
  <si>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</si>
  <si>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</si>
  <si>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</si>
  <si>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</si>
  <si>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</si>
  <si>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</si>
  <si>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</si>
  <si>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</si>
  <si>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</si>
  <si>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</si>
  <si>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</si>
  <si>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</si>
  <si>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</si>
  <si>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</si>
  <si>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Постоянная часть ПС резервуар накопитель ПС 330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</si>
  <si>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</si>
  <si>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</si>
  <si>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</si>
  <si>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</si>
  <si>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</si>
  <si>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</si>
  <si>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</si>
  <si>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</si>
  <si>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</si>
  <si>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</si>
  <si>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</si>
  <si>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</si>
  <si>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З1 ПС резевуар накопитель 330 кВ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</si>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</sst>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_-* #,##0.0_-;\-* #,##0.0_-;_-* &quot;-&quot;??_-;_-@_-"/>
    <numFmt numFmtId="166" formatCode="_-* #,##0.00_-;\-* #,##0.00_-;_-* &quot;-&quot;??_-;_-@_-"/>
    <numFmt numFmtId="167" formatCode="0.0000000"/>
    <numFmt numFmtId="168" formatCode="#,##0.0"/>
    <numFmt numFmtId="169" formatCode="#,##0.000"/>
    <numFmt numFmtId="170" formatCode="0.0000"/>
  </numFmts>
  <fonts count="13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16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0" fontId="5" fillId="0" borderId="1" xfId="0" applyFont="1" applyBorder="1"/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166" fontId="1" fillId="0" borderId="1" xfId="0" applyNumberFormat="1" applyFont="1" applyBorder="1"/>
    <xf numFmtId="166" fontId="1" fillId="0" borderId="1" xfId="0" applyNumberFormat="1" applyFont="1" applyBorder="1" applyAlignment="1">
      <alignment vertical="center" wrapText="1"/>
    </xf>
    <xf numFmtId="166" fontId="5" fillId="0" borderId="1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" fillId="0" borderId="5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vertical="top"/>
    </xf>
    <xf numFmtId="2" fontId="1" fillId="0" borderId="1" xfId="0" applyNumberFormat="1" applyFont="1" applyBorder="1" applyAlignment="1">
      <alignment vertical="top"/>
    </xf>
    <xf numFmtId="1" fontId="1" fillId="0" borderId="1" xfId="0" applyNumberFormat="1" applyFont="1" applyBorder="1" applyAlignment="1">
      <alignment vertical="top"/>
    </xf>
    <xf numFmtId="1" fontId="5" fillId="0" borderId="1" xfId="0" applyNumberFormat="1" applyFont="1" applyBorder="1" applyAlignment="1">
      <alignment vertical="top"/>
    </xf>
    <xf numFmtId="1" fontId="1" fillId="0" borderId="1" xfId="0" applyNumberFormat="1" applyFont="1" applyBorder="1" applyAlignment="1">
      <alignment horizontal="right" vertical="top" wrapText="1"/>
    </xf>
    <xf numFmtId="167" fontId="1" fillId="0" borderId="1" xfId="0" applyNumberFormat="1" applyFont="1" applyBorder="1" applyAlignment="1">
      <alignment horizontal="right" vertical="top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68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70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1" fillId="0" borderId="5" xfId="0" applyNumberFormat="1" applyFont="1" applyBorder="1" applyAlignment="1">
      <alignment horizontal="center"/>
    </xf>
    <xf numFmtId="166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6" fontId="5" fillId="0" borderId="5" xfId="0" applyNumberFormat="1" applyFont="1" applyBorder="1" applyAlignment="1">
      <alignment horizontal="center" vertical="center" wrapText="1"/>
    </xf>
    <xf numFmtId="166" fontId="5" fillId="0" borderId="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top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top" wrapText="1"/>
    </xf>
    <xf numFmtId="4" fontId="1" fillId="0" borderId="1" xfId="0" applyNumberFormat="1" applyFont="1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2">
    <dxf>
      <numFmt numFmtId="171" formatCode="#,##0.0000"/>
    </dxf>
    <dxf>
      <numFmt numFmtId="171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29</xdr:row>
      <xdr:rowOff>66675</xdr:rowOff>
    </xdr:from>
    <xdr:to>
      <xdr:col>2</xdr:col>
      <xdr:colOff>843202</xdr:colOff>
      <xdr:row>32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C719387-D0CB-4062-A18C-0DBB21ABE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27</xdr:row>
      <xdr:rowOff>31750</xdr:rowOff>
    </xdr:from>
    <xdr:to>
      <xdr:col>2</xdr:col>
      <xdr:colOff>839442</xdr:colOff>
      <xdr:row>29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867FB81C-78D6-4911-9B3B-80E665B46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19</xdr:row>
      <xdr:rowOff>66675</xdr:rowOff>
    </xdr:from>
    <xdr:to>
      <xdr:col>2</xdr:col>
      <xdr:colOff>1452802</xdr:colOff>
      <xdr:row>22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20D2982-1DF2-40E3-A32D-637EA3E8C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133826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17</xdr:row>
      <xdr:rowOff>31750</xdr:rowOff>
    </xdr:from>
    <xdr:to>
      <xdr:col>2</xdr:col>
      <xdr:colOff>1515717</xdr:colOff>
      <xdr:row>19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962B508-CC3B-498F-BD6C-2D41F6D2F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12947650"/>
          <a:ext cx="842617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119</xdr:row>
      <xdr:rowOff>66675</xdr:rowOff>
    </xdr:from>
    <xdr:to>
      <xdr:col>3</xdr:col>
      <xdr:colOff>319327</xdr:colOff>
      <xdr:row>122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9C21993-FE53-436F-8B92-CA0C1CF6B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485775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117</xdr:row>
      <xdr:rowOff>31750</xdr:rowOff>
    </xdr:from>
    <xdr:to>
      <xdr:col>3</xdr:col>
      <xdr:colOff>382242</xdr:colOff>
      <xdr:row>119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590D2C4-DC3F-4F4E-A999-663A7B6F5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650" y="4422775"/>
          <a:ext cx="84261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1069975</xdr:colOff>
      <xdr:row>43</xdr:row>
      <xdr:rowOff>66675</xdr:rowOff>
    </xdr:from>
    <xdr:to>
      <xdr:col>1</xdr:col>
      <xdr:colOff>2005252</xdr:colOff>
      <xdr:row>46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F8BB328-0D90-4C8A-AC12-BBF914FE3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9850" y="13703300"/>
          <a:ext cx="935277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1228725</xdr:colOff>
      <xdr:row>41</xdr:row>
      <xdr:rowOff>31750</xdr:rowOff>
    </xdr:from>
    <xdr:to>
      <xdr:col>1</xdr:col>
      <xdr:colOff>2068167</xdr:colOff>
      <xdr:row>43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FAAA24C6-E55C-474E-A357-FA0FDA17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600" y="13287375"/>
          <a:ext cx="839442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1022350</xdr:colOff>
      <xdr:row>126</xdr:row>
      <xdr:rowOff>50800</xdr:rowOff>
    </xdr:from>
    <xdr:to>
      <xdr:col>2</xdr:col>
      <xdr:colOff>468552</xdr:colOff>
      <xdr:row>129</xdr:row>
      <xdr:rowOff>22563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51A5A2F-D8A5-47BC-9758-53B03C550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7475" y="451199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124</xdr:row>
      <xdr:rowOff>15875</xdr:rowOff>
    </xdr:from>
    <xdr:to>
      <xdr:col>2</xdr:col>
      <xdr:colOff>531467</xdr:colOff>
      <xdr:row>126</xdr:row>
      <xdr:rowOff>15875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0263AE9C-BA91-4643-9E82-E5BC107E5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225" y="44704000"/>
          <a:ext cx="84261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15</xdr:row>
      <xdr:rowOff>66675</xdr:rowOff>
    </xdr:from>
    <xdr:to>
      <xdr:col>2</xdr:col>
      <xdr:colOff>462202</xdr:colOff>
      <xdr:row>18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1F9E507-DCA7-4F3F-B70D-B418F6715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485775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13</xdr:row>
      <xdr:rowOff>31750</xdr:rowOff>
    </xdr:from>
    <xdr:to>
      <xdr:col>2</xdr:col>
      <xdr:colOff>525117</xdr:colOff>
      <xdr:row>15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2919097-E038-482B-B918-B3C149F6C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650" y="4422775"/>
          <a:ext cx="84261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13</xdr:row>
      <xdr:rowOff>95250</xdr:rowOff>
    </xdr:from>
    <xdr:to>
      <xdr:col>1</xdr:col>
      <xdr:colOff>967027</xdr:colOff>
      <xdr:row>16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650EC63-3F6B-4BF5-B76C-205EC9CD0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3333750"/>
          <a:ext cx="938452" cy="571838"/>
        </a:xfrm>
        <a:prstGeom prst="rect">
          <a:avLst/>
        </a:prstGeom>
      </xdr:spPr>
    </xdr:pic>
    <xdr:clientData/>
  </xdr:twoCellAnchor>
  <xdr:twoCellAnchor editAs="oneCell">
    <xdr:from>
      <xdr:col>1</xdr:col>
      <xdr:colOff>187325</xdr:colOff>
      <xdr:row>11</xdr:row>
      <xdr:rowOff>60325</xdr:rowOff>
    </xdr:from>
    <xdr:to>
      <xdr:col>1</xdr:col>
      <xdr:colOff>1029942</xdr:colOff>
      <xdr:row>13</xdr:row>
      <xdr:rowOff>60325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50CAED1-E651-46A8-A80F-DB57A8776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9350" y="2898775"/>
          <a:ext cx="842617" cy="4000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1133475</xdr:colOff>
      <xdr:row>26</xdr:row>
      <xdr:rowOff>66675</xdr:rowOff>
    </xdr:from>
    <xdr:to>
      <xdr:col>1</xdr:col>
      <xdr:colOff>2071927</xdr:colOff>
      <xdr:row>29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AB44E8D-BBAE-4C79-9424-759E2C1DC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6725" y="830580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1292225</xdr:colOff>
      <xdr:row>24</xdr:row>
      <xdr:rowOff>31750</xdr:rowOff>
    </xdr:from>
    <xdr:to>
      <xdr:col>1</xdr:col>
      <xdr:colOff>2134842</xdr:colOff>
      <xdr:row>26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96F6315D-8507-445A-BA07-DBAB15B2D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5475" y="7889875"/>
          <a:ext cx="84261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D33"/>
  <sheetViews>
    <sheetView view="pageBreakPreview" topLeftCell="A19" zoomScale="60" zoomScaleNormal="55" workbookViewId="0">
      <selection activeCell="A28" sqref="A28:D33"/>
    </sheetView>
  </sheetViews>
  <sheetFormatPr defaultColWidth="9.140625" defaultRowHeight="15.75" x14ac:dyDescent="0.25"/>
  <cols>
    <col min="1" max="1" width="9.140625" style="1"/>
    <col min="2" max="2" width="9.140625" style="2"/>
    <col min="3" max="3" width="36.85546875" style="2" customWidth="1"/>
    <col min="4" max="4" width="36.42578125" style="2" customWidth="1"/>
  </cols>
  <sheetData>
    <row r="3" spans="2:4" x14ac:dyDescent="0.25">
      <c r="B3" s="102" t="s">
        <v>0</v>
      </c>
      <c r="C3" s="102"/>
      <c r="D3" s="102"/>
    </row>
    <row r="4" spans="2:4" x14ac:dyDescent="0.25">
      <c r="B4" s="103" t="s">
        <v>1</v>
      </c>
      <c r="C4" s="103"/>
      <c r="D4" s="103"/>
    </row>
    <row r="7" spans="2:4" ht="38.1" customHeight="1" x14ac:dyDescent="0.25">
      <c r="B7" s="102" t="s">
        <v>2</v>
      </c>
      <c r="C7" s="102"/>
      <c r="D7" s="102"/>
    </row>
    <row r="8" spans="2:4" ht="31.7" customHeight="1" x14ac:dyDescent="0.25">
      <c r="B8" s="102" t="s">
        <v>3</v>
      </c>
      <c r="C8" s="102"/>
      <c r="D8" s="102"/>
    </row>
    <row r="9" spans="2:4" x14ac:dyDescent="0.25">
      <c r="B9" s="102" t="s">
        <v>4</v>
      </c>
      <c r="C9" s="102"/>
      <c r="D9" s="102"/>
    </row>
    <row r="11" spans="2:4" x14ac:dyDescent="0.25">
      <c r="B11" s="5" t="s">
        <v>5</v>
      </c>
      <c r="C11" s="5" t="s">
        <v>6</v>
      </c>
      <c r="D11" s="5" t="s">
        <v>7</v>
      </c>
    </row>
    <row r="12" spans="2:4" ht="31.7" customHeight="1" x14ac:dyDescent="0.25">
      <c r="B12" s="5">
        <v>1</v>
      </c>
      <c r="C12" s="5" t="s">
        <v>8</v>
      </c>
      <c r="D12" s="5" t="s">
        <v>9</v>
      </c>
    </row>
    <row r="13" spans="2:4" ht="31.35" customHeight="1" x14ac:dyDescent="0.25">
      <c r="B13" s="5">
        <v>2</v>
      </c>
      <c r="C13" s="5" t="s">
        <v>10</v>
      </c>
      <c r="D13" s="5" t="s">
        <v>11</v>
      </c>
    </row>
    <row r="14" spans="2:4" x14ac:dyDescent="0.25">
      <c r="B14" s="5">
        <v>3</v>
      </c>
      <c r="C14" s="5" t="s">
        <v>12</v>
      </c>
      <c r="D14" s="5" t="s">
        <v>13</v>
      </c>
    </row>
    <row r="15" spans="2:4" x14ac:dyDescent="0.25">
      <c r="B15" s="5">
        <v>4</v>
      </c>
      <c r="C15" s="5" t="s">
        <v>14</v>
      </c>
      <c r="D15" s="5">
        <v>1</v>
      </c>
    </row>
    <row r="16" spans="2:4" ht="249.6" customHeight="1" x14ac:dyDescent="0.25">
      <c r="B16" s="5">
        <v>5</v>
      </c>
      <c r="C16" s="5" t="s">
        <v>15</v>
      </c>
      <c r="D16" s="5" t="s">
        <v>16</v>
      </c>
    </row>
    <row r="17" spans="1:4" ht="78" customHeight="1" x14ac:dyDescent="0.25">
      <c r="B17" s="5">
        <v>6</v>
      </c>
      <c r="C17" s="5" t="s">
        <v>17</v>
      </c>
      <c r="D17" s="5">
        <f>D18+D19</f>
        <v>6183.0051051999999</v>
      </c>
    </row>
    <row r="18" spans="1:4" x14ac:dyDescent="0.25">
      <c r="B18" s="59" t="s">
        <v>18</v>
      </c>
      <c r="C18" s="5" t="s">
        <v>19</v>
      </c>
      <c r="D18" s="5">
        <f>'Прил.2 Расч стоим'!F12</f>
        <v>6183.0051051999999</v>
      </c>
    </row>
    <row r="19" spans="1:4" ht="15.75" customHeight="1" x14ac:dyDescent="0.25">
      <c r="B19" s="59" t="s">
        <v>20</v>
      </c>
      <c r="C19" s="5" t="s">
        <v>21</v>
      </c>
      <c r="D19" s="5">
        <f>'Прил.2 Расч стоим'!H12</f>
        <v>0</v>
      </c>
    </row>
    <row r="20" spans="1:4" ht="16.5" customHeight="1" x14ac:dyDescent="0.25">
      <c r="B20" s="59" t="s">
        <v>22</v>
      </c>
      <c r="C20" s="5" t="s">
        <v>23</v>
      </c>
      <c r="D20" s="5"/>
    </row>
    <row r="21" spans="1:4" ht="35.450000000000003" customHeight="1" x14ac:dyDescent="0.25">
      <c r="B21" s="59" t="s">
        <v>24</v>
      </c>
      <c r="C21" s="77" t="s">
        <v>25</v>
      </c>
      <c r="D21" s="5"/>
    </row>
    <row r="22" spans="1:4" x14ac:dyDescent="0.25">
      <c r="B22" s="5">
        <v>7</v>
      </c>
      <c r="C22" s="77" t="s">
        <v>26</v>
      </c>
      <c r="D22" s="5" t="s">
        <v>27</v>
      </c>
    </row>
    <row r="23" spans="1:4" ht="109.15" customHeight="1" x14ac:dyDescent="0.25">
      <c r="B23" s="5">
        <v>8</v>
      </c>
      <c r="C23" s="77" t="s">
        <v>28</v>
      </c>
      <c r="D23" s="60">
        <f>D17</f>
        <v>6183.0051051999999</v>
      </c>
    </row>
    <row r="24" spans="1:4" ht="46.9" customHeight="1" x14ac:dyDescent="0.25">
      <c r="B24" s="5">
        <v>9</v>
      </c>
      <c r="C24" s="5" t="s">
        <v>29</v>
      </c>
      <c r="D24" s="61">
        <f>D17/D15</f>
        <v>6183.0051051999999</v>
      </c>
    </row>
    <row r="25" spans="1:4" ht="78" customHeight="1" x14ac:dyDescent="0.25">
      <c r="B25" s="5">
        <v>10</v>
      </c>
      <c r="C25" s="5" t="s">
        <v>30</v>
      </c>
      <c r="D25" s="5"/>
    </row>
    <row r="26" spans="1:4" x14ac:dyDescent="0.25">
      <c r="B26" s="6"/>
      <c r="C26" s="6"/>
      <c r="D26" s="6"/>
    </row>
    <row r="27" spans="1:4" ht="37.5" customHeight="1" x14ac:dyDescent="0.25"/>
    <row r="28" spans="1:4" x14ac:dyDescent="0.25">
      <c r="A28" s="87"/>
      <c r="B28" s="87"/>
      <c r="C28" s="87"/>
    </row>
    <row r="29" spans="1:4" x14ac:dyDescent="0.25">
      <c r="A29" s="87" t="s">
        <v>265</v>
      </c>
      <c r="B29" s="87"/>
      <c r="C29" s="87"/>
    </row>
    <row r="30" spans="1:4" x14ac:dyDescent="0.25">
      <c r="A30" s="7" t="s">
        <v>31</v>
      </c>
      <c r="B30" s="87"/>
      <c r="C30" s="87"/>
    </row>
    <row r="31" spans="1:4" x14ac:dyDescent="0.25">
      <c r="A31" s="87"/>
      <c r="B31" s="87"/>
      <c r="C31" s="87"/>
    </row>
    <row r="32" spans="1:4" x14ac:dyDescent="0.25">
      <c r="A32" s="87" t="s">
        <v>411</v>
      </c>
      <c r="B32" s="87"/>
      <c r="C32" s="87"/>
    </row>
    <row r="33" spans="1:3" x14ac:dyDescent="0.25">
      <c r="A33" s="7" t="s">
        <v>32</v>
      </c>
      <c r="B33" s="87"/>
      <c r="C33" s="87"/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P23"/>
  <sheetViews>
    <sheetView view="pageBreakPreview" zoomScale="70" zoomScaleNormal="70" workbookViewId="0">
      <selection activeCell="B18" sqref="B18:D23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35.42578125" style="1" customWidth="1"/>
    <col min="4" max="4" width="13.85546875" style="1" customWidth="1"/>
    <col min="5" max="5" width="24.85546875" style="1" customWidth="1"/>
    <col min="6" max="6" width="12.5703125" style="1" customWidth="1"/>
    <col min="7" max="7" width="14.85546875" style="1" customWidth="1"/>
    <col min="8" max="8" width="16.5703125" style="1" customWidth="1"/>
    <col min="9" max="9" width="13" style="1" customWidth="1"/>
    <col min="10" max="10" width="18.140625" style="1" customWidth="1"/>
    <col min="11" max="11" width="16.5703125" style="1" customWidth="1"/>
    <col min="12" max="12" width="9.140625" style="1"/>
  </cols>
  <sheetData>
    <row r="3" spans="2:16" x14ac:dyDescent="0.25">
      <c r="B3" s="121" t="s">
        <v>33</v>
      </c>
      <c r="C3" s="121"/>
      <c r="D3" s="121"/>
      <c r="E3" s="121"/>
      <c r="F3" s="121"/>
      <c r="G3" s="121"/>
      <c r="H3" s="121"/>
      <c r="I3" s="121"/>
      <c r="J3" s="121"/>
      <c r="K3" s="7"/>
    </row>
    <row r="4" spans="2:16" x14ac:dyDescent="0.25">
      <c r="B4" s="103" t="s">
        <v>34</v>
      </c>
      <c r="C4" s="103"/>
      <c r="D4" s="103"/>
      <c r="E4" s="103"/>
      <c r="F4" s="103"/>
      <c r="G4" s="103"/>
      <c r="H4" s="103"/>
      <c r="I4" s="103"/>
      <c r="J4" s="103"/>
      <c r="K4" s="103"/>
    </row>
    <row r="5" spans="2:16" x14ac:dyDescent="0.25">
      <c r="B5" s="2"/>
      <c r="C5" s="2"/>
      <c r="D5" s="2"/>
      <c r="E5" s="2"/>
      <c r="F5" s="2"/>
      <c r="G5" s="2"/>
      <c r="H5" s="2"/>
      <c r="I5" s="2"/>
      <c r="J5" s="2"/>
      <c r="K5" s="2"/>
    </row>
    <row r="6" spans="2:16" x14ac:dyDescent="0.25">
      <c r="B6" s="110" t="s">
        <v>35</v>
      </c>
      <c r="C6" s="110"/>
      <c r="D6" s="110"/>
      <c r="E6" s="110"/>
      <c r="F6" s="110"/>
      <c r="G6" s="110"/>
      <c r="H6" s="110"/>
      <c r="I6" s="110"/>
      <c r="J6" s="110"/>
      <c r="K6" s="110"/>
      <c r="L6" s="4"/>
    </row>
    <row r="7" spans="2:16" x14ac:dyDescent="0.25">
      <c r="B7" s="110" t="s">
        <v>4</v>
      </c>
      <c r="C7" s="110"/>
      <c r="D7" s="110"/>
      <c r="E7" s="110"/>
      <c r="F7" s="110"/>
      <c r="G7" s="110"/>
      <c r="H7" s="110"/>
      <c r="I7" s="110"/>
      <c r="J7" s="110"/>
      <c r="K7" s="110"/>
      <c r="L7" s="4"/>
    </row>
    <row r="8" spans="2:16" x14ac:dyDescent="0.25">
      <c r="B8" s="3"/>
    </row>
    <row r="9" spans="2:16" x14ac:dyDescent="0.25">
      <c r="B9" s="111" t="s">
        <v>5</v>
      </c>
      <c r="C9" s="111" t="s">
        <v>36</v>
      </c>
      <c r="D9" s="111" t="s">
        <v>7</v>
      </c>
      <c r="E9" s="111"/>
      <c r="F9" s="111"/>
      <c r="G9" s="111"/>
      <c r="H9" s="111"/>
      <c r="I9" s="111"/>
      <c r="J9" s="111"/>
    </row>
    <row r="10" spans="2:16" x14ac:dyDescent="0.25">
      <c r="B10" s="111"/>
      <c r="C10" s="111"/>
      <c r="D10" s="111" t="s">
        <v>37</v>
      </c>
      <c r="E10" s="111" t="s">
        <v>38</v>
      </c>
      <c r="F10" s="111" t="s">
        <v>39</v>
      </c>
      <c r="G10" s="111"/>
      <c r="H10" s="111"/>
      <c r="I10" s="111"/>
      <c r="J10" s="111"/>
    </row>
    <row r="11" spans="2:16" ht="31.35" customHeight="1" x14ac:dyDescent="0.25">
      <c r="B11" s="111"/>
      <c r="C11" s="111"/>
      <c r="D11" s="111"/>
      <c r="E11" s="111"/>
      <c r="F11" s="5" t="s">
        <v>40</v>
      </c>
      <c r="G11" s="5" t="s">
        <v>41</v>
      </c>
      <c r="H11" s="5" t="s">
        <v>42</v>
      </c>
      <c r="I11" s="5" t="s">
        <v>43</v>
      </c>
      <c r="J11" s="5" t="s">
        <v>44</v>
      </c>
      <c r="M11" s="1"/>
      <c r="N11" s="1"/>
      <c r="O11" s="1"/>
      <c r="P11" s="1"/>
    </row>
    <row r="12" spans="2:16" ht="66.2" customHeight="1" x14ac:dyDescent="0.25">
      <c r="B12" s="30">
        <v>1</v>
      </c>
      <c r="C12" s="29" t="s">
        <v>45</v>
      </c>
      <c r="D12" s="62"/>
      <c r="E12" s="63"/>
      <c r="F12" s="104">
        <f>(Прил.3!H12+Прил.3!H27+Прил.3!H29+Прил.3!H50)*7.24/1000</f>
        <v>6183.0051051999999</v>
      </c>
      <c r="G12" s="105"/>
      <c r="H12" s="64">
        <v>0</v>
      </c>
      <c r="I12" s="64"/>
      <c r="J12" s="65"/>
    </row>
    <row r="13" spans="2:16" x14ac:dyDescent="0.25">
      <c r="B13" s="112" t="s">
        <v>46</v>
      </c>
      <c r="C13" s="112"/>
      <c r="D13" s="112"/>
      <c r="E13" s="112"/>
      <c r="F13" s="104">
        <f>F12</f>
        <v>6183.0051051999999</v>
      </c>
      <c r="G13" s="106"/>
      <c r="H13" s="66">
        <f>H12</f>
        <v>0</v>
      </c>
      <c r="I13" s="66"/>
      <c r="J13" s="66"/>
    </row>
    <row r="14" spans="2:16" ht="28.5" customHeight="1" x14ac:dyDescent="0.25">
      <c r="B14" s="112" t="s">
        <v>47</v>
      </c>
      <c r="C14" s="112"/>
      <c r="D14" s="112"/>
      <c r="E14" s="112"/>
      <c r="F14" s="107">
        <f>F12</f>
        <v>6183.0051051999999</v>
      </c>
      <c r="G14" s="108"/>
      <c r="H14" s="66">
        <f>H12</f>
        <v>0</v>
      </c>
      <c r="I14" s="66"/>
      <c r="J14" s="65">
        <f>F12+H12</f>
        <v>6183.0051051999999</v>
      </c>
    </row>
    <row r="15" spans="2:16" x14ac:dyDescent="0.25">
      <c r="B15" s="3"/>
    </row>
    <row r="18" spans="2:5" x14ac:dyDescent="0.25">
      <c r="B18" s="87"/>
      <c r="C18" s="87"/>
      <c r="D18" s="87"/>
      <c r="E18" s="101"/>
    </row>
    <row r="19" spans="2:5" x14ac:dyDescent="0.25">
      <c r="B19" s="87" t="s">
        <v>265</v>
      </c>
      <c r="C19" s="87"/>
      <c r="D19" s="87"/>
      <c r="E19" s="101"/>
    </row>
    <row r="20" spans="2:5" x14ac:dyDescent="0.25">
      <c r="B20" s="7" t="s">
        <v>31</v>
      </c>
      <c r="C20" s="87"/>
      <c r="D20" s="87"/>
      <c r="E20" s="101"/>
    </row>
    <row r="21" spans="2:5" x14ac:dyDescent="0.25">
      <c r="B21" s="87"/>
      <c r="C21" s="87"/>
      <c r="D21" s="87"/>
      <c r="E21" s="101"/>
    </row>
    <row r="22" spans="2:5" x14ac:dyDescent="0.25">
      <c r="B22" s="87" t="s">
        <v>411</v>
      </c>
      <c r="C22" s="87"/>
      <c r="D22" s="87"/>
      <c r="E22" s="101"/>
    </row>
    <row r="23" spans="2:5" x14ac:dyDescent="0.25">
      <c r="B23" s="7" t="s">
        <v>32</v>
      </c>
      <c r="C23" s="87"/>
      <c r="D23" s="87"/>
      <c r="E23" s="101"/>
    </row>
  </sheetData>
  <mergeCells count="15">
    <mergeCell ref="F12:G12"/>
    <mergeCell ref="F13:G13"/>
    <mergeCell ref="F14:G14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B13:E13"/>
    <mergeCell ref="B14:E14"/>
    <mergeCell ref="B3:J3"/>
  </mergeCells>
  <pageMargins left="0.7" right="0.7" top="0.75" bottom="0.75" header="0.3" footer="0.3"/>
  <pageSetup paperSize="9" scale="53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124"/>
  <sheetViews>
    <sheetView tabSelected="1" view="pageBreakPreview" topLeftCell="A10" zoomScale="60" zoomScaleNormal="100" workbookViewId="0">
      <selection activeCell="E98" sqref="E98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</cols>
  <sheetData>
    <row r="2" spans="1:12" s="85" customFormat="1" x14ac:dyDescent="0.25"/>
    <row r="3" spans="1:12" ht="15.6" customHeight="1" x14ac:dyDescent="0.25">
      <c r="A3" s="109" t="s">
        <v>48</v>
      </c>
      <c r="B3" s="109"/>
      <c r="C3" s="109"/>
      <c r="D3" s="109"/>
      <c r="E3" s="109"/>
      <c r="F3" s="109"/>
      <c r="G3" s="109"/>
      <c r="H3" s="109"/>
    </row>
    <row r="4" spans="1:12" ht="17.45" customHeight="1" x14ac:dyDescent="0.25">
      <c r="A4" s="116" t="s">
        <v>49</v>
      </c>
      <c r="B4" s="116"/>
      <c r="C4" s="116"/>
      <c r="D4" s="116"/>
      <c r="E4" s="116"/>
      <c r="F4" s="116"/>
      <c r="G4" s="116"/>
      <c r="H4" s="116"/>
    </row>
    <row r="5" spans="1:12" ht="18.75" customHeight="1" x14ac:dyDescent="0.25">
      <c r="A5" s="12"/>
      <c r="B5" s="12"/>
      <c r="C5" s="117" t="s">
        <v>50</v>
      </c>
      <c r="D5" s="117"/>
      <c r="E5" s="117"/>
      <c r="F5" s="117"/>
      <c r="G5" s="117"/>
      <c r="H5" s="117"/>
      <c r="I5" s="1"/>
      <c r="J5" s="1"/>
      <c r="K5" s="1"/>
      <c r="L5" s="1"/>
    </row>
    <row r="6" spans="1:12" ht="18" customHeight="1" x14ac:dyDescent="0.25">
      <c r="A6" s="9"/>
    </row>
    <row r="7" spans="1:12" ht="15.6" customHeight="1" x14ac:dyDescent="0.25">
      <c r="A7" s="118" t="s">
        <v>51</v>
      </c>
      <c r="B7" s="118"/>
      <c r="C7" s="118"/>
      <c r="D7" s="118"/>
      <c r="E7" s="118"/>
      <c r="F7" s="118"/>
      <c r="G7" s="118"/>
      <c r="H7" s="118"/>
    </row>
    <row r="8" spans="1:12" s="1" customFormat="1" ht="15.6" customHeight="1" x14ac:dyDescent="0.25">
      <c r="A8" s="67"/>
      <c r="B8" s="67"/>
      <c r="C8" s="67"/>
      <c r="D8" s="67"/>
      <c r="E8" s="67"/>
      <c r="F8" s="67"/>
      <c r="G8" s="67"/>
      <c r="H8" s="67"/>
    </row>
    <row r="9" spans="1:12" s="1" customFormat="1" ht="38.25" customHeight="1" x14ac:dyDescent="0.25">
      <c r="A9" s="119" t="s">
        <v>52</v>
      </c>
      <c r="B9" s="119" t="s">
        <v>53</v>
      </c>
      <c r="C9" s="119" t="s">
        <v>54</v>
      </c>
      <c r="D9" s="119" t="s">
        <v>55</v>
      </c>
      <c r="E9" s="119" t="s">
        <v>56</v>
      </c>
      <c r="F9" s="119" t="s">
        <v>57</v>
      </c>
      <c r="G9" s="119" t="s">
        <v>58</v>
      </c>
      <c r="H9" s="119"/>
    </row>
    <row r="10" spans="1:12" s="1" customFormat="1" ht="40.700000000000003" customHeight="1" x14ac:dyDescent="0.25">
      <c r="A10" s="111"/>
      <c r="B10" s="111"/>
      <c r="C10" s="111"/>
      <c r="D10" s="111"/>
      <c r="E10" s="111"/>
      <c r="F10" s="111"/>
      <c r="G10" s="5" t="s">
        <v>59</v>
      </c>
      <c r="H10" s="5" t="s">
        <v>60</v>
      </c>
    </row>
    <row r="11" spans="1:12" s="1" customFormat="1" ht="15.6" customHeight="1" x14ac:dyDescent="0.25">
      <c r="A11" s="5">
        <v>1</v>
      </c>
      <c r="B11" s="5"/>
      <c r="C11" s="5">
        <v>2</v>
      </c>
      <c r="D11" s="5" t="s">
        <v>61</v>
      </c>
      <c r="E11" s="5">
        <v>4</v>
      </c>
      <c r="F11" s="5">
        <v>5</v>
      </c>
      <c r="G11" s="14">
        <v>6</v>
      </c>
      <c r="H11" s="14">
        <v>7</v>
      </c>
    </row>
    <row r="12" spans="1:12" s="13" customFormat="1" ht="15.6" customHeight="1" x14ac:dyDescent="0.25">
      <c r="A12" s="113" t="s">
        <v>62</v>
      </c>
      <c r="B12" s="114"/>
      <c r="C12" s="115"/>
      <c r="D12" s="115"/>
      <c r="E12" s="114"/>
      <c r="F12" s="78">
        <f>SUM(F13:F26)</f>
        <v>9092.26</v>
      </c>
      <c r="G12" s="16"/>
      <c r="H12" s="16">
        <f>SUM(H13:H26)</f>
        <v>86943.98</v>
      </c>
    </row>
    <row r="13" spans="1:12" s="1" customFormat="1" ht="15.6" customHeight="1" x14ac:dyDescent="0.25">
      <c r="A13" s="17">
        <v>1</v>
      </c>
      <c r="B13" s="17"/>
      <c r="C13" s="18" t="s">
        <v>63</v>
      </c>
      <c r="D13" s="18" t="s">
        <v>64</v>
      </c>
      <c r="E13" s="17" t="s">
        <v>65</v>
      </c>
      <c r="F13" s="79">
        <v>7694.2930309656003</v>
      </c>
      <c r="G13" s="19">
        <v>9.6199999999999992</v>
      </c>
      <c r="H13" s="19">
        <f t="shared" ref="H13:H26" si="0">ROUND(F13*G13,2)</f>
        <v>74019.100000000006</v>
      </c>
    </row>
    <row r="14" spans="1:12" s="1" customFormat="1" ht="15.6" customHeight="1" x14ac:dyDescent="0.25">
      <c r="A14" s="17">
        <v>2</v>
      </c>
      <c r="B14" s="17"/>
      <c r="C14" s="18" t="s">
        <v>66</v>
      </c>
      <c r="D14" s="18" t="s">
        <v>67</v>
      </c>
      <c r="E14" s="17" t="s">
        <v>65</v>
      </c>
      <c r="F14" s="79">
        <v>971.35986335658004</v>
      </c>
      <c r="G14" s="19">
        <v>9.4</v>
      </c>
      <c r="H14" s="19">
        <f t="shared" si="0"/>
        <v>9130.7800000000007</v>
      </c>
    </row>
    <row r="15" spans="1:12" s="1" customFormat="1" ht="15.6" customHeight="1" x14ac:dyDescent="0.25">
      <c r="A15" s="17">
        <v>3</v>
      </c>
      <c r="B15" s="17"/>
      <c r="C15" s="18" t="s">
        <v>68</v>
      </c>
      <c r="D15" s="18" t="s">
        <v>69</v>
      </c>
      <c r="E15" s="17" t="s">
        <v>65</v>
      </c>
      <c r="F15" s="79">
        <v>159.14596959036001</v>
      </c>
      <c r="G15" s="19">
        <v>9.07</v>
      </c>
      <c r="H15" s="19">
        <f t="shared" si="0"/>
        <v>1443.45</v>
      </c>
    </row>
    <row r="16" spans="1:12" s="1" customFormat="1" ht="15.6" customHeight="1" x14ac:dyDescent="0.25">
      <c r="A16" s="17">
        <v>4</v>
      </c>
      <c r="B16" s="17"/>
      <c r="C16" s="18" t="s">
        <v>70</v>
      </c>
      <c r="D16" s="18" t="s">
        <v>71</v>
      </c>
      <c r="E16" s="17" t="s">
        <v>65</v>
      </c>
      <c r="F16" s="79">
        <v>110.29325199482</v>
      </c>
      <c r="G16" s="19">
        <v>8.64</v>
      </c>
      <c r="H16" s="19">
        <f t="shared" si="0"/>
        <v>952.93</v>
      </c>
    </row>
    <row r="17" spans="1:8" s="1" customFormat="1" ht="15.6" customHeight="1" x14ac:dyDescent="0.25">
      <c r="A17" s="17">
        <v>5</v>
      </c>
      <c r="B17" s="17"/>
      <c r="C17" s="18" t="s">
        <v>72</v>
      </c>
      <c r="D17" s="18" t="s">
        <v>73</v>
      </c>
      <c r="E17" s="17" t="s">
        <v>65</v>
      </c>
      <c r="F17" s="79">
        <v>79.882685049873004</v>
      </c>
      <c r="G17" s="19">
        <v>9.18</v>
      </c>
      <c r="H17" s="19">
        <f t="shared" si="0"/>
        <v>733.32</v>
      </c>
    </row>
    <row r="18" spans="1:8" s="1" customFormat="1" ht="15.6" customHeight="1" x14ac:dyDescent="0.25">
      <c r="A18" s="17">
        <v>6</v>
      </c>
      <c r="B18" s="17"/>
      <c r="C18" s="20" t="s">
        <v>74</v>
      </c>
      <c r="D18" s="18" t="s">
        <v>75</v>
      </c>
      <c r="E18" s="17" t="s">
        <v>65</v>
      </c>
      <c r="F18" s="79">
        <v>32.548497735429002</v>
      </c>
      <c r="G18" s="19">
        <v>8.09</v>
      </c>
      <c r="H18" s="19">
        <f t="shared" si="0"/>
        <v>263.32</v>
      </c>
    </row>
    <row r="19" spans="1:8" s="1" customFormat="1" ht="15.6" customHeight="1" x14ac:dyDescent="0.25">
      <c r="A19" s="17">
        <v>7</v>
      </c>
      <c r="B19" s="17"/>
      <c r="C19" s="18" t="s">
        <v>68</v>
      </c>
      <c r="D19" s="18" t="s">
        <v>69</v>
      </c>
      <c r="E19" s="17" t="s">
        <v>65</v>
      </c>
      <c r="F19" s="79">
        <v>20.000642254858001</v>
      </c>
      <c r="G19" s="19">
        <v>9.07</v>
      </c>
      <c r="H19" s="19">
        <f t="shared" si="0"/>
        <v>181.41</v>
      </c>
    </row>
    <row r="20" spans="1:8" s="1" customFormat="1" ht="15.6" customHeight="1" x14ac:dyDescent="0.25">
      <c r="A20" s="17">
        <v>8</v>
      </c>
      <c r="B20" s="17"/>
      <c r="C20" s="18" t="s">
        <v>76</v>
      </c>
      <c r="D20" s="18" t="s">
        <v>77</v>
      </c>
      <c r="E20" s="17" t="s">
        <v>65</v>
      </c>
      <c r="F20" s="79">
        <v>9.0312590401558008</v>
      </c>
      <c r="G20" s="19">
        <v>8.5299999999999994</v>
      </c>
      <c r="H20" s="19">
        <f t="shared" si="0"/>
        <v>77.040000000000006</v>
      </c>
    </row>
    <row r="21" spans="1:8" s="1" customFormat="1" ht="15.6" customHeight="1" x14ac:dyDescent="0.25">
      <c r="A21" s="17">
        <v>9</v>
      </c>
      <c r="B21" s="17"/>
      <c r="C21" s="18" t="s">
        <v>78</v>
      </c>
      <c r="D21" s="18" t="s">
        <v>79</v>
      </c>
      <c r="E21" s="17" t="s">
        <v>65</v>
      </c>
      <c r="F21" s="79">
        <v>6.4737343562177996</v>
      </c>
      <c r="G21" s="19">
        <v>10.210000000000001</v>
      </c>
      <c r="H21" s="19">
        <f t="shared" si="0"/>
        <v>66.099999999999994</v>
      </c>
    </row>
    <row r="22" spans="1:8" s="1" customFormat="1" ht="15.6" customHeight="1" x14ac:dyDescent="0.25">
      <c r="A22" s="17">
        <v>10</v>
      </c>
      <c r="B22" s="17"/>
      <c r="C22" s="18" t="s">
        <v>80</v>
      </c>
      <c r="D22" s="18" t="s">
        <v>81</v>
      </c>
      <c r="E22" s="17" t="s">
        <v>65</v>
      </c>
      <c r="F22" s="79">
        <v>4.9951653983161997</v>
      </c>
      <c r="G22" s="19">
        <v>8.74</v>
      </c>
      <c r="H22" s="19">
        <f t="shared" si="0"/>
        <v>43.66</v>
      </c>
    </row>
    <row r="23" spans="1:8" s="1" customFormat="1" ht="15.6" customHeight="1" x14ac:dyDescent="0.25">
      <c r="A23" s="17">
        <v>11</v>
      </c>
      <c r="B23" s="17"/>
      <c r="C23" s="18" t="s">
        <v>82</v>
      </c>
      <c r="D23" s="18" t="s">
        <v>83</v>
      </c>
      <c r="E23" s="17" t="s">
        <v>65</v>
      </c>
      <c r="F23" s="79">
        <v>1.5385109426814001</v>
      </c>
      <c r="G23" s="19">
        <v>7.5</v>
      </c>
      <c r="H23" s="19">
        <f t="shared" si="0"/>
        <v>11.54</v>
      </c>
    </row>
    <row r="24" spans="1:8" s="1" customFormat="1" ht="15.6" customHeight="1" x14ac:dyDescent="0.25">
      <c r="A24" s="17">
        <v>12</v>
      </c>
      <c r="B24" s="17"/>
      <c r="C24" s="18" t="s">
        <v>84</v>
      </c>
      <c r="D24" s="18" t="s">
        <v>85</v>
      </c>
      <c r="E24" s="17" t="s">
        <v>65</v>
      </c>
      <c r="F24" s="79">
        <v>1.4186269731218</v>
      </c>
      <c r="G24" s="19">
        <v>7.8</v>
      </c>
      <c r="H24" s="19">
        <f t="shared" si="0"/>
        <v>11.07</v>
      </c>
    </row>
    <row r="25" spans="1:8" s="1" customFormat="1" ht="15.6" customHeight="1" x14ac:dyDescent="0.25">
      <c r="A25" s="17">
        <v>13</v>
      </c>
      <c r="B25" s="17"/>
      <c r="C25" s="18" t="s">
        <v>86</v>
      </c>
      <c r="D25" s="18" t="s">
        <v>87</v>
      </c>
      <c r="E25" s="17" t="s">
        <v>65</v>
      </c>
      <c r="F25" s="79">
        <v>1.0389944028497999</v>
      </c>
      <c r="G25" s="19">
        <v>7.94</v>
      </c>
      <c r="H25" s="19">
        <f t="shared" si="0"/>
        <v>8.25</v>
      </c>
    </row>
    <row r="26" spans="1:8" s="1" customFormat="1" ht="15.6" customHeight="1" x14ac:dyDescent="0.25">
      <c r="A26" s="17">
        <v>14</v>
      </c>
      <c r="B26" s="17"/>
      <c r="C26" s="18" t="s">
        <v>88</v>
      </c>
      <c r="D26" s="18" t="s">
        <v>89</v>
      </c>
      <c r="E26" s="17" t="s">
        <v>65</v>
      </c>
      <c r="F26" s="79">
        <v>0.23976793911918001</v>
      </c>
      <c r="G26" s="19">
        <v>8.3800000000000008</v>
      </c>
      <c r="H26" s="19">
        <f t="shared" si="0"/>
        <v>2.0099999999999998</v>
      </c>
    </row>
    <row r="27" spans="1:8" s="13" customFormat="1" ht="15.6" customHeight="1" x14ac:dyDescent="0.25">
      <c r="A27" s="113" t="s">
        <v>90</v>
      </c>
      <c r="B27" s="114"/>
      <c r="C27" s="115"/>
      <c r="D27" s="115"/>
      <c r="E27" s="114"/>
      <c r="F27" s="81">
        <f>SUM(F28:F28)</f>
        <v>700</v>
      </c>
      <c r="G27" s="16"/>
      <c r="H27" s="16">
        <f>SUM(H28:H28)</f>
        <v>9233</v>
      </c>
    </row>
    <row r="28" spans="1:8" s="1" customFormat="1" ht="15.6" customHeight="1" x14ac:dyDescent="0.25">
      <c r="A28" s="17">
        <v>15</v>
      </c>
      <c r="B28" s="17"/>
      <c r="C28" s="18">
        <v>2</v>
      </c>
      <c r="D28" s="18" t="s">
        <v>90</v>
      </c>
      <c r="E28" s="17" t="s">
        <v>65</v>
      </c>
      <c r="F28" s="80">
        <v>700</v>
      </c>
      <c r="G28" s="19">
        <v>13.19</v>
      </c>
      <c r="H28" s="19">
        <f>ROUND(F28*G28,2)</f>
        <v>9233</v>
      </c>
    </row>
    <row r="29" spans="1:8" s="13" customFormat="1" ht="15.6" customHeight="1" x14ac:dyDescent="0.25">
      <c r="A29" s="113" t="s">
        <v>91</v>
      </c>
      <c r="B29" s="114"/>
      <c r="C29" s="115"/>
      <c r="D29" s="115"/>
      <c r="E29" s="114"/>
      <c r="F29" s="15"/>
      <c r="G29" s="16"/>
      <c r="H29" s="16">
        <f>SUM(H30:H49)</f>
        <v>75669.440000000002</v>
      </c>
    </row>
    <row r="30" spans="1:8" s="1" customFormat="1" ht="31.35" customHeight="1" x14ac:dyDescent="0.25">
      <c r="A30" s="17">
        <v>16</v>
      </c>
      <c r="B30" s="17"/>
      <c r="C30" s="21" t="s">
        <v>92</v>
      </c>
      <c r="D30" s="18" t="s">
        <v>93</v>
      </c>
      <c r="E30" s="17" t="s">
        <v>94</v>
      </c>
      <c r="F30" s="79">
        <v>446.49499141682003</v>
      </c>
      <c r="G30" s="19">
        <v>96.89</v>
      </c>
      <c r="H30" s="19">
        <f t="shared" ref="H30:H49" si="1">ROUND(F30*G30,2)</f>
        <v>43260.9</v>
      </c>
    </row>
    <row r="31" spans="1:8" s="1" customFormat="1" ht="15.6" customHeight="1" x14ac:dyDescent="0.25">
      <c r="A31" s="17">
        <v>17</v>
      </c>
      <c r="B31" s="17"/>
      <c r="C31" s="21" t="s">
        <v>95</v>
      </c>
      <c r="D31" s="18" t="s">
        <v>96</v>
      </c>
      <c r="E31" s="17" t="s">
        <v>94</v>
      </c>
      <c r="F31" s="79">
        <v>261.31907497346998</v>
      </c>
      <c r="G31" s="19">
        <v>87.49</v>
      </c>
      <c r="H31" s="19">
        <f t="shared" si="1"/>
        <v>22862.81</v>
      </c>
    </row>
    <row r="32" spans="1:8" s="1" customFormat="1" ht="31.35" customHeight="1" x14ac:dyDescent="0.25">
      <c r="A32" s="17">
        <v>18</v>
      </c>
      <c r="B32" s="17"/>
      <c r="C32" s="21" t="s">
        <v>97</v>
      </c>
      <c r="D32" s="18" t="s">
        <v>98</v>
      </c>
      <c r="E32" s="17" t="s">
        <v>94</v>
      </c>
      <c r="F32" s="79">
        <v>489.86914228711998</v>
      </c>
      <c r="G32" s="19">
        <v>8.1</v>
      </c>
      <c r="H32" s="19">
        <f t="shared" si="1"/>
        <v>3967.94</v>
      </c>
    </row>
    <row r="33" spans="1:8" s="1" customFormat="1" ht="15.6" customHeight="1" x14ac:dyDescent="0.25">
      <c r="A33" s="17">
        <v>19</v>
      </c>
      <c r="B33" s="17"/>
      <c r="C33" s="21" t="s">
        <v>99</v>
      </c>
      <c r="D33" s="18" t="s">
        <v>100</v>
      </c>
      <c r="E33" s="17" t="s">
        <v>94</v>
      </c>
      <c r="F33" s="79">
        <v>46.103124088572002</v>
      </c>
      <c r="G33" s="19">
        <v>65.709999999999994</v>
      </c>
      <c r="H33" s="19">
        <f t="shared" si="1"/>
        <v>3029.44</v>
      </c>
    </row>
    <row r="34" spans="1:8" s="1" customFormat="1" ht="31.35" customHeight="1" x14ac:dyDescent="0.25">
      <c r="A34" s="17">
        <v>20</v>
      </c>
      <c r="B34" s="17"/>
      <c r="C34" s="21" t="s">
        <v>101</v>
      </c>
      <c r="D34" s="18" t="s">
        <v>102</v>
      </c>
      <c r="E34" s="17" t="s">
        <v>94</v>
      </c>
      <c r="F34" s="79">
        <v>8.1919433363073004</v>
      </c>
      <c r="G34" s="19">
        <v>120.04</v>
      </c>
      <c r="H34" s="19">
        <f t="shared" si="1"/>
        <v>983.36</v>
      </c>
    </row>
    <row r="35" spans="1:8" s="1" customFormat="1" ht="31.35" customHeight="1" x14ac:dyDescent="0.25">
      <c r="A35" s="17">
        <v>21</v>
      </c>
      <c r="B35" s="17"/>
      <c r="C35" s="21" t="s">
        <v>103</v>
      </c>
      <c r="D35" s="18" t="s">
        <v>104</v>
      </c>
      <c r="E35" s="17" t="s">
        <v>94</v>
      </c>
      <c r="F35" s="79">
        <v>5.2055999362756999</v>
      </c>
      <c r="G35" s="19">
        <v>111.99</v>
      </c>
      <c r="H35" s="19">
        <f t="shared" si="1"/>
        <v>582.98</v>
      </c>
    </row>
    <row r="36" spans="1:8" s="1" customFormat="1" ht="15.6" customHeight="1" x14ac:dyDescent="0.25">
      <c r="A36" s="17">
        <v>22</v>
      </c>
      <c r="B36" s="17"/>
      <c r="C36" s="21" t="s">
        <v>105</v>
      </c>
      <c r="D36" s="18" t="s">
        <v>106</v>
      </c>
      <c r="E36" s="17" t="s">
        <v>94</v>
      </c>
      <c r="F36" s="79">
        <v>297.74766933743001</v>
      </c>
      <c r="G36" s="19">
        <v>1.9</v>
      </c>
      <c r="H36" s="19">
        <f t="shared" si="1"/>
        <v>565.72</v>
      </c>
    </row>
    <row r="37" spans="1:8" s="1" customFormat="1" ht="31.35" customHeight="1" x14ac:dyDescent="0.25">
      <c r="A37" s="17">
        <v>23</v>
      </c>
      <c r="B37" s="17"/>
      <c r="C37" s="21" t="s">
        <v>107</v>
      </c>
      <c r="D37" s="18" t="s">
        <v>108</v>
      </c>
      <c r="E37" s="17" t="s">
        <v>94</v>
      </c>
      <c r="F37" s="79">
        <v>35.715853739181</v>
      </c>
      <c r="G37" s="19">
        <v>6.66</v>
      </c>
      <c r="H37" s="19">
        <f t="shared" si="1"/>
        <v>237.87</v>
      </c>
    </row>
    <row r="38" spans="1:8" s="1" customFormat="1" ht="31.35" customHeight="1" x14ac:dyDescent="0.25">
      <c r="A38" s="17">
        <v>24</v>
      </c>
      <c r="B38" s="17"/>
      <c r="C38" s="21" t="s">
        <v>109</v>
      </c>
      <c r="D38" s="18" t="s">
        <v>110</v>
      </c>
      <c r="E38" s="17" t="s">
        <v>94</v>
      </c>
      <c r="F38" s="79">
        <v>0.68270387740533001</v>
      </c>
      <c r="G38" s="19">
        <v>115.4</v>
      </c>
      <c r="H38" s="19">
        <f t="shared" si="1"/>
        <v>78.78</v>
      </c>
    </row>
    <row r="39" spans="1:8" s="1" customFormat="1" ht="15.6" customHeight="1" x14ac:dyDescent="0.25">
      <c r="A39" s="17">
        <v>25</v>
      </c>
      <c r="B39" s="17"/>
      <c r="C39" s="21" t="s">
        <v>111</v>
      </c>
      <c r="D39" s="18" t="s">
        <v>112</v>
      </c>
      <c r="E39" s="17" t="s">
        <v>94</v>
      </c>
      <c r="F39" s="79">
        <v>0.59739837155501996</v>
      </c>
      <c r="G39" s="19">
        <v>89.99</v>
      </c>
      <c r="H39" s="19">
        <f t="shared" si="1"/>
        <v>53.76</v>
      </c>
    </row>
    <row r="40" spans="1:8" s="1" customFormat="1" ht="46.9" customHeight="1" x14ac:dyDescent="0.25">
      <c r="A40" s="17">
        <v>26</v>
      </c>
      <c r="B40" s="17"/>
      <c r="C40" s="21" t="s">
        <v>113</v>
      </c>
      <c r="D40" s="18" t="s">
        <v>114</v>
      </c>
      <c r="E40" s="17" t="s">
        <v>94</v>
      </c>
      <c r="F40" s="79">
        <v>0.27733378679906001</v>
      </c>
      <c r="G40" s="19">
        <v>90</v>
      </c>
      <c r="H40" s="19">
        <f t="shared" si="1"/>
        <v>24.96</v>
      </c>
    </row>
    <row r="41" spans="1:8" s="1" customFormat="1" ht="31.35" customHeight="1" x14ac:dyDescent="0.25">
      <c r="A41" s="17">
        <v>27</v>
      </c>
      <c r="B41" s="17"/>
      <c r="C41" s="21" t="s">
        <v>115</v>
      </c>
      <c r="D41" s="18" t="s">
        <v>116</v>
      </c>
      <c r="E41" s="17" t="s">
        <v>94</v>
      </c>
      <c r="F41" s="79">
        <v>6.4220213333961995E-2</v>
      </c>
      <c r="G41" s="19">
        <v>115.27</v>
      </c>
      <c r="H41" s="19">
        <f t="shared" si="1"/>
        <v>7.4</v>
      </c>
    </row>
    <row r="42" spans="1:8" s="1" customFormat="1" ht="31.35" customHeight="1" x14ac:dyDescent="0.25">
      <c r="A42" s="17">
        <v>28</v>
      </c>
      <c r="B42" s="17"/>
      <c r="C42" s="21" t="s">
        <v>117</v>
      </c>
      <c r="D42" s="18" t="s">
        <v>118</v>
      </c>
      <c r="E42" s="17" t="s">
        <v>94</v>
      </c>
      <c r="F42" s="79">
        <v>2.350233396108</v>
      </c>
      <c r="G42" s="19">
        <v>2.16</v>
      </c>
      <c r="H42" s="19">
        <f t="shared" si="1"/>
        <v>5.08</v>
      </c>
    </row>
    <row r="43" spans="1:8" s="1" customFormat="1" ht="15.6" customHeight="1" x14ac:dyDescent="0.25">
      <c r="A43" s="17">
        <v>29</v>
      </c>
      <c r="B43" s="17"/>
      <c r="C43" s="21" t="s">
        <v>119</v>
      </c>
      <c r="D43" s="18" t="s">
        <v>120</v>
      </c>
      <c r="E43" s="17" t="s">
        <v>94</v>
      </c>
      <c r="F43" s="79">
        <v>4.2716045820043999E-2</v>
      </c>
      <c r="G43" s="19">
        <v>86.4</v>
      </c>
      <c r="H43" s="19">
        <f t="shared" si="1"/>
        <v>3.69</v>
      </c>
    </row>
    <row r="44" spans="1:8" s="1" customFormat="1" ht="15.6" customHeight="1" x14ac:dyDescent="0.25">
      <c r="A44" s="17">
        <v>30</v>
      </c>
      <c r="B44" s="17"/>
      <c r="C44" s="21" t="s">
        <v>121</v>
      </c>
      <c r="D44" s="18" t="s">
        <v>122</v>
      </c>
      <c r="E44" s="17" t="s">
        <v>94</v>
      </c>
      <c r="F44" s="79">
        <v>4.2666736430624998E-2</v>
      </c>
      <c r="G44" s="19">
        <v>30</v>
      </c>
      <c r="H44" s="19">
        <f t="shared" si="1"/>
        <v>1.28</v>
      </c>
    </row>
    <row r="45" spans="1:8" s="1" customFormat="1" ht="31.35" customHeight="1" x14ac:dyDescent="0.25">
      <c r="A45" s="17">
        <v>31</v>
      </c>
      <c r="B45" s="17"/>
      <c r="C45" s="21" t="s">
        <v>123</v>
      </c>
      <c r="D45" s="18" t="s">
        <v>124</v>
      </c>
      <c r="E45" s="17" t="s">
        <v>94</v>
      </c>
      <c r="F45" s="79">
        <v>0.37603677949831998</v>
      </c>
      <c r="G45" s="19">
        <v>3.12</v>
      </c>
      <c r="H45" s="19">
        <f t="shared" si="1"/>
        <v>1.17</v>
      </c>
    </row>
    <row r="46" spans="1:8" s="1" customFormat="1" ht="15.6" customHeight="1" x14ac:dyDescent="0.25">
      <c r="A46" s="17">
        <v>32</v>
      </c>
      <c r="B46" s="17"/>
      <c r="C46" s="21" t="s">
        <v>125</v>
      </c>
      <c r="D46" s="18" t="s">
        <v>126</v>
      </c>
      <c r="E46" s="17" t="s">
        <v>94</v>
      </c>
      <c r="F46" s="79">
        <v>1.7054033819600001</v>
      </c>
      <c r="G46" s="19">
        <v>0.5</v>
      </c>
      <c r="H46" s="19">
        <f t="shared" si="1"/>
        <v>0.85</v>
      </c>
    </row>
    <row r="47" spans="1:8" s="1" customFormat="1" ht="31.35" customHeight="1" x14ac:dyDescent="0.25">
      <c r="A47" s="17">
        <v>33</v>
      </c>
      <c r="B47" s="17"/>
      <c r="C47" s="21" t="s">
        <v>127</v>
      </c>
      <c r="D47" s="18" t="s">
        <v>128</v>
      </c>
      <c r="E47" s="17" t="s">
        <v>94</v>
      </c>
      <c r="F47" s="79">
        <v>2.1838494871466E-2</v>
      </c>
      <c r="G47" s="19">
        <v>31.26</v>
      </c>
      <c r="H47" s="19">
        <f t="shared" si="1"/>
        <v>0.68</v>
      </c>
    </row>
    <row r="48" spans="1:8" s="1" customFormat="1" ht="31.35" customHeight="1" x14ac:dyDescent="0.25">
      <c r="A48" s="17">
        <v>34</v>
      </c>
      <c r="B48" s="17"/>
      <c r="C48" s="21" t="s">
        <v>129</v>
      </c>
      <c r="D48" s="18" t="s">
        <v>130</v>
      </c>
      <c r="E48" s="17" t="s">
        <v>94</v>
      </c>
      <c r="F48" s="79">
        <v>1.0858425311858999</v>
      </c>
      <c r="G48" s="19">
        <v>0.55000000000000004</v>
      </c>
      <c r="H48" s="19">
        <f t="shared" si="1"/>
        <v>0.6</v>
      </c>
    </row>
    <row r="49" spans="1:8" s="1" customFormat="1" ht="15.6" customHeight="1" x14ac:dyDescent="0.25">
      <c r="A49" s="17">
        <v>35</v>
      </c>
      <c r="B49" s="17"/>
      <c r="C49" s="21" t="s">
        <v>131</v>
      </c>
      <c r="D49" s="18" t="s">
        <v>132</v>
      </c>
      <c r="E49" s="17" t="s">
        <v>94</v>
      </c>
      <c r="F49" s="79">
        <v>2.5472396220299998E-2</v>
      </c>
      <c r="G49" s="19">
        <v>6.7</v>
      </c>
      <c r="H49" s="19">
        <f t="shared" si="1"/>
        <v>0.17</v>
      </c>
    </row>
    <row r="50" spans="1:8" s="13" customFormat="1" ht="15.6" customHeight="1" x14ac:dyDescent="0.25">
      <c r="A50" s="113" t="s">
        <v>133</v>
      </c>
      <c r="B50" s="114"/>
      <c r="C50" s="115"/>
      <c r="D50" s="115"/>
      <c r="E50" s="114"/>
      <c r="F50" s="15"/>
      <c r="G50" s="16"/>
      <c r="H50" s="16">
        <f>SUM(H51:H114)</f>
        <v>682159.81</v>
      </c>
    </row>
    <row r="51" spans="1:8" s="1" customFormat="1" ht="31.35" customHeight="1" x14ac:dyDescent="0.25">
      <c r="A51" s="17">
        <v>36</v>
      </c>
      <c r="B51" s="17"/>
      <c r="C51" s="21" t="s">
        <v>134</v>
      </c>
      <c r="D51" s="18" t="s">
        <v>135</v>
      </c>
      <c r="E51" s="17" t="s">
        <v>136</v>
      </c>
      <c r="F51" s="79">
        <v>23.520173455445001</v>
      </c>
      <c r="G51" s="19">
        <v>7997.23</v>
      </c>
      <c r="H51" s="19">
        <f t="shared" ref="H51:H82" si="2">ROUND(F51*G51,2)</f>
        <v>188096.24</v>
      </c>
    </row>
    <row r="52" spans="1:8" s="1" customFormat="1" ht="15.6" customHeight="1" x14ac:dyDescent="0.25">
      <c r="A52" s="17">
        <v>37</v>
      </c>
      <c r="B52" s="17"/>
      <c r="C52" s="21" t="s">
        <v>137</v>
      </c>
      <c r="D52" s="18" t="s">
        <v>138</v>
      </c>
      <c r="E52" s="17" t="s">
        <v>139</v>
      </c>
      <c r="F52" s="79">
        <v>228.77018232169999</v>
      </c>
      <c r="G52" s="19">
        <v>592.76</v>
      </c>
      <c r="H52" s="19">
        <f t="shared" si="2"/>
        <v>135605.81</v>
      </c>
    </row>
    <row r="53" spans="1:8" s="1" customFormat="1" ht="31.35" customHeight="1" x14ac:dyDescent="0.25">
      <c r="A53" s="17">
        <v>38</v>
      </c>
      <c r="B53" s="17"/>
      <c r="C53" s="21" t="s">
        <v>140</v>
      </c>
      <c r="D53" s="18" t="s">
        <v>141</v>
      </c>
      <c r="E53" s="17" t="s">
        <v>139</v>
      </c>
      <c r="F53" s="79">
        <v>1182.5550517116999</v>
      </c>
      <c r="G53" s="19">
        <v>59.99</v>
      </c>
      <c r="H53" s="19">
        <f t="shared" si="2"/>
        <v>70941.48</v>
      </c>
    </row>
    <row r="54" spans="1:8" s="1" customFormat="1" ht="46.9" customHeight="1" x14ac:dyDescent="0.25">
      <c r="A54" s="17">
        <v>39</v>
      </c>
      <c r="B54" s="17"/>
      <c r="C54" s="21" t="s">
        <v>142</v>
      </c>
      <c r="D54" s="18" t="s">
        <v>143</v>
      </c>
      <c r="E54" s="17" t="s">
        <v>139</v>
      </c>
      <c r="F54" s="79">
        <v>85.143019627678001</v>
      </c>
      <c r="G54" s="19">
        <v>679.18</v>
      </c>
      <c r="H54" s="19">
        <f t="shared" si="2"/>
        <v>57827.44</v>
      </c>
    </row>
    <row r="55" spans="1:8" s="1" customFormat="1" ht="46.9" customHeight="1" x14ac:dyDescent="0.25">
      <c r="A55" s="17">
        <v>40</v>
      </c>
      <c r="B55" s="17"/>
      <c r="C55" s="21" t="s">
        <v>144</v>
      </c>
      <c r="D55" s="18" t="s">
        <v>145</v>
      </c>
      <c r="E55" s="17" t="s">
        <v>146</v>
      </c>
      <c r="F55" s="79">
        <v>7430.5144311832</v>
      </c>
      <c r="G55" s="19">
        <v>7.32</v>
      </c>
      <c r="H55" s="19">
        <f t="shared" si="2"/>
        <v>54391.37</v>
      </c>
    </row>
    <row r="56" spans="1:8" s="1" customFormat="1" ht="46.9" customHeight="1" x14ac:dyDescent="0.25">
      <c r="A56" s="17">
        <v>41</v>
      </c>
      <c r="B56" s="17"/>
      <c r="C56" s="21" t="s">
        <v>147</v>
      </c>
      <c r="D56" s="18" t="s">
        <v>148</v>
      </c>
      <c r="E56" s="17" t="s">
        <v>149</v>
      </c>
      <c r="F56" s="79">
        <v>25.600865070162001</v>
      </c>
      <c r="G56" s="19">
        <v>1725.08</v>
      </c>
      <c r="H56" s="19">
        <f t="shared" si="2"/>
        <v>44163.54</v>
      </c>
    </row>
    <row r="57" spans="1:8" s="1" customFormat="1" ht="31.35" customHeight="1" x14ac:dyDescent="0.25">
      <c r="A57" s="17">
        <v>42</v>
      </c>
      <c r="B57" s="17"/>
      <c r="C57" s="21" t="s">
        <v>150</v>
      </c>
      <c r="D57" s="18" t="s">
        <v>151</v>
      </c>
      <c r="E57" s="17" t="s">
        <v>136</v>
      </c>
      <c r="F57" s="79">
        <v>2.0935963319663</v>
      </c>
      <c r="G57" s="19">
        <v>8102.64</v>
      </c>
      <c r="H57" s="19">
        <f t="shared" si="2"/>
        <v>16963.66</v>
      </c>
    </row>
    <row r="58" spans="1:8" s="1" customFormat="1" ht="15.6" customHeight="1" x14ac:dyDescent="0.25">
      <c r="A58" s="17">
        <v>43</v>
      </c>
      <c r="B58" s="17"/>
      <c r="C58" s="21" t="s">
        <v>152</v>
      </c>
      <c r="D58" s="18" t="s">
        <v>153</v>
      </c>
      <c r="E58" s="17" t="s">
        <v>139</v>
      </c>
      <c r="F58" s="79">
        <v>28.288367975326999</v>
      </c>
      <c r="G58" s="19">
        <v>560</v>
      </c>
      <c r="H58" s="19">
        <f t="shared" si="2"/>
        <v>15841.49</v>
      </c>
    </row>
    <row r="59" spans="1:8" s="1" customFormat="1" ht="31.35" customHeight="1" x14ac:dyDescent="0.25">
      <c r="A59" s="17">
        <v>44</v>
      </c>
      <c r="B59" s="17"/>
      <c r="C59" s="21" t="s">
        <v>154</v>
      </c>
      <c r="D59" s="18" t="s">
        <v>155</v>
      </c>
      <c r="E59" s="17" t="s">
        <v>139</v>
      </c>
      <c r="F59" s="79">
        <v>10.169742489493</v>
      </c>
      <c r="G59" s="19">
        <v>1100</v>
      </c>
      <c r="H59" s="19">
        <f t="shared" si="2"/>
        <v>11186.72</v>
      </c>
    </row>
    <row r="60" spans="1:8" s="1" customFormat="1" ht="31.35" customHeight="1" x14ac:dyDescent="0.25">
      <c r="A60" s="17">
        <v>45</v>
      </c>
      <c r="B60" s="17"/>
      <c r="C60" s="21" t="s">
        <v>156</v>
      </c>
      <c r="D60" s="18" t="s">
        <v>157</v>
      </c>
      <c r="E60" s="17" t="s">
        <v>136</v>
      </c>
      <c r="F60" s="79">
        <v>1.3280173136797999</v>
      </c>
      <c r="G60" s="19">
        <v>7418.82</v>
      </c>
      <c r="H60" s="19">
        <f t="shared" si="2"/>
        <v>9852.32</v>
      </c>
    </row>
    <row r="61" spans="1:8" s="1" customFormat="1" ht="31.35" customHeight="1" x14ac:dyDescent="0.25">
      <c r="A61" s="17">
        <v>46</v>
      </c>
      <c r="B61" s="17"/>
      <c r="C61" s="21" t="s">
        <v>158</v>
      </c>
      <c r="D61" s="18" t="s">
        <v>159</v>
      </c>
      <c r="E61" s="17" t="s">
        <v>136</v>
      </c>
      <c r="F61" s="79">
        <v>1.1943822573099001</v>
      </c>
      <c r="G61" s="19">
        <v>8014.15</v>
      </c>
      <c r="H61" s="19">
        <f t="shared" si="2"/>
        <v>9571.9599999999991</v>
      </c>
    </row>
    <row r="62" spans="1:8" s="1" customFormat="1" ht="15.6" customHeight="1" x14ac:dyDescent="0.25">
      <c r="A62" s="17">
        <v>47</v>
      </c>
      <c r="B62" s="17"/>
      <c r="C62" s="21" t="s">
        <v>160</v>
      </c>
      <c r="D62" s="18" t="s">
        <v>161</v>
      </c>
      <c r="E62" s="17" t="s">
        <v>162</v>
      </c>
      <c r="F62" s="79">
        <v>333.70508497517</v>
      </c>
      <c r="G62" s="19">
        <v>24.94</v>
      </c>
      <c r="H62" s="19">
        <f t="shared" si="2"/>
        <v>8322.6</v>
      </c>
    </row>
    <row r="63" spans="1:8" s="1" customFormat="1" ht="31.35" customHeight="1" x14ac:dyDescent="0.25">
      <c r="A63" s="17">
        <v>48</v>
      </c>
      <c r="B63" s="17"/>
      <c r="C63" s="21" t="s">
        <v>163</v>
      </c>
      <c r="D63" s="18" t="s">
        <v>164</v>
      </c>
      <c r="E63" s="17" t="s">
        <v>139</v>
      </c>
      <c r="F63" s="79">
        <v>71.314183454033</v>
      </c>
      <c r="G63" s="19">
        <v>108.4</v>
      </c>
      <c r="H63" s="19">
        <f t="shared" si="2"/>
        <v>7730.46</v>
      </c>
    </row>
    <row r="64" spans="1:8" s="1" customFormat="1" ht="15.6" customHeight="1" x14ac:dyDescent="0.25">
      <c r="A64" s="17">
        <v>49</v>
      </c>
      <c r="B64" s="17"/>
      <c r="C64" s="21" t="s">
        <v>165</v>
      </c>
      <c r="D64" s="18" t="s">
        <v>166</v>
      </c>
      <c r="E64" s="17" t="s">
        <v>136</v>
      </c>
      <c r="F64" s="79">
        <v>0.61909935018326001</v>
      </c>
      <c r="G64" s="19">
        <v>9424</v>
      </c>
      <c r="H64" s="19">
        <f t="shared" si="2"/>
        <v>5834.39</v>
      </c>
    </row>
    <row r="65" spans="1:8" s="1" customFormat="1" ht="15.6" customHeight="1" x14ac:dyDescent="0.25">
      <c r="A65" s="17">
        <v>50</v>
      </c>
      <c r="B65" s="17"/>
      <c r="C65" s="21" t="s">
        <v>167</v>
      </c>
      <c r="D65" s="18" t="s">
        <v>168</v>
      </c>
      <c r="E65" s="17" t="s">
        <v>136</v>
      </c>
      <c r="F65" s="79">
        <v>0.47488690963597002</v>
      </c>
      <c r="G65" s="19">
        <v>11978</v>
      </c>
      <c r="H65" s="19">
        <f t="shared" si="2"/>
        <v>5688.2</v>
      </c>
    </row>
    <row r="66" spans="1:8" s="1" customFormat="1" ht="31.35" customHeight="1" x14ac:dyDescent="0.25">
      <c r="A66" s="17">
        <v>51</v>
      </c>
      <c r="B66" s="17"/>
      <c r="C66" s="21" t="s">
        <v>169</v>
      </c>
      <c r="D66" s="18" t="s">
        <v>170</v>
      </c>
      <c r="E66" s="17" t="s">
        <v>149</v>
      </c>
      <c r="F66" s="79">
        <v>4.2667366812666998</v>
      </c>
      <c r="G66" s="19">
        <v>1278</v>
      </c>
      <c r="H66" s="19">
        <f t="shared" si="2"/>
        <v>5452.89</v>
      </c>
    </row>
    <row r="67" spans="1:8" s="1" customFormat="1" ht="15.6" customHeight="1" x14ac:dyDescent="0.25">
      <c r="A67" s="17">
        <v>52</v>
      </c>
      <c r="B67" s="17"/>
      <c r="C67" s="21" t="s">
        <v>171</v>
      </c>
      <c r="D67" s="18" t="s">
        <v>172</v>
      </c>
      <c r="E67" s="17" t="s">
        <v>149</v>
      </c>
      <c r="F67" s="79">
        <v>9.6003110722722997</v>
      </c>
      <c r="G67" s="19">
        <v>375</v>
      </c>
      <c r="H67" s="19">
        <f t="shared" si="2"/>
        <v>3600.12</v>
      </c>
    </row>
    <row r="68" spans="1:8" s="1" customFormat="1" ht="31.35" customHeight="1" x14ac:dyDescent="0.25">
      <c r="A68" s="17">
        <v>53</v>
      </c>
      <c r="B68" s="17"/>
      <c r="C68" s="21" t="s">
        <v>173</v>
      </c>
      <c r="D68" s="18" t="s">
        <v>174</v>
      </c>
      <c r="E68" s="17" t="s">
        <v>136</v>
      </c>
      <c r="F68" s="79">
        <v>0.40107160154521998</v>
      </c>
      <c r="G68" s="19">
        <v>7571</v>
      </c>
      <c r="H68" s="19">
        <f t="shared" si="2"/>
        <v>3036.51</v>
      </c>
    </row>
    <row r="69" spans="1:8" s="1" customFormat="1" ht="46.9" customHeight="1" x14ac:dyDescent="0.25">
      <c r="A69" s="17">
        <v>54</v>
      </c>
      <c r="B69" s="17"/>
      <c r="C69" s="21" t="s">
        <v>175</v>
      </c>
      <c r="D69" s="18" t="s">
        <v>176</v>
      </c>
      <c r="E69" s="17" t="s">
        <v>139</v>
      </c>
      <c r="F69" s="79">
        <v>2.6539108265487998</v>
      </c>
      <c r="G69" s="19">
        <v>1056</v>
      </c>
      <c r="H69" s="19">
        <f t="shared" si="2"/>
        <v>2802.53</v>
      </c>
    </row>
    <row r="70" spans="1:8" s="1" customFormat="1" ht="46.9" customHeight="1" x14ac:dyDescent="0.25">
      <c r="A70" s="17">
        <v>55</v>
      </c>
      <c r="B70" s="17"/>
      <c r="C70" s="21" t="s">
        <v>177</v>
      </c>
      <c r="D70" s="18" t="s">
        <v>178</v>
      </c>
      <c r="E70" s="17" t="s">
        <v>149</v>
      </c>
      <c r="F70" s="79">
        <v>4.2667526733793997</v>
      </c>
      <c r="G70" s="19">
        <v>647.77</v>
      </c>
      <c r="H70" s="19">
        <f t="shared" si="2"/>
        <v>2763.87</v>
      </c>
    </row>
    <row r="71" spans="1:8" s="1" customFormat="1" ht="46.9" customHeight="1" x14ac:dyDescent="0.25">
      <c r="A71" s="17">
        <v>56</v>
      </c>
      <c r="B71" s="17"/>
      <c r="C71" s="21" t="s">
        <v>179</v>
      </c>
      <c r="D71" s="18" t="s">
        <v>180</v>
      </c>
      <c r="E71" s="17" t="s">
        <v>139</v>
      </c>
      <c r="F71" s="79">
        <v>4.7979154485770001</v>
      </c>
      <c r="G71" s="19">
        <v>558.33000000000004</v>
      </c>
      <c r="H71" s="19">
        <f t="shared" si="2"/>
        <v>2678.82</v>
      </c>
    </row>
    <row r="72" spans="1:8" s="1" customFormat="1" ht="31.35" customHeight="1" x14ac:dyDescent="0.25">
      <c r="A72" s="17">
        <v>57</v>
      </c>
      <c r="B72" s="17"/>
      <c r="C72" s="21" t="s">
        <v>181</v>
      </c>
      <c r="D72" s="18" t="s">
        <v>182</v>
      </c>
      <c r="E72" s="17" t="s">
        <v>136</v>
      </c>
      <c r="F72" s="79">
        <v>0.11733453696878</v>
      </c>
      <c r="G72" s="19">
        <v>22562.97</v>
      </c>
      <c r="H72" s="19">
        <f t="shared" si="2"/>
        <v>2647.42</v>
      </c>
    </row>
    <row r="73" spans="1:8" s="1" customFormat="1" ht="31.35" customHeight="1" x14ac:dyDescent="0.25">
      <c r="A73" s="17">
        <v>58</v>
      </c>
      <c r="B73" s="17"/>
      <c r="C73" s="21" t="s">
        <v>183</v>
      </c>
      <c r="D73" s="18" t="s">
        <v>184</v>
      </c>
      <c r="E73" s="17" t="s">
        <v>139</v>
      </c>
      <c r="F73" s="79">
        <v>4.5644510519067003</v>
      </c>
      <c r="G73" s="19">
        <v>519.79999999999995</v>
      </c>
      <c r="H73" s="19">
        <f t="shared" si="2"/>
        <v>2372.6</v>
      </c>
    </row>
    <row r="74" spans="1:8" s="1" customFormat="1" ht="15.6" customHeight="1" x14ac:dyDescent="0.25">
      <c r="A74" s="17">
        <v>59</v>
      </c>
      <c r="B74" s="17"/>
      <c r="C74" s="21" t="s">
        <v>185</v>
      </c>
      <c r="D74" s="18" t="s">
        <v>186</v>
      </c>
      <c r="E74" s="17" t="s">
        <v>146</v>
      </c>
      <c r="F74" s="79">
        <v>50.731454904616001</v>
      </c>
      <c r="G74" s="19">
        <v>45</v>
      </c>
      <c r="H74" s="19">
        <f t="shared" si="2"/>
        <v>2282.92</v>
      </c>
    </row>
    <row r="75" spans="1:8" s="1" customFormat="1" ht="78" customHeight="1" x14ac:dyDescent="0.25">
      <c r="A75" s="17">
        <v>60</v>
      </c>
      <c r="B75" s="17"/>
      <c r="C75" s="21" t="s">
        <v>187</v>
      </c>
      <c r="D75" s="18" t="s">
        <v>188</v>
      </c>
      <c r="E75" s="17" t="s">
        <v>136</v>
      </c>
      <c r="F75" s="79">
        <v>0.18389508983312</v>
      </c>
      <c r="G75" s="19">
        <v>10045</v>
      </c>
      <c r="H75" s="19">
        <f t="shared" si="2"/>
        <v>1847.23</v>
      </c>
    </row>
    <row r="76" spans="1:8" s="1" customFormat="1" ht="46.9" customHeight="1" x14ac:dyDescent="0.25">
      <c r="A76" s="17">
        <v>61</v>
      </c>
      <c r="B76" s="17"/>
      <c r="C76" s="21" t="s">
        <v>189</v>
      </c>
      <c r="D76" s="18" t="s">
        <v>190</v>
      </c>
      <c r="E76" s="17" t="s">
        <v>149</v>
      </c>
      <c r="F76" s="79">
        <v>4.2667088615219004</v>
      </c>
      <c r="G76" s="19">
        <v>391.02</v>
      </c>
      <c r="H76" s="19">
        <f t="shared" si="2"/>
        <v>1668.37</v>
      </c>
    </row>
    <row r="77" spans="1:8" s="1" customFormat="1" ht="46.9" customHeight="1" x14ac:dyDescent="0.25">
      <c r="A77" s="17">
        <v>62</v>
      </c>
      <c r="B77" s="17"/>
      <c r="C77" s="21" t="s">
        <v>191</v>
      </c>
      <c r="D77" s="18" t="s">
        <v>192</v>
      </c>
      <c r="E77" s="17" t="s">
        <v>149</v>
      </c>
      <c r="F77" s="79">
        <v>4.2667179955014998</v>
      </c>
      <c r="G77" s="19">
        <v>362.1</v>
      </c>
      <c r="H77" s="19">
        <f t="shared" si="2"/>
        <v>1544.98</v>
      </c>
    </row>
    <row r="78" spans="1:8" s="1" customFormat="1" ht="31.35" customHeight="1" x14ac:dyDescent="0.25">
      <c r="A78" s="17">
        <v>63</v>
      </c>
      <c r="B78" s="17"/>
      <c r="C78" s="21" t="s">
        <v>193</v>
      </c>
      <c r="D78" s="18" t="s">
        <v>194</v>
      </c>
      <c r="E78" s="17" t="s">
        <v>136</v>
      </c>
      <c r="F78" s="79">
        <v>0.22101802565244</v>
      </c>
      <c r="G78" s="19">
        <v>4455.2</v>
      </c>
      <c r="H78" s="19">
        <f t="shared" si="2"/>
        <v>984.68</v>
      </c>
    </row>
    <row r="79" spans="1:8" s="1" customFormat="1" ht="15.6" customHeight="1" x14ac:dyDescent="0.25">
      <c r="A79" s="17">
        <v>64</v>
      </c>
      <c r="B79" s="17"/>
      <c r="C79" s="21" t="s">
        <v>195</v>
      </c>
      <c r="D79" s="18" t="s">
        <v>196</v>
      </c>
      <c r="E79" s="17" t="s">
        <v>139</v>
      </c>
      <c r="F79" s="79">
        <v>401.00760041132003</v>
      </c>
      <c r="G79" s="19">
        <v>2.44</v>
      </c>
      <c r="H79" s="19">
        <f t="shared" si="2"/>
        <v>978.46</v>
      </c>
    </row>
    <row r="80" spans="1:8" s="1" customFormat="1" ht="31.35" customHeight="1" x14ac:dyDescent="0.25">
      <c r="A80" s="17">
        <v>65</v>
      </c>
      <c r="B80" s="17"/>
      <c r="C80" s="21" t="s">
        <v>197</v>
      </c>
      <c r="D80" s="18" t="s">
        <v>198</v>
      </c>
      <c r="E80" s="17" t="s">
        <v>139</v>
      </c>
      <c r="F80" s="79">
        <v>0.59733145048980996</v>
      </c>
      <c r="G80" s="19">
        <v>1320</v>
      </c>
      <c r="H80" s="19">
        <f t="shared" si="2"/>
        <v>788.48</v>
      </c>
    </row>
    <row r="81" spans="1:8" s="1" customFormat="1" ht="46.9" customHeight="1" x14ac:dyDescent="0.25">
      <c r="A81" s="17">
        <v>66</v>
      </c>
      <c r="B81" s="17"/>
      <c r="C81" s="21" t="s">
        <v>199</v>
      </c>
      <c r="D81" s="18" t="s">
        <v>200</v>
      </c>
      <c r="E81" s="17" t="s">
        <v>149</v>
      </c>
      <c r="F81" s="79">
        <v>3.2001785240871001</v>
      </c>
      <c r="G81" s="19">
        <v>175.57</v>
      </c>
      <c r="H81" s="19">
        <f t="shared" si="2"/>
        <v>561.86</v>
      </c>
    </row>
    <row r="82" spans="1:8" s="1" customFormat="1" ht="46.9" customHeight="1" x14ac:dyDescent="0.25">
      <c r="A82" s="17">
        <v>67</v>
      </c>
      <c r="B82" s="17"/>
      <c r="C82" s="21" t="s">
        <v>201</v>
      </c>
      <c r="D82" s="18" t="s">
        <v>202</v>
      </c>
      <c r="E82" s="17" t="s">
        <v>149</v>
      </c>
      <c r="F82" s="79">
        <v>3.2000713562604002</v>
      </c>
      <c r="G82" s="19">
        <v>138.79</v>
      </c>
      <c r="H82" s="19">
        <f t="shared" si="2"/>
        <v>444.14</v>
      </c>
    </row>
    <row r="83" spans="1:8" s="1" customFormat="1" ht="15.6" customHeight="1" x14ac:dyDescent="0.25">
      <c r="A83" s="17">
        <v>68</v>
      </c>
      <c r="B83" s="17"/>
      <c r="C83" s="21" t="s">
        <v>203</v>
      </c>
      <c r="D83" s="18" t="s">
        <v>204</v>
      </c>
      <c r="E83" s="17" t="s">
        <v>162</v>
      </c>
      <c r="F83" s="79">
        <v>15.360256280955999</v>
      </c>
      <c r="G83" s="19">
        <v>35.53</v>
      </c>
      <c r="H83" s="19">
        <f t="shared" ref="H83:H114" si="3">ROUND(F83*G83,2)</f>
        <v>545.75</v>
      </c>
    </row>
    <row r="84" spans="1:8" s="1" customFormat="1" ht="78" customHeight="1" x14ac:dyDescent="0.25">
      <c r="A84" s="17">
        <v>69</v>
      </c>
      <c r="B84" s="17"/>
      <c r="C84" s="21" t="s">
        <v>205</v>
      </c>
      <c r="D84" s="18" t="s">
        <v>206</v>
      </c>
      <c r="E84" s="17" t="s">
        <v>136</v>
      </c>
      <c r="F84" s="79">
        <v>7.1682911303790994E-2</v>
      </c>
      <c r="G84" s="19">
        <v>6800</v>
      </c>
      <c r="H84" s="19">
        <f t="shared" si="3"/>
        <v>487.44</v>
      </c>
    </row>
    <row r="85" spans="1:8" s="1" customFormat="1" ht="15.6" customHeight="1" x14ac:dyDescent="0.25">
      <c r="A85" s="17">
        <v>70</v>
      </c>
      <c r="B85" s="17"/>
      <c r="C85" s="21" t="s">
        <v>207</v>
      </c>
      <c r="D85" s="18" t="s">
        <v>208</v>
      </c>
      <c r="E85" s="17" t="s">
        <v>136</v>
      </c>
      <c r="F85" s="79">
        <v>0.12800158124791</v>
      </c>
      <c r="G85" s="19">
        <v>2165.8000000000002</v>
      </c>
      <c r="H85" s="19">
        <f t="shared" si="3"/>
        <v>277.23</v>
      </c>
    </row>
    <row r="86" spans="1:8" s="1" customFormat="1" ht="15.6" customHeight="1" x14ac:dyDescent="0.25">
      <c r="A86" s="17">
        <v>71</v>
      </c>
      <c r="B86" s="17"/>
      <c r="C86" s="21" t="s">
        <v>209</v>
      </c>
      <c r="D86" s="18" t="s">
        <v>210</v>
      </c>
      <c r="E86" s="17" t="s">
        <v>146</v>
      </c>
      <c r="F86" s="79">
        <v>29.015296543325</v>
      </c>
      <c r="G86" s="19">
        <v>9.0399999999999991</v>
      </c>
      <c r="H86" s="19">
        <f t="shared" si="3"/>
        <v>262.3</v>
      </c>
    </row>
    <row r="87" spans="1:8" s="1" customFormat="1" ht="15.6" customHeight="1" x14ac:dyDescent="0.25">
      <c r="A87" s="17">
        <v>72</v>
      </c>
      <c r="B87" s="17"/>
      <c r="C87" s="21" t="s">
        <v>211</v>
      </c>
      <c r="D87" s="18" t="s">
        <v>212</v>
      </c>
      <c r="E87" s="17" t="s">
        <v>136</v>
      </c>
      <c r="F87" s="79">
        <v>0.34048996373101997</v>
      </c>
      <c r="G87" s="19">
        <v>734.5</v>
      </c>
      <c r="H87" s="19">
        <f t="shared" si="3"/>
        <v>250.09</v>
      </c>
    </row>
    <row r="88" spans="1:8" s="1" customFormat="1" ht="31.35" customHeight="1" x14ac:dyDescent="0.25">
      <c r="A88" s="17">
        <v>73</v>
      </c>
      <c r="B88" s="17"/>
      <c r="C88" s="21" t="s">
        <v>213</v>
      </c>
      <c r="D88" s="18" t="s">
        <v>214</v>
      </c>
      <c r="E88" s="17" t="s">
        <v>215</v>
      </c>
      <c r="F88" s="79">
        <v>7.2533527030669003</v>
      </c>
      <c r="G88" s="19">
        <v>32.67</v>
      </c>
      <c r="H88" s="19">
        <f t="shared" si="3"/>
        <v>236.97</v>
      </c>
    </row>
    <row r="89" spans="1:8" s="1" customFormat="1" ht="31.35" customHeight="1" x14ac:dyDescent="0.25">
      <c r="A89" s="17">
        <v>74</v>
      </c>
      <c r="B89" s="17"/>
      <c r="C89" s="21" t="s">
        <v>216</v>
      </c>
      <c r="D89" s="18" t="s">
        <v>217</v>
      </c>
      <c r="E89" s="17" t="s">
        <v>139</v>
      </c>
      <c r="F89" s="79">
        <v>0.17044701150986</v>
      </c>
      <c r="G89" s="19">
        <v>1382.9</v>
      </c>
      <c r="H89" s="19">
        <f t="shared" si="3"/>
        <v>235.71</v>
      </c>
    </row>
    <row r="90" spans="1:8" s="1" customFormat="1" ht="31.35" customHeight="1" x14ac:dyDescent="0.25">
      <c r="A90" s="17">
        <v>75</v>
      </c>
      <c r="B90" s="17"/>
      <c r="C90" s="21" t="s">
        <v>218</v>
      </c>
      <c r="D90" s="18" t="s">
        <v>219</v>
      </c>
      <c r="E90" s="17" t="s">
        <v>136</v>
      </c>
      <c r="F90" s="79">
        <v>1.6000675681943001E-2</v>
      </c>
      <c r="G90" s="19">
        <v>14690</v>
      </c>
      <c r="H90" s="19">
        <f t="shared" si="3"/>
        <v>235.05</v>
      </c>
    </row>
    <row r="91" spans="1:8" s="1" customFormat="1" ht="31.35" customHeight="1" x14ac:dyDescent="0.25">
      <c r="A91" s="17">
        <v>76</v>
      </c>
      <c r="B91" s="17"/>
      <c r="C91" s="21" t="s">
        <v>220</v>
      </c>
      <c r="D91" s="18" t="s">
        <v>221</v>
      </c>
      <c r="E91" s="17" t="s">
        <v>139</v>
      </c>
      <c r="F91" s="79">
        <v>0.21719799523998001</v>
      </c>
      <c r="G91" s="19">
        <v>1010</v>
      </c>
      <c r="H91" s="19">
        <f t="shared" si="3"/>
        <v>219.37</v>
      </c>
    </row>
    <row r="92" spans="1:8" s="1" customFormat="1" ht="31.35" customHeight="1" x14ac:dyDescent="0.25">
      <c r="A92" s="17">
        <v>77</v>
      </c>
      <c r="B92" s="17"/>
      <c r="C92" s="21" t="s">
        <v>222</v>
      </c>
      <c r="D92" s="18" t="s">
        <v>223</v>
      </c>
      <c r="E92" s="17" t="s">
        <v>136</v>
      </c>
      <c r="F92" s="79">
        <v>2.5175502550524E-2</v>
      </c>
      <c r="G92" s="19">
        <v>7590</v>
      </c>
      <c r="H92" s="19">
        <f t="shared" si="3"/>
        <v>191.08</v>
      </c>
    </row>
    <row r="93" spans="1:8" s="1" customFormat="1" ht="15.6" customHeight="1" x14ac:dyDescent="0.25">
      <c r="A93" s="17">
        <v>78</v>
      </c>
      <c r="B93" s="17"/>
      <c r="C93" s="21" t="s">
        <v>224</v>
      </c>
      <c r="D93" s="18" t="s">
        <v>225</v>
      </c>
      <c r="E93" s="17" t="s">
        <v>139</v>
      </c>
      <c r="F93" s="79">
        <v>0.38399878960058997</v>
      </c>
      <c r="G93" s="19">
        <v>497</v>
      </c>
      <c r="H93" s="19">
        <f t="shared" si="3"/>
        <v>190.85</v>
      </c>
    </row>
    <row r="94" spans="1:8" s="1" customFormat="1" ht="15.6" customHeight="1" x14ac:dyDescent="0.25">
      <c r="A94" s="17">
        <v>79</v>
      </c>
      <c r="B94" s="17"/>
      <c r="C94" s="21" t="s">
        <v>226</v>
      </c>
      <c r="D94" s="18" t="s">
        <v>227</v>
      </c>
      <c r="E94" s="17" t="s">
        <v>162</v>
      </c>
      <c r="F94" s="79">
        <v>25.08759217459</v>
      </c>
      <c r="G94" s="19">
        <v>6.78</v>
      </c>
      <c r="H94" s="19">
        <f t="shared" si="3"/>
        <v>170.09</v>
      </c>
    </row>
    <row r="95" spans="1:8" s="1" customFormat="1" ht="15.6" customHeight="1" x14ac:dyDescent="0.25">
      <c r="A95" s="17">
        <v>80</v>
      </c>
      <c r="B95" s="17"/>
      <c r="C95" s="21" t="s">
        <v>165</v>
      </c>
      <c r="D95" s="18" t="s">
        <v>228</v>
      </c>
      <c r="E95" s="17" t="s">
        <v>136</v>
      </c>
      <c r="F95" s="79">
        <v>1.237347542891E-2</v>
      </c>
      <c r="G95" s="19">
        <v>9424</v>
      </c>
      <c r="H95" s="19">
        <f t="shared" si="3"/>
        <v>116.61</v>
      </c>
    </row>
    <row r="96" spans="1:8" s="1" customFormat="1" ht="31.35" customHeight="1" x14ac:dyDescent="0.25">
      <c r="A96" s="17">
        <v>81</v>
      </c>
      <c r="B96" s="17"/>
      <c r="C96" s="21" t="s">
        <v>193</v>
      </c>
      <c r="D96" s="18" t="s">
        <v>229</v>
      </c>
      <c r="E96" s="17" t="s">
        <v>136</v>
      </c>
      <c r="F96" s="79">
        <v>2.5392867604802999E-2</v>
      </c>
      <c r="G96" s="19">
        <v>4455.2</v>
      </c>
      <c r="H96" s="19">
        <f t="shared" si="3"/>
        <v>113.13</v>
      </c>
    </row>
    <row r="97" spans="1:8" s="1" customFormat="1" ht="31.35" customHeight="1" x14ac:dyDescent="0.25">
      <c r="A97" s="17">
        <v>82</v>
      </c>
      <c r="B97" s="17"/>
      <c r="C97" s="21" t="s">
        <v>152</v>
      </c>
      <c r="D97" s="18" t="s">
        <v>230</v>
      </c>
      <c r="E97" s="17" t="s">
        <v>139</v>
      </c>
      <c r="F97" s="79">
        <v>5.7371247731994E-2</v>
      </c>
      <c r="G97" s="19">
        <v>560</v>
      </c>
      <c r="H97" s="19">
        <f t="shared" si="3"/>
        <v>32.130000000000003</v>
      </c>
    </row>
    <row r="98" spans="1:8" s="1" customFormat="1" ht="31.35" customHeight="1" x14ac:dyDescent="0.25">
      <c r="A98" s="17">
        <v>83</v>
      </c>
      <c r="B98" s="17"/>
      <c r="C98" s="21" t="s">
        <v>231</v>
      </c>
      <c r="D98" s="18" t="s">
        <v>232</v>
      </c>
      <c r="E98" s="17" t="s">
        <v>136</v>
      </c>
      <c r="F98" s="79">
        <v>5.1186097379217E-3</v>
      </c>
      <c r="G98" s="19">
        <v>6210</v>
      </c>
      <c r="H98" s="19">
        <f t="shared" si="3"/>
        <v>31.79</v>
      </c>
    </row>
    <row r="99" spans="1:8" s="1" customFormat="1" ht="46.9" customHeight="1" x14ac:dyDescent="0.25">
      <c r="A99" s="17">
        <v>84</v>
      </c>
      <c r="B99" s="17"/>
      <c r="C99" s="21" t="s">
        <v>233</v>
      </c>
      <c r="D99" s="18" t="s">
        <v>234</v>
      </c>
      <c r="E99" s="17" t="s">
        <v>215</v>
      </c>
      <c r="F99" s="79">
        <v>0.64008884537689004</v>
      </c>
      <c r="G99" s="19">
        <v>49.06</v>
      </c>
      <c r="H99" s="19">
        <f t="shared" si="3"/>
        <v>31.4</v>
      </c>
    </row>
    <row r="100" spans="1:8" s="1" customFormat="1" ht="15.6" customHeight="1" x14ac:dyDescent="0.25">
      <c r="A100" s="17">
        <v>85</v>
      </c>
      <c r="B100" s="17"/>
      <c r="C100" s="21" t="s">
        <v>235</v>
      </c>
      <c r="D100" s="18" t="s">
        <v>236</v>
      </c>
      <c r="E100" s="17" t="s">
        <v>136</v>
      </c>
      <c r="F100" s="79">
        <v>6.4023037118714002E-3</v>
      </c>
      <c r="G100" s="19">
        <v>1836</v>
      </c>
      <c r="H100" s="19">
        <f t="shared" si="3"/>
        <v>11.75</v>
      </c>
    </row>
    <row r="101" spans="1:8" s="1" customFormat="1" ht="15.6" customHeight="1" x14ac:dyDescent="0.25">
      <c r="A101" s="17">
        <v>86</v>
      </c>
      <c r="B101" s="17"/>
      <c r="C101" s="21" t="s">
        <v>237</v>
      </c>
      <c r="D101" s="18" t="s">
        <v>238</v>
      </c>
      <c r="E101" s="17" t="s">
        <v>136</v>
      </c>
      <c r="F101" s="79">
        <v>3.4128451748348001E-3</v>
      </c>
      <c r="G101" s="19">
        <v>3219.2</v>
      </c>
      <c r="H101" s="19">
        <f t="shared" si="3"/>
        <v>10.99</v>
      </c>
    </row>
    <row r="102" spans="1:8" s="1" customFormat="1" ht="15.6" customHeight="1" x14ac:dyDescent="0.25">
      <c r="A102" s="17">
        <v>87</v>
      </c>
      <c r="B102" s="17"/>
      <c r="C102" s="21" t="s">
        <v>239</v>
      </c>
      <c r="D102" s="18" t="s">
        <v>240</v>
      </c>
      <c r="E102" s="17" t="s">
        <v>139</v>
      </c>
      <c r="F102" s="79">
        <v>9.7416220002169998E-2</v>
      </c>
      <c r="G102" s="19">
        <v>108.4</v>
      </c>
      <c r="H102" s="19">
        <f t="shared" si="3"/>
        <v>10.56</v>
      </c>
    </row>
    <row r="103" spans="1:8" s="1" customFormat="1" ht="15.6" customHeight="1" x14ac:dyDescent="0.25">
      <c r="A103" s="17">
        <v>88</v>
      </c>
      <c r="B103" s="17"/>
      <c r="C103" s="21" t="s">
        <v>241</v>
      </c>
      <c r="D103" s="18" t="s">
        <v>242</v>
      </c>
      <c r="E103" s="17" t="s">
        <v>146</v>
      </c>
      <c r="F103" s="79">
        <v>0.77641582454282998</v>
      </c>
      <c r="G103" s="19">
        <v>9.0399999999999991</v>
      </c>
      <c r="H103" s="19">
        <f t="shared" si="3"/>
        <v>7.02</v>
      </c>
    </row>
    <row r="104" spans="1:8" s="1" customFormat="1" ht="15.6" customHeight="1" x14ac:dyDescent="0.25">
      <c r="A104" s="17">
        <v>89</v>
      </c>
      <c r="B104" s="17"/>
      <c r="C104" s="21" t="s">
        <v>243</v>
      </c>
      <c r="D104" s="18" t="s">
        <v>244</v>
      </c>
      <c r="E104" s="17" t="s">
        <v>139</v>
      </c>
      <c r="F104" s="79">
        <v>1.1580915876843E-2</v>
      </c>
      <c r="G104" s="19">
        <v>490</v>
      </c>
      <c r="H104" s="19">
        <f t="shared" si="3"/>
        <v>5.67</v>
      </c>
    </row>
    <row r="105" spans="1:8" s="1" customFormat="1" ht="15.6" customHeight="1" x14ac:dyDescent="0.25">
      <c r="A105" s="17">
        <v>90</v>
      </c>
      <c r="B105" s="17"/>
      <c r="C105" s="21" t="s">
        <v>245</v>
      </c>
      <c r="D105" s="18" t="s">
        <v>246</v>
      </c>
      <c r="E105" s="17" t="s">
        <v>162</v>
      </c>
      <c r="F105" s="79">
        <v>5.1824159511580002E-2</v>
      </c>
      <c r="G105" s="19">
        <v>57.63</v>
      </c>
      <c r="H105" s="19">
        <f t="shared" si="3"/>
        <v>2.99</v>
      </c>
    </row>
    <row r="106" spans="1:8" s="1" customFormat="1" ht="15.6" customHeight="1" x14ac:dyDescent="0.25">
      <c r="A106" s="17">
        <v>91</v>
      </c>
      <c r="B106" s="17"/>
      <c r="C106" s="21" t="s">
        <v>247</v>
      </c>
      <c r="D106" s="18" t="s">
        <v>248</v>
      </c>
      <c r="E106" s="17" t="s">
        <v>162</v>
      </c>
      <c r="F106" s="79">
        <v>0.70140260011123001</v>
      </c>
      <c r="G106" s="19">
        <v>3.62</v>
      </c>
      <c r="H106" s="19">
        <f t="shared" si="3"/>
        <v>2.54</v>
      </c>
    </row>
    <row r="107" spans="1:8" s="1" customFormat="1" ht="15.6" customHeight="1" x14ac:dyDescent="0.25">
      <c r="A107" s="17">
        <v>92</v>
      </c>
      <c r="B107" s="17"/>
      <c r="C107" s="21" t="s">
        <v>249</v>
      </c>
      <c r="D107" s="18" t="s">
        <v>250</v>
      </c>
      <c r="E107" s="17" t="s">
        <v>136</v>
      </c>
      <c r="F107" s="79">
        <v>2.1411500417370001E-4</v>
      </c>
      <c r="G107" s="19">
        <v>10362</v>
      </c>
      <c r="H107" s="19">
        <f t="shared" si="3"/>
        <v>2.2200000000000002</v>
      </c>
    </row>
    <row r="108" spans="1:8" s="1" customFormat="1" ht="31.35" customHeight="1" x14ac:dyDescent="0.25">
      <c r="A108" s="17">
        <v>93</v>
      </c>
      <c r="B108" s="17"/>
      <c r="C108" s="21" t="s">
        <v>251</v>
      </c>
      <c r="D108" s="18" t="s">
        <v>252</v>
      </c>
      <c r="E108" s="17" t="s">
        <v>139</v>
      </c>
      <c r="F108" s="79">
        <v>1.7239002900139E-3</v>
      </c>
      <c r="G108" s="19">
        <v>1287</v>
      </c>
      <c r="H108" s="19">
        <f t="shared" si="3"/>
        <v>2.2200000000000002</v>
      </c>
    </row>
    <row r="109" spans="1:8" s="1" customFormat="1" ht="15.6" customHeight="1" x14ac:dyDescent="0.25">
      <c r="A109" s="17">
        <v>94</v>
      </c>
      <c r="B109" s="17"/>
      <c r="C109" s="21" t="s">
        <v>253</v>
      </c>
      <c r="D109" s="18" t="s">
        <v>254</v>
      </c>
      <c r="E109" s="17" t="s">
        <v>139</v>
      </c>
      <c r="F109" s="79">
        <v>4.3026506196587001E-3</v>
      </c>
      <c r="G109" s="19">
        <v>485.9</v>
      </c>
      <c r="H109" s="19">
        <f t="shared" si="3"/>
        <v>2.09</v>
      </c>
    </row>
    <row r="110" spans="1:8" s="1" customFormat="1" ht="15.6" customHeight="1" x14ac:dyDescent="0.25">
      <c r="A110" s="17">
        <v>95</v>
      </c>
      <c r="B110" s="17"/>
      <c r="C110" s="21" t="s">
        <v>255</v>
      </c>
      <c r="D110" s="18" t="s">
        <v>256</v>
      </c>
      <c r="E110" s="17" t="s">
        <v>136</v>
      </c>
      <c r="F110" s="79">
        <v>4.3371931678702998E-4</v>
      </c>
      <c r="G110" s="19">
        <v>2606.9</v>
      </c>
      <c r="H110" s="19">
        <f t="shared" si="3"/>
        <v>1.1299999999999999</v>
      </c>
    </row>
    <row r="111" spans="1:8" s="1" customFormat="1" ht="31.35" customHeight="1" x14ac:dyDescent="0.25">
      <c r="A111" s="17">
        <v>96</v>
      </c>
      <c r="B111" s="17"/>
      <c r="C111" s="21" t="s">
        <v>257</v>
      </c>
      <c r="D111" s="18" t="s">
        <v>258</v>
      </c>
      <c r="E111" s="17" t="s">
        <v>146</v>
      </c>
      <c r="F111" s="79">
        <v>2.7718076818831999E-3</v>
      </c>
      <c r="G111" s="19">
        <v>23.09</v>
      </c>
      <c r="H111" s="19">
        <f t="shared" si="3"/>
        <v>0.06</v>
      </c>
    </row>
    <row r="112" spans="1:8" s="1" customFormat="1" ht="15.6" customHeight="1" x14ac:dyDescent="0.25">
      <c r="A112" s="17">
        <v>97</v>
      </c>
      <c r="B112" s="17"/>
      <c r="C112" s="21" t="s">
        <v>259</v>
      </c>
      <c r="D112" s="18" t="s">
        <v>260</v>
      </c>
      <c r="E112" s="17" t="s">
        <v>146</v>
      </c>
      <c r="F112" s="79">
        <v>2.2645822465663002E-3</v>
      </c>
      <c r="G112" s="19">
        <v>9.42</v>
      </c>
      <c r="H112" s="19">
        <f t="shared" si="3"/>
        <v>0.02</v>
      </c>
    </row>
    <row r="113" spans="1:8" s="1" customFormat="1" ht="15.6" customHeight="1" x14ac:dyDescent="0.25">
      <c r="A113" s="17">
        <v>98</v>
      </c>
      <c r="B113" s="17"/>
      <c r="C113" s="21" t="s">
        <v>261</v>
      </c>
      <c r="D113" s="18" t="s">
        <v>262</v>
      </c>
      <c r="E113" s="17" t="s">
        <v>136</v>
      </c>
      <c r="F113" s="79">
        <v>17.2</v>
      </c>
      <c r="G113" s="19"/>
      <c r="H113" s="19">
        <f t="shared" si="3"/>
        <v>0</v>
      </c>
    </row>
    <row r="114" spans="1:8" s="1" customFormat="1" ht="15.6" customHeight="1" x14ac:dyDescent="0.25">
      <c r="A114" s="17">
        <v>99</v>
      </c>
      <c r="B114" s="17"/>
      <c r="C114" s="21" t="s">
        <v>263</v>
      </c>
      <c r="D114" s="18" t="s">
        <v>264</v>
      </c>
      <c r="E114" s="17" t="s">
        <v>136</v>
      </c>
      <c r="F114" s="79">
        <v>3.3599999999999998E-2</v>
      </c>
      <c r="G114" s="19"/>
      <c r="H114" s="19">
        <f t="shared" si="3"/>
        <v>0</v>
      </c>
    </row>
    <row r="115" spans="1:8" s="1" customFormat="1" ht="15.6" customHeight="1" x14ac:dyDescent="0.25"/>
    <row r="116" spans="1:8" s="1" customFormat="1" ht="15.6" customHeight="1" x14ac:dyDescent="0.25"/>
    <row r="117" spans="1:8" s="1" customFormat="1" ht="15.6" customHeight="1" x14ac:dyDescent="0.25"/>
    <row r="118" spans="1:8" s="1" customFormat="1" ht="15.6" customHeight="1" x14ac:dyDescent="0.25">
      <c r="B118" s="87"/>
      <c r="C118" s="87"/>
      <c r="D118" s="87"/>
    </row>
    <row r="119" spans="1:8" s="1" customFormat="1" ht="15.6" customHeight="1" x14ac:dyDescent="0.25">
      <c r="B119" s="87" t="s">
        <v>265</v>
      </c>
      <c r="C119" s="87"/>
      <c r="D119" s="87"/>
    </row>
    <row r="120" spans="1:8" s="1" customFormat="1" ht="15.6" customHeight="1" x14ac:dyDescent="0.25">
      <c r="B120" s="7" t="s">
        <v>31</v>
      </c>
      <c r="C120" s="87"/>
      <c r="D120" s="87"/>
    </row>
    <row r="121" spans="1:8" s="1" customFormat="1" ht="15.6" customHeight="1" x14ac:dyDescent="0.25">
      <c r="B121" s="87"/>
      <c r="C121" s="87"/>
      <c r="D121" s="87"/>
    </row>
    <row r="122" spans="1:8" s="1" customFormat="1" ht="15.6" customHeight="1" x14ac:dyDescent="0.25">
      <c r="B122" s="87" t="s">
        <v>411</v>
      </c>
      <c r="C122" s="87"/>
      <c r="D122" s="87"/>
    </row>
    <row r="123" spans="1:8" s="1" customFormat="1" ht="15.6" customHeight="1" x14ac:dyDescent="0.25">
      <c r="B123" s="7" t="s">
        <v>32</v>
      </c>
      <c r="C123" s="87"/>
      <c r="D123" s="87"/>
    </row>
    <row r="124" spans="1:8" s="1" customFormat="1" ht="15.6" customHeight="1" x14ac:dyDescent="0.25"/>
  </sheetData>
  <mergeCells count="15">
    <mergeCell ref="A12:E12"/>
    <mergeCell ref="A27:E27"/>
    <mergeCell ref="A29:E29"/>
    <mergeCell ref="A50:E50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</mergeCells>
  <conditionalFormatting sqref="F11:F114">
    <cfRule type="expression" dxfId="1" priority="1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8"/>
  <sheetViews>
    <sheetView view="pageBreakPreview" topLeftCell="A28" zoomScale="60" zoomScaleNormal="100" workbookViewId="0">
      <selection activeCell="B42" sqref="B42:D47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6" max="6" width="10.140625" customWidth="1"/>
    <col min="11" max="11" width="13.42578125" customWidth="1"/>
  </cols>
  <sheetData>
    <row r="1" spans="1:5" ht="15.6" customHeight="1" x14ac:dyDescent="0.25">
      <c r="A1" s="43"/>
      <c r="B1" s="1"/>
      <c r="C1" s="1"/>
      <c r="D1" s="1"/>
      <c r="E1" s="1"/>
    </row>
    <row r="2" spans="1:5" ht="15.6" customHeight="1" x14ac:dyDescent="0.25">
      <c r="B2" s="1"/>
      <c r="C2" s="1"/>
      <c r="D2" s="1"/>
      <c r="E2" s="40" t="s">
        <v>266</v>
      </c>
    </row>
    <row r="3" spans="1:5" ht="15.6" customHeight="1" x14ac:dyDescent="0.25">
      <c r="B3" s="1"/>
      <c r="C3" s="1"/>
      <c r="D3" s="1"/>
      <c r="E3" s="1"/>
    </row>
    <row r="4" spans="1:5" ht="15.6" customHeight="1" x14ac:dyDescent="0.25">
      <c r="B4" s="1"/>
      <c r="C4" s="1"/>
      <c r="D4" s="1"/>
      <c r="E4" s="1"/>
    </row>
    <row r="5" spans="1:5" ht="15.6" customHeight="1" x14ac:dyDescent="0.25">
      <c r="B5" s="103" t="s">
        <v>267</v>
      </c>
      <c r="C5" s="103"/>
      <c r="D5" s="103"/>
      <c r="E5" s="103"/>
    </row>
    <row r="6" spans="1:5" ht="15.6" customHeight="1" x14ac:dyDescent="0.25">
      <c r="B6" s="3"/>
      <c r="C6" s="1"/>
      <c r="D6" s="1"/>
      <c r="E6" s="1"/>
    </row>
    <row r="7" spans="1:5" ht="15.6" customHeight="1" x14ac:dyDescent="0.25">
      <c r="B7" s="118" t="s">
        <v>268</v>
      </c>
      <c r="C7" s="118"/>
      <c r="D7" s="118"/>
      <c r="E7" s="118"/>
    </row>
    <row r="8" spans="1:5" ht="15.6" customHeight="1" x14ac:dyDescent="0.25">
      <c r="B8" s="118" t="s">
        <v>4</v>
      </c>
      <c r="C8" s="118"/>
      <c r="D8" s="118"/>
      <c r="E8" s="118"/>
    </row>
    <row r="9" spans="1:5" x14ac:dyDescent="0.25">
      <c r="B9" s="44"/>
      <c r="C9" s="25"/>
      <c r="D9" s="25"/>
      <c r="E9" s="25"/>
    </row>
    <row r="10" spans="1:5" s="1" customFormat="1" ht="62.45" customHeight="1" x14ac:dyDescent="0.25">
      <c r="B10" s="5" t="s">
        <v>269</v>
      </c>
      <c r="C10" s="5" t="s">
        <v>270</v>
      </c>
      <c r="D10" s="5" t="s">
        <v>271</v>
      </c>
      <c r="E10" s="5" t="s">
        <v>272</v>
      </c>
    </row>
    <row r="11" spans="1:5" s="1" customFormat="1" ht="15" customHeight="1" x14ac:dyDescent="0.25">
      <c r="B11" s="29" t="s">
        <v>273</v>
      </c>
      <c r="C11" s="45">
        <f>'Прил.5 Расчет СМР и ОБ'!J14</f>
        <v>4111519.97</v>
      </c>
      <c r="D11" s="46">
        <f>C11/C24</f>
        <v>0.2306084788047684</v>
      </c>
      <c r="E11" s="46">
        <f>C11/C40</f>
        <v>0.20622976358691811</v>
      </c>
    </row>
    <row r="12" spans="1:5" s="1" customFormat="1" ht="15" customHeight="1" x14ac:dyDescent="0.25">
      <c r="B12" s="29" t="s">
        <v>274</v>
      </c>
      <c r="C12" s="45">
        <f>'Прил.5 Расчет СМР и ОБ'!J21</f>
        <v>890687</v>
      </c>
      <c r="D12" s="46">
        <f>C12/C24</f>
        <v>4.9957187526729376E-2</v>
      </c>
      <c r="E12" s="46">
        <f>C12/C40</f>
        <v>4.4675976471042489E-2</v>
      </c>
    </row>
    <row r="13" spans="1:5" s="1" customFormat="1" ht="15" customHeight="1" x14ac:dyDescent="0.25">
      <c r="B13" s="29" t="s">
        <v>275</v>
      </c>
      <c r="C13" s="45">
        <f>'Прил.5 Расчет СМР и ОБ'!J40</f>
        <v>128581.44000000003</v>
      </c>
      <c r="D13" s="46">
        <f>C13/C24</f>
        <v>7.211924178231975E-3</v>
      </c>
      <c r="E13" s="46">
        <f>C13/C40</f>
        <v>6.4495174938589686E-3</v>
      </c>
    </row>
    <row r="14" spans="1:5" s="1" customFormat="1" ht="15" customHeight="1" x14ac:dyDescent="0.25">
      <c r="B14" s="29" t="s">
        <v>276</v>
      </c>
      <c r="C14" s="45">
        <f>C13+C12</f>
        <v>1019268.4400000001</v>
      </c>
      <c r="D14" s="46">
        <f>C14/C24</f>
        <v>5.7169111704961355E-2</v>
      </c>
      <c r="E14" s="46">
        <f>C14/C40</f>
        <v>5.1125493964901458E-2</v>
      </c>
    </row>
    <row r="15" spans="1:5" s="1" customFormat="1" ht="15" customHeight="1" x14ac:dyDescent="0.25">
      <c r="B15" s="29" t="s">
        <v>277</v>
      </c>
      <c r="C15" s="45">
        <f>'Прил.5 Расчет СМР и ОБ'!J16</f>
        <v>408933</v>
      </c>
      <c r="D15" s="46">
        <f>C15/C24</f>
        <v>2.2936387941968419E-2</v>
      </c>
      <c r="E15" s="46">
        <f>C15/C40</f>
        <v>2.0511673670136444E-2</v>
      </c>
    </row>
    <row r="16" spans="1:5" s="1" customFormat="1" ht="15" customHeight="1" x14ac:dyDescent="0.25">
      <c r="B16" s="29" t="s">
        <v>278</v>
      </c>
      <c r="C16" s="45">
        <f>'Прил.5 Расчет СМР и ОБ'!J59</f>
        <v>4693981.09</v>
      </c>
      <c r="D16" s="46">
        <f>C16/C24</f>
        <v>0.26327777722146112</v>
      </c>
      <c r="E16" s="46">
        <f>C16/C40</f>
        <v>0.23544543563828638</v>
      </c>
    </row>
    <row r="17" spans="2:5" s="1" customFormat="1" ht="15" customHeight="1" x14ac:dyDescent="0.25">
      <c r="B17" s="29" t="s">
        <v>279</v>
      </c>
      <c r="C17" s="45">
        <f>'Прил.5 Расчет СМР и ОБ'!J116</f>
        <v>790565.07000000007</v>
      </c>
      <c r="D17" s="46">
        <f>C17/C24</f>
        <v>4.43415110516623E-2</v>
      </c>
      <c r="E17" s="46">
        <f>C17/C40</f>
        <v>3.9653959770545727E-2</v>
      </c>
    </row>
    <row r="18" spans="2:5" s="1" customFormat="1" ht="15" customHeight="1" x14ac:dyDescent="0.25">
      <c r="B18" s="29" t="s">
        <v>280</v>
      </c>
      <c r="C18" s="45">
        <f>C17+C16</f>
        <v>5484546.1600000001</v>
      </c>
      <c r="D18" s="46">
        <f>C18/C24</f>
        <v>0.30761928827312346</v>
      </c>
      <c r="E18" s="46">
        <f>C18/C40</f>
        <v>0.2750993954088321</v>
      </c>
    </row>
    <row r="19" spans="2:5" s="1" customFormat="1" ht="15" customHeight="1" x14ac:dyDescent="0.25">
      <c r="B19" s="29" t="s">
        <v>281</v>
      </c>
      <c r="C19" s="45">
        <f>C18+C14+C11</f>
        <v>10615334.57</v>
      </c>
      <c r="D19" s="46">
        <f>C19/C24</f>
        <v>0.59539687878285319</v>
      </c>
      <c r="E19" s="47">
        <f>C19/C40</f>
        <v>0.53245465296065164</v>
      </c>
    </row>
    <row r="20" spans="2:5" s="1" customFormat="1" ht="15" customHeight="1" x14ac:dyDescent="0.25">
      <c r="B20" s="29" t="s">
        <v>282</v>
      </c>
      <c r="C20" s="45">
        <f>'Прил.5 Расчет СМР и ОБ'!J120</f>
        <v>2618581.6432202002</v>
      </c>
      <c r="D20" s="46">
        <f>C20/C24</f>
        <v>0.14687199229853215</v>
      </c>
      <c r="E20" s="46">
        <f>C20/C40</f>
        <v>0.13134545792181704</v>
      </c>
    </row>
    <row r="21" spans="2:5" s="1" customFormat="1" ht="15" customHeight="1" x14ac:dyDescent="0.25">
      <c r="B21" s="29" t="s">
        <v>283</v>
      </c>
      <c r="C21" s="48">
        <v>0.57927417022108996</v>
      </c>
      <c r="D21" s="46"/>
      <c r="E21" s="47"/>
    </row>
    <row r="22" spans="2:5" s="1" customFormat="1" ht="15" customHeight="1" x14ac:dyDescent="0.25">
      <c r="B22" s="29" t="s">
        <v>284</v>
      </c>
      <c r="C22" s="45">
        <f>'Прил.5 Расчет СМР и ОБ'!J119</f>
        <v>4595089.8637020001</v>
      </c>
      <c r="D22" s="46">
        <f>C22/C24</f>
        <v>0.25773112891861466</v>
      </c>
      <c r="E22" s="46">
        <f>C22/C40</f>
        <v>0.23048514981477938</v>
      </c>
    </row>
    <row r="23" spans="2:5" s="1" customFormat="1" ht="15" customHeight="1" x14ac:dyDescent="0.25">
      <c r="B23" s="29" t="s">
        <v>285</v>
      </c>
      <c r="C23" s="48">
        <v>1.0165109324657</v>
      </c>
      <c r="D23" s="46"/>
      <c r="E23" s="47"/>
    </row>
    <row r="24" spans="2:5" s="1" customFormat="1" ht="15" customHeight="1" x14ac:dyDescent="0.25">
      <c r="B24" s="29" t="s">
        <v>286</v>
      </c>
      <c r="C24" s="45">
        <f>C19+C20+C22</f>
        <v>17829006.076922201</v>
      </c>
      <c r="D24" s="46">
        <f>C24/C24</f>
        <v>1</v>
      </c>
      <c r="E24" s="46">
        <f>C24/C40</f>
        <v>0.89428526069724812</v>
      </c>
    </row>
    <row r="25" spans="2:5" s="1" customFormat="1" ht="31.35" customHeight="1" x14ac:dyDescent="0.25">
      <c r="B25" s="29" t="s">
        <v>287</v>
      </c>
      <c r="C25" s="45">
        <f>'Прил.5 Расчет СМР и ОБ'!J47</f>
        <v>0</v>
      </c>
      <c r="D25" s="46"/>
      <c r="E25" s="46">
        <f>C25/C40</f>
        <v>0</v>
      </c>
    </row>
    <row r="26" spans="2:5" s="1" customFormat="1" ht="31.35" customHeight="1" x14ac:dyDescent="0.25">
      <c r="B26" s="29" t="s">
        <v>288</v>
      </c>
      <c r="C26" s="45">
        <f>C25</f>
        <v>0</v>
      </c>
      <c r="D26" s="46"/>
      <c r="E26" s="46">
        <f>C26/C40</f>
        <v>0</v>
      </c>
    </row>
    <row r="27" spans="2:5" s="1" customFormat="1" ht="15" customHeight="1" x14ac:dyDescent="0.25">
      <c r="B27" s="29" t="s">
        <v>289</v>
      </c>
      <c r="C27" s="49">
        <f>C24+C25</f>
        <v>17829006.076922201</v>
      </c>
      <c r="D27" s="46"/>
      <c r="E27" s="46">
        <f>C27/C40</f>
        <v>0.89428526069724812</v>
      </c>
    </row>
    <row r="28" spans="2:5" s="1" customFormat="1" ht="33" customHeight="1" x14ac:dyDescent="0.25">
      <c r="B28" s="29" t="s">
        <v>290</v>
      </c>
      <c r="C28" s="29"/>
      <c r="D28" s="47"/>
      <c r="E28" s="47"/>
    </row>
    <row r="29" spans="2:5" s="1" customFormat="1" ht="31.35" customHeight="1" x14ac:dyDescent="0.25">
      <c r="B29" s="29" t="s">
        <v>291</v>
      </c>
      <c r="C29" s="49">
        <f>ROUND(C24*0.039,2)</f>
        <v>695331.24</v>
      </c>
      <c r="D29" s="47"/>
      <c r="E29" s="46">
        <f>C29/C40</f>
        <v>3.4877125317671412E-2</v>
      </c>
    </row>
    <row r="30" spans="2:5" s="1" customFormat="1" ht="62.45" customHeight="1" x14ac:dyDescent="0.25">
      <c r="B30" s="29" t="s">
        <v>292</v>
      </c>
      <c r="C30" s="49">
        <f>ROUND((C24+C29)*0.021,2)</f>
        <v>389011.08</v>
      </c>
      <c r="D30" s="47"/>
      <c r="E30" s="46">
        <f>C30/C40</f>
        <v>1.9512409922963766E-2</v>
      </c>
    </row>
    <row r="31" spans="2:5" s="1" customFormat="1" ht="15.6" customHeight="1" x14ac:dyDescent="0.25">
      <c r="B31" s="29" t="s">
        <v>293</v>
      </c>
      <c r="C31" s="49">
        <f>ROUND(C25*80%*7%,2)</f>
        <v>0</v>
      </c>
      <c r="D31" s="47"/>
      <c r="E31" s="46">
        <f>C31/C40</f>
        <v>0</v>
      </c>
    </row>
    <row r="32" spans="2:5" s="1" customFormat="1" ht="31.35" customHeight="1" x14ac:dyDescent="0.25">
      <c r="B32" s="29" t="s">
        <v>294</v>
      </c>
      <c r="C32" s="49">
        <v>0</v>
      </c>
      <c r="D32" s="47"/>
      <c r="E32" s="46">
        <f>C32/C40</f>
        <v>0</v>
      </c>
    </row>
    <row r="33" spans="2:11" s="1" customFormat="1" ht="46.9" customHeight="1" x14ac:dyDescent="0.25">
      <c r="B33" s="29" t="s">
        <v>295</v>
      </c>
      <c r="C33" s="49">
        <v>0</v>
      </c>
      <c r="D33" s="47"/>
      <c r="E33" s="46">
        <f>C33/C40</f>
        <v>0</v>
      </c>
    </row>
    <row r="34" spans="2:11" s="1" customFormat="1" ht="62.45" customHeight="1" x14ac:dyDescent="0.25">
      <c r="B34" s="29" t="s">
        <v>296</v>
      </c>
      <c r="C34" s="49">
        <v>0</v>
      </c>
      <c r="D34" s="47"/>
      <c r="E34" s="46">
        <f>C34/C40</f>
        <v>0</v>
      </c>
    </row>
    <row r="35" spans="2:11" s="1" customFormat="1" ht="93.6" customHeight="1" x14ac:dyDescent="0.25">
      <c r="B35" s="29" t="s">
        <v>297</v>
      </c>
      <c r="C35" s="49">
        <v>0</v>
      </c>
      <c r="D35" s="47"/>
      <c r="E35" s="46">
        <f>C35/C40</f>
        <v>0</v>
      </c>
    </row>
    <row r="36" spans="2:11" s="1" customFormat="1" ht="46.9" customHeight="1" x14ac:dyDescent="0.25">
      <c r="B36" s="50" t="s">
        <v>298</v>
      </c>
      <c r="C36" s="51">
        <f>ROUND((C27+C29+C31+C30)*0.0214,2)</f>
        <v>404745.66</v>
      </c>
      <c r="D36" s="52"/>
      <c r="E36" s="53">
        <f>C36/C40</f>
        <v>2.0301640849048612E-2</v>
      </c>
      <c r="K36" s="39"/>
    </row>
    <row r="37" spans="2:11" s="1" customFormat="1" ht="15.6" customHeight="1" x14ac:dyDescent="0.25">
      <c r="B37" s="30" t="s">
        <v>299</v>
      </c>
      <c r="C37" s="30">
        <f>ROUND((C27+C29+C30+C31)*0.002,2)</f>
        <v>37826.699999999997</v>
      </c>
      <c r="D37" s="54"/>
      <c r="E37" s="54">
        <f>C37/C40</f>
        <v>1.8973497526933512E-3</v>
      </c>
    </row>
    <row r="38" spans="2:11" s="1" customFormat="1" ht="62.45" customHeight="1" x14ac:dyDescent="0.25">
      <c r="B38" s="55" t="s">
        <v>300</v>
      </c>
      <c r="C38" s="56">
        <f>C27+C29+C30+C31+C36+C37</f>
        <v>19355920.756922197</v>
      </c>
      <c r="D38" s="57"/>
      <c r="E38" s="58">
        <f>C38/C40</f>
        <v>0.97087378653962508</v>
      </c>
    </row>
    <row r="39" spans="2:11" s="1" customFormat="1" ht="15.6" customHeight="1" x14ac:dyDescent="0.25">
      <c r="B39" s="29" t="s">
        <v>301</v>
      </c>
      <c r="C39" s="45">
        <f>ROUND(C38*0.03,2)</f>
        <v>580677.62</v>
      </c>
      <c r="D39" s="47"/>
      <c r="E39" s="46">
        <f>C39/C40</f>
        <v>2.9126213460374913E-2</v>
      </c>
    </row>
    <row r="40" spans="2:11" s="1" customFormat="1" ht="15.6" customHeight="1" x14ac:dyDescent="0.25">
      <c r="B40" s="29" t="s">
        <v>302</v>
      </c>
      <c r="C40" s="45">
        <f>C39+C38</f>
        <v>19936598.376922198</v>
      </c>
      <c r="D40" s="47"/>
      <c r="E40" s="46">
        <f>C40/C40</f>
        <v>1</v>
      </c>
    </row>
    <row r="41" spans="2:11" s="1" customFormat="1" ht="31.35" customHeight="1" x14ac:dyDescent="0.25">
      <c r="B41" s="29" t="s">
        <v>303</v>
      </c>
      <c r="C41" s="45">
        <f>C40/'Прил.5 Расчет СМР и ОБ'!E123</f>
        <v>19936598.376922198</v>
      </c>
      <c r="D41" s="47"/>
      <c r="E41" s="47"/>
    </row>
    <row r="42" spans="2:11" s="1" customFormat="1" ht="15.6" customHeight="1" x14ac:dyDescent="0.25">
      <c r="B42" s="87"/>
      <c r="C42" s="87"/>
      <c r="D42" s="87"/>
    </row>
    <row r="43" spans="2:11" s="1" customFormat="1" ht="15.6" customHeight="1" x14ac:dyDescent="0.25">
      <c r="B43" s="87" t="s">
        <v>265</v>
      </c>
      <c r="C43" s="87"/>
      <c r="D43" s="87"/>
    </row>
    <row r="44" spans="2:11" s="1" customFormat="1" ht="15.6" customHeight="1" x14ac:dyDescent="0.25">
      <c r="B44" s="7" t="s">
        <v>31</v>
      </c>
      <c r="C44" s="87"/>
      <c r="D44" s="87"/>
    </row>
    <row r="45" spans="2:11" s="1" customFormat="1" ht="15.6" customHeight="1" x14ac:dyDescent="0.25">
      <c r="B45" s="87"/>
      <c r="C45" s="87"/>
      <c r="D45" s="87"/>
    </row>
    <row r="46" spans="2:11" s="1" customFormat="1" ht="15.6" customHeight="1" x14ac:dyDescent="0.25">
      <c r="B46" s="87" t="s">
        <v>411</v>
      </c>
      <c r="C46" s="87"/>
      <c r="D46" s="87"/>
    </row>
    <row r="47" spans="2:11" s="1" customFormat="1" ht="15.6" customHeight="1" x14ac:dyDescent="0.25">
      <c r="B47" s="7" t="s">
        <v>32</v>
      </c>
      <c r="C47" s="87"/>
      <c r="D47" s="87"/>
    </row>
    <row r="48" spans="2:11" s="1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30"/>
  <sheetViews>
    <sheetView view="pageBreakPreview" zoomScale="60" zoomScaleNormal="100" workbookViewId="0">
      <selection activeCell="F133" sqref="F133"/>
    </sheetView>
  </sheetViews>
  <sheetFormatPr defaultColWidth="9.140625" defaultRowHeight="15" outlineLevelRow="1" x14ac:dyDescent="0.25"/>
  <cols>
    <col min="1" max="1" width="5.5703125" style="26" customWidth="1"/>
    <col min="2" max="2" width="22.42578125" style="26" customWidth="1"/>
    <col min="3" max="3" width="39.140625" style="26" customWidth="1"/>
    <col min="4" max="4" width="10.5703125" style="26" customWidth="1"/>
    <col min="5" max="5" width="12.5703125" style="26" customWidth="1"/>
    <col min="6" max="6" width="14.42578125" style="26" customWidth="1"/>
    <col min="7" max="7" width="13.42578125" style="26" customWidth="1"/>
    <col min="8" max="8" width="12.5703125" style="26" customWidth="1"/>
    <col min="9" max="9" width="14.42578125" style="26" customWidth="1"/>
    <col min="10" max="10" width="15.140625" style="26" customWidth="1"/>
    <col min="11" max="11" width="22.42578125" style="26" customWidth="1"/>
    <col min="12" max="12" width="16.42578125" style="26" customWidth="1"/>
    <col min="13" max="13" width="10.85546875" style="26" customWidth="1"/>
    <col min="14" max="14" width="9.140625" style="26"/>
  </cols>
  <sheetData>
    <row r="1" spans="1:11" s="26" customFormat="1" ht="13.7" customHeight="1" x14ac:dyDescent="0.2">
      <c r="A1" s="25"/>
    </row>
    <row r="2" spans="1:11" s="26" customFormat="1" ht="15.6" customHeight="1" x14ac:dyDescent="0.25">
      <c r="A2" s="1"/>
      <c r="B2" s="1"/>
      <c r="C2" s="1"/>
      <c r="D2" s="1"/>
      <c r="E2" s="1"/>
      <c r="F2" s="1"/>
      <c r="G2" s="1"/>
      <c r="H2" s="121" t="s">
        <v>304</v>
      </c>
      <c r="I2" s="121"/>
      <c r="J2" s="121"/>
    </row>
    <row r="3" spans="1:11" s="26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5" customFormat="1" ht="15.6" customHeight="1" x14ac:dyDescent="0.2">
      <c r="A4" s="103" t="s">
        <v>305</v>
      </c>
      <c r="B4" s="103"/>
      <c r="C4" s="103"/>
      <c r="D4" s="103"/>
      <c r="E4" s="103"/>
      <c r="F4" s="103"/>
      <c r="G4" s="103"/>
      <c r="H4" s="103"/>
      <c r="I4" s="27"/>
      <c r="J4" s="27"/>
    </row>
    <row r="5" spans="1:11" s="25" customFormat="1" ht="15.6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</row>
    <row r="6" spans="1:11" s="25" customFormat="1" x14ac:dyDescent="0.2">
      <c r="A6" s="122" t="s">
        <v>306</v>
      </c>
      <c r="B6" s="123"/>
      <c r="C6" s="123"/>
      <c r="D6" s="122" t="s">
        <v>307</v>
      </c>
      <c r="E6" s="124"/>
      <c r="F6" s="124"/>
      <c r="G6" s="124"/>
      <c r="H6" s="124"/>
      <c r="I6" s="124"/>
      <c r="J6" s="124"/>
    </row>
    <row r="7" spans="1:11" s="25" customFormat="1" ht="15.6" customHeight="1" x14ac:dyDescent="0.2">
      <c r="A7" s="122" t="s">
        <v>4</v>
      </c>
      <c r="B7" s="123"/>
      <c r="C7" s="123"/>
      <c r="D7" s="28"/>
      <c r="E7" s="28"/>
      <c r="F7" s="28"/>
      <c r="G7" s="28"/>
      <c r="H7" s="28"/>
      <c r="I7" s="28"/>
      <c r="J7" s="28"/>
    </row>
    <row r="8" spans="1:11" s="25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25" t="s">
        <v>308</v>
      </c>
      <c r="B9" s="111" t="s">
        <v>54</v>
      </c>
      <c r="C9" s="111" t="s">
        <v>269</v>
      </c>
      <c r="D9" s="111" t="s">
        <v>56</v>
      </c>
      <c r="E9" s="111" t="s">
        <v>309</v>
      </c>
      <c r="F9" s="111" t="s">
        <v>58</v>
      </c>
      <c r="G9" s="111"/>
      <c r="H9" s="111" t="s">
        <v>310</v>
      </c>
      <c r="I9" s="111" t="s">
        <v>311</v>
      </c>
      <c r="J9" s="111"/>
      <c r="K9" s="4"/>
    </row>
    <row r="10" spans="1:11" s="1" customFormat="1" ht="28.5" customHeight="1" x14ac:dyDescent="0.25">
      <c r="A10" s="125"/>
      <c r="B10" s="111"/>
      <c r="C10" s="111"/>
      <c r="D10" s="111"/>
      <c r="E10" s="111"/>
      <c r="F10" s="5" t="s">
        <v>312</v>
      </c>
      <c r="G10" s="5" t="s">
        <v>60</v>
      </c>
      <c r="H10" s="111"/>
      <c r="I10" s="5" t="s">
        <v>312</v>
      </c>
      <c r="J10" s="5" t="s">
        <v>60</v>
      </c>
    </row>
    <row r="11" spans="1:11" s="1" customFormat="1" ht="15.6" customHeight="1" x14ac:dyDescent="0.25">
      <c r="A11" s="29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  <c r="J11" s="5">
        <v>10</v>
      </c>
    </row>
    <row r="12" spans="1:11" s="1" customFormat="1" ht="15.6" customHeight="1" x14ac:dyDescent="0.25">
      <c r="A12" s="30"/>
      <c r="B12" s="126" t="s">
        <v>313</v>
      </c>
      <c r="C12" s="127"/>
      <c r="D12" s="128"/>
      <c r="E12" s="128"/>
      <c r="F12" s="128"/>
      <c r="G12" s="128"/>
      <c r="H12" s="128"/>
      <c r="I12" s="30"/>
      <c r="J12" s="30"/>
    </row>
    <row r="13" spans="1:11" s="1" customFormat="1" ht="31.35" customHeight="1" x14ac:dyDescent="0.25">
      <c r="A13" s="17">
        <v>1</v>
      </c>
      <c r="B13" s="17" t="s">
        <v>314</v>
      </c>
      <c r="C13" s="18" t="s">
        <v>315</v>
      </c>
      <c r="D13" s="17" t="s">
        <v>65</v>
      </c>
      <c r="E13" s="17">
        <v>9092.26</v>
      </c>
      <c r="F13" s="19">
        <v>10.210000000000001</v>
      </c>
      <c r="G13" s="19">
        <f>ROUND(E13*F13,2)</f>
        <v>92831.97</v>
      </c>
      <c r="H13" s="31">
        <f>G13/G14</f>
        <v>1</v>
      </c>
      <c r="I13" s="19">
        <f>ROUND(F13*Прил.10!$D$10,2)</f>
        <v>452.2</v>
      </c>
      <c r="J13" s="19">
        <f>ROUND(E13*I13,2)</f>
        <v>4111519.97</v>
      </c>
    </row>
    <row r="14" spans="1:11" s="1" customFormat="1" ht="31.35" customHeight="1" x14ac:dyDescent="0.25">
      <c r="A14" s="17"/>
      <c r="B14" s="17"/>
      <c r="C14" s="18" t="s">
        <v>316</v>
      </c>
      <c r="D14" s="17" t="s">
        <v>65</v>
      </c>
      <c r="E14" s="17">
        <f>SUM(E13:E13)</f>
        <v>9092.26</v>
      </c>
      <c r="F14" s="19"/>
      <c r="G14" s="19">
        <f>SUM(G13:G13)</f>
        <v>92831.97</v>
      </c>
      <c r="H14" s="31">
        <v>1</v>
      </c>
      <c r="I14" s="19"/>
      <c r="J14" s="19">
        <f>SUM(J13:J13)</f>
        <v>4111519.97</v>
      </c>
    </row>
    <row r="15" spans="1:11" s="1" customFormat="1" ht="15.6" customHeight="1" x14ac:dyDescent="0.25">
      <c r="A15" s="17"/>
      <c r="B15" s="114" t="s">
        <v>90</v>
      </c>
      <c r="C15" s="115"/>
      <c r="D15" s="114"/>
      <c r="E15" s="114"/>
      <c r="F15" s="120"/>
      <c r="G15" s="120"/>
      <c r="H15" s="114"/>
      <c r="I15" s="19"/>
      <c r="J15" s="19"/>
    </row>
    <row r="16" spans="1:11" s="1" customFormat="1" ht="15.6" customHeight="1" x14ac:dyDescent="0.25">
      <c r="A16" s="17">
        <v>2</v>
      </c>
      <c r="B16" s="17">
        <v>2</v>
      </c>
      <c r="C16" s="18" t="s">
        <v>90</v>
      </c>
      <c r="D16" s="17" t="s">
        <v>65</v>
      </c>
      <c r="E16" s="17">
        <v>700</v>
      </c>
      <c r="F16" s="19">
        <v>13.19</v>
      </c>
      <c r="G16" s="19">
        <f>ROUND(E16*F16,2)</f>
        <v>9233</v>
      </c>
      <c r="H16" s="31">
        <v>1</v>
      </c>
      <c r="I16" s="19">
        <f>ROUND(F16*Прил.10!$D$10,2)</f>
        <v>584.19000000000005</v>
      </c>
      <c r="J16" s="19">
        <f>ROUND(E16*I16,2)</f>
        <v>408933</v>
      </c>
    </row>
    <row r="17" spans="1:10" s="1" customFormat="1" ht="15.6" customHeight="1" x14ac:dyDescent="0.25">
      <c r="A17" s="17"/>
      <c r="B17" s="113" t="s">
        <v>91</v>
      </c>
      <c r="C17" s="115"/>
      <c r="D17" s="114"/>
      <c r="E17" s="114"/>
      <c r="F17" s="120"/>
      <c r="G17" s="120"/>
      <c r="H17" s="114"/>
      <c r="I17" s="19"/>
      <c r="J17" s="19"/>
    </row>
    <row r="18" spans="1:10" s="1" customFormat="1" ht="15.6" customHeight="1" x14ac:dyDescent="0.25">
      <c r="A18" s="17"/>
      <c r="B18" s="114" t="s">
        <v>317</v>
      </c>
      <c r="C18" s="115"/>
      <c r="D18" s="114"/>
      <c r="E18" s="114"/>
      <c r="F18" s="120"/>
      <c r="G18" s="120"/>
      <c r="H18" s="114"/>
      <c r="I18" s="19"/>
      <c r="J18" s="19"/>
    </row>
    <row r="19" spans="1:10" s="1" customFormat="1" ht="31.35" customHeight="1" x14ac:dyDescent="0.25">
      <c r="A19" s="17">
        <v>3</v>
      </c>
      <c r="B19" s="32" t="s">
        <v>92</v>
      </c>
      <c r="C19" s="22" t="s">
        <v>93</v>
      </c>
      <c r="D19" s="23" t="s">
        <v>94</v>
      </c>
      <c r="E19" s="83">
        <v>446.49499141682003</v>
      </c>
      <c r="F19" s="34">
        <v>96.89</v>
      </c>
      <c r="G19" s="34">
        <f>ROUND(E19*F19,2)</f>
        <v>43260.9</v>
      </c>
      <c r="H19" s="31">
        <f>G19/G41</f>
        <v>0.57170900167888117</v>
      </c>
      <c r="I19" s="19">
        <f>ROUND(F19*Прил.10!$D$11,2)</f>
        <v>1305.1099999999999</v>
      </c>
      <c r="J19" s="19">
        <f>ROUND(E19*I19,2)</f>
        <v>582725.07999999996</v>
      </c>
    </row>
    <row r="20" spans="1:10" s="1" customFormat="1" ht="31.35" customHeight="1" x14ac:dyDescent="0.25">
      <c r="A20" s="17">
        <v>4</v>
      </c>
      <c r="B20" s="32" t="s">
        <v>95</v>
      </c>
      <c r="C20" s="22" t="s">
        <v>96</v>
      </c>
      <c r="D20" s="23" t="s">
        <v>94</v>
      </c>
      <c r="E20" s="83">
        <v>261.31907497346998</v>
      </c>
      <c r="F20" s="34">
        <v>87.49</v>
      </c>
      <c r="G20" s="34">
        <f>ROUND(E20*F20,2)</f>
        <v>22862.81</v>
      </c>
      <c r="H20" s="31">
        <f>G20/G41</f>
        <v>0.30214059995686504</v>
      </c>
      <c r="I20" s="19">
        <f>ROUND(F20*Прил.10!$D$11,2)</f>
        <v>1178.49</v>
      </c>
      <c r="J20" s="19">
        <f>ROUND(E20*I20,2)</f>
        <v>307961.92</v>
      </c>
    </row>
    <row r="21" spans="1:10" s="1" customFormat="1" ht="15.6" customHeight="1" x14ac:dyDescent="0.25">
      <c r="A21" s="17"/>
      <c r="B21" s="129" t="s">
        <v>318</v>
      </c>
      <c r="C21" s="114"/>
      <c r="D21" s="114"/>
      <c r="E21" s="114"/>
      <c r="F21" s="120"/>
      <c r="G21" s="34">
        <f>SUM(G19:G20)</f>
        <v>66123.710000000006</v>
      </c>
      <c r="H21" s="31">
        <f>SUM(H19:H20)</f>
        <v>0.87384960163574621</v>
      </c>
      <c r="I21" s="19"/>
      <c r="J21" s="19">
        <f>SUM(J19:J20)</f>
        <v>890687</v>
      </c>
    </row>
    <row r="22" spans="1:10" s="1" customFormat="1" ht="31.35" hidden="1" customHeight="1" outlineLevel="1" x14ac:dyDescent="0.25">
      <c r="A22" s="17">
        <v>5</v>
      </c>
      <c r="B22" s="32" t="s">
        <v>97</v>
      </c>
      <c r="C22" s="22" t="s">
        <v>98</v>
      </c>
      <c r="D22" s="23" t="s">
        <v>94</v>
      </c>
      <c r="E22" s="33">
        <v>489.86914228711998</v>
      </c>
      <c r="F22" s="34">
        <v>8.1</v>
      </c>
      <c r="G22" s="34">
        <f t="shared" ref="G22:G39" si="0">ROUND(E22*F22,2)</f>
        <v>3967.94</v>
      </c>
      <c r="H22" s="31">
        <f>G22/G41</f>
        <v>5.2437813732994457E-2</v>
      </c>
      <c r="I22" s="19">
        <f>ROUND(F22*Прил.10!$D$11,2)</f>
        <v>109.11</v>
      </c>
      <c r="J22" s="19">
        <f t="shared" ref="J22:J39" si="1">ROUND(E22*I22,2)</f>
        <v>53449.62</v>
      </c>
    </row>
    <row r="23" spans="1:10" s="1" customFormat="1" ht="31.35" hidden="1" customHeight="1" outlineLevel="1" x14ac:dyDescent="0.25">
      <c r="A23" s="17">
        <v>6</v>
      </c>
      <c r="B23" s="32" t="s">
        <v>99</v>
      </c>
      <c r="C23" s="22" t="s">
        <v>100</v>
      </c>
      <c r="D23" s="23" t="s">
        <v>94</v>
      </c>
      <c r="E23" s="33">
        <v>46.103124088572002</v>
      </c>
      <c r="F23" s="34">
        <v>65.709999999999994</v>
      </c>
      <c r="G23" s="34">
        <f t="shared" si="0"/>
        <v>3029.44</v>
      </c>
      <c r="H23" s="31">
        <f>G23/G41</f>
        <v>4.0035184613497865E-2</v>
      </c>
      <c r="I23" s="19">
        <f>ROUND(F23*Прил.10!$D$11,2)</f>
        <v>885.11</v>
      </c>
      <c r="J23" s="19">
        <f t="shared" si="1"/>
        <v>40806.339999999997</v>
      </c>
    </row>
    <row r="24" spans="1:10" s="1" customFormat="1" ht="31.35" hidden="1" customHeight="1" outlineLevel="1" x14ac:dyDescent="0.25">
      <c r="A24" s="17">
        <v>7</v>
      </c>
      <c r="B24" s="32" t="s">
        <v>101</v>
      </c>
      <c r="C24" s="22" t="s">
        <v>102</v>
      </c>
      <c r="D24" s="23" t="s">
        <v>94</v>
      </c>
      <c r="E24" s="33">
        <v>8.1919433363073004</v>
      </c>
      <c r="F24" s="34">
        <v>120.04</v>
      </c>
      <c r="G24" s="34">
        <f t="shared" si="0"/>
        <v>983.36</v>
      </c>
      <c r="H24" s="31">
        <f>G24/G41</f>
        <v>1.2995470826796128E-2</v>
      </c>
      <c r="I24" s="19">
        <f>ROUND(F24*Прил.10!$D$11,2)</f>
        <v>1616.94</v>
      </c>
      <c r="J24" s="19">
        <f t="shared" si="1"/>
        <v>13245.88</v>
      </c>
    </row>
    <row r="25" spans="1:10" s="1" customFormat="1" ht="31.35" hidden="1" customHeight="1" outlineLevel="1" x14ac:dyDescent="0.25">
      <c r="A25" s="17">
        <v>8</v>
      </c>
      <c r="B25" s="32" t="s">
        <v>103</v>
      </c>
      <c r="C25" s="22" t="s">
        <v>104</v>
      </c>
      <c r="D25" s="23" t="s">
        <v>94</v>
      </c>
      <c r="E25" s="33">
        <v>5.2055999362756999</v>
      </c>
      <c r="F25" s="34">
        <v>111.99</v>
      </c>
      <c r="G25" s="34">
        <f t="shared" si="0"/>
        <v>582.98</v>
      </c>
      <c r="H25" s="31">
        <f>G25/G41</f>
        <v>7.7042991199617709E-3</v>
      </c>
      <c r="I25" s="19">
        <f>ROUND(F25*Прил.10!$D$11,2)</f>
        <v>1508.51</v>
      </c>
      <c r="J25" s="19">
        <f t="shared" si="1"/>
        <v>7852.7</v>
      </c>
    </row>
    <row r="26" spans="1:10" s="1" customFormat="1" ht="15.6" hidden="1" customHeight="1" outlineLevel="1" x14ac:dyDescent="0.25">
      <c r="A26" s="17">
        <v>9</v>
      </c>
      <c r="B26" s="32" t="s">
        <v>105</v>
      </c>
      <c r="C26" s="22" t="s">
        <v>106</v>
      </c>
      <c r="D26" s="23" t="s">
        <v>94</v>
      </c>
      <c r="E26" s="33">
        <v>297.74766933743001</v>
      </c>
      <c r="F26" s="34">
        <v>1.9</v>
      </c>
      <c r="G26" s="34">
        <f t="shared" si="0"/>
        <v>565.72</v>
      </c>
      <c r="H26" s="31">
        <f>G26/G41</f>
        <v>7.4762017533101868E-3</v>
      </c>
      <c r="I26" s="19">
        <f>ROUND(F26*Прил.10!$D$11,2)</f>
        <v>25.59</v>
      </c>
      <c r="J26" s="19">
        <f t="shared" si="1"/>
        <v>7619.36</v>
      </c>
    </row>
    <row r="27" spans="1:10" s="1" customFormat="1" ht="31.35" hidden="1" customHeight="1" outlineLevel="1" x14ac:dyDescent="0.25">
      <c r="A27" s="17">
        <v>10</v>
      </c>
      <c r="B27" s="32" t="s">
        <v>107</v>
      </c>
      <c r="C27" s="22" t="s">
        <v>108</v>
      </c>
      <c r="D27" s="23" t="s">
        <v>94</v>
      </c>
      <c r="E27" s="33">
        <v>35.715853739181</v>
      </c>
      <c r="F27" s="34">
        <v>6.66</v>
      </c>
      <c r="G27" s="34">
        <f t="shared" si="0"/>
        <v>237.87</v>
      </c>
      <c r="H27" s="31">
        <f>G27/G41</f>
        <v>3.1435411706496044E-3</v>
      </c>
      <c r="I27" s="19">
        <f>ROUND(F27*Прил.10!$D$11,2)</f>
        <v>89.71</v>
      </c>
      <c r="J27" s="19">
        <f t="shared" si="1"/>
        <v>3204.07</v>
      </c>
    </row>
    <row r="28" spans="1:10" s="1" customFormat="1" ht="31.35" hidden="1" customHeight="1" outlineLevel="1" x14ac:dyDescent="0.25">
      <c r="A28" s="17">
        <v>11</v>
      </c>
      <c r="B28" s="32" t="s">
        <v>109</v>
      </c>
      <c r="C28" s="22" t="s">
        <v>110</v>
      </c>
      <c r="D28" s="23" t="s">
        <v>94</v>
      </c>
      <c r="E28" s="33">
        <v>0.68270387740533001</v>
      </c>
      <c r="F28" s="34">
        <v>115.4</v>
      </c>
      <c r="G28" s="34">
        <f t="shared" si="0"/>
        <v>78.78</v>
      </c>
      <c r="H28" s="31">
        <f>G28/G41</f>
        <v>1.041107215806011E-3</v>
      </c>
      <c r="I28" s="19">
        <f>ROUND(F28*Прил.10!$D$11,2)</f>
        <v>1554.44</v>
      </c>
      <c r="J28" s="19">
        <f t="shared" si="1"/>
        <v>1061.22</v>
      </c>
    </row>
    <row r="29" spans="1:10" s="1" customFormat="1" ht="15.6" hidden="1" customHeight="1" outlineLevel="1" x14ac:dyDescent="0.25">
      <c r="A29" s="17">
        <v>12</v>
      </c>
      <c r="B29" s="32" t="s">
        <v>111</v>
      </c>
      <c r="C29" s="22" t="s">
        <v>112</v>
      </c>
      <c r="D29" s="23" t="s">
        <v>94</v>
      </c>
      <c r="E29" s="33">
        <v>0.59739837155501996</v>
      </c>
      <c r="F29" s="34">
        <v>89.99</v>
      </c>
      <c r="G29" s="34">
        <f t="shared" si="0"/>
        <v>53.76</v>
      </c>
      <c r="H29" s="31">
        <f>G29/G41</f>
        <v>7.1045854178384291E-4</v>
      </c>
      <c r="I29" s="19">
        <f>ROUND(F29*Прил.10!$D$11,2)</f>
        <v>1212.17</v>
      </c>
      <c r="J29" s="19">
        <f t="shared" si="1"/>
        <v>724.15</v>
      </c>
    </row>
    <row r="30" spans="1:10" s="1" customFormat="1" ht="62.45" hidden="1" customHeight="1" outlineLevel="1" x14ac:dyDescent="0.25">
      <c r="A30" s="17">
        <v>13</v>
      </c>
      <c r="B30" s="32" t="s">
        <v>113</v>
      </c>
      <c r="C30" s="22" t="s">
        <v>114</v>
      </c>
      <c r="D30" s="23" t="s">
        <v>94</v>
      </c>
      <c r="E30" s="33">
        <v>0.27733378679906001</v>
      </c>
      <c r="F30" s="34">
        <v>90</v>
      </c>
      <c r="G30" s="34">
        <f t="shared" si="0"/>
        <v>24.96</v>
      </c>
      <c r="H30" s="31">
        <f>G30/G41</f>
        <v>3.2985575154249853E-4</v>
      </c>
      <c r="I30" s="19">
        <f>ROUND(F30*Прил.10!$D$11,2)</f>
        <v>1212.3</v>
      </c>
      <c r="J30" s="19">
        <f t="shared" si="1"/>
        <v>336.21</v>
      </c>
    </row>
    <row r="31" spans="1:10" s="1" customFormat="1" ht="46.9" hidden="1" customHeight="1" outlineLevel="1" x14ac:dyDescent="0.25">
      <c r="A31" s="17">
        <v>14</v>
      </c>
      <c r="B31" s="32" t="s">
        <v>115</v>
      </c>
      <c r="C31" s="22" t="s">
        <v>116</v>
      </c>
      <c r="D31" s="23" t="s">
        <v>94</v>
      </c>
      <c r="E31" s="33">
        <v>6.4220213333961995E-2</v>
      </c>
      <c r="F31" s="34">
        <v>115.27</v>
      </c>
      <c r="G31" s="34">
        <f t="shared" si="0"/>
        <v>7.4</v>
      </c>
      <c r="H31" s="31">
        <f>G31/G41</f>
        <v>9.7793772492567679E-5</v>
      </c>
      <c r="I31" s="19">
        <f>ROUND(F31*Прил.10!$D$11,2)</f>
        <v>1552.69</v>
      </c>
      <c r="J31" s="19">
        <f t="shared" si="1"/>
        <v>99.71</v>
      </c>
    </row>
    <row r="32" spans="1:10" s="1" customFormat="1" ht="31.35" hidden="1" customHeight="1" outlineLevel="1" x14ac:dyDescent="0.25">
      <c r="A32" s="17">
        <v>15</v>
      </c>
      <c r="B32" s="32" t="s">
        <v>117</v>
      </c>
      <c r="C32" s="22" t="s">
        <v>118</v>
      </c>
      <c r="D32" s="23" t="s">
        <v>94</v>
      </c>
      <c r="E32" s="33">
        <v>2.350233396108</v>
      </c>
      <c r="F32" s="34">
        <v>2.16</v>
      </c>
      <c r="G32" s="34">
        <f t="shared" si="0"/>
        <v>5.08</v>
      </c>
      <c r="H32" s="31">
        <f>G32/G41</f>
        <v>6.7134103278681585E-5</v>
      </c>
      <c r="I32" s="19">
        <f>ROUND(F32*Прил.10!$D$11,2)</f>
        <v>29.1</v>
      </c>
      <c r="J32" s="19">
        <f t="shared" si="1"/>
        <v>68.39</v>
      </c>
    </row>
    <row r="33" spans="1:10" s="1" customFormat="1" ht="31.35" hidden="1" customHeight="1" outlineLevel="1" x14ac:dyDescent="0.25">
      <c r="A33" s="17">
        <v>16</v>
      </c>
      <c r="B33" s="32" t="s">
        <v>119</v>
      </c>
      <c r="C33" s="22" t="s">
        <v>120</v>
      </c>
      <c r="D33" s="23" t="s">
        <v>94</v>
      </c>
      <c r="E33" s="33">
        <v>4.2716045820043999E-2</v>
      </c>
      <c r="F33" s="34">
        <v>86.4</v>
      </c>
      <c r="G33" s="34">
        <f t="shared" si="0"/>
        <v>3.69</v>
      </c>
      <c r="H33" s="31">
        <f>G33/G41</f>
        <v>4.8764732499672256E-5</v>
      </c>
      <c r="I33" s="19">
        <f>ROUND(F33*Прил.10!$D$11,2)</f>
        <v>1163.81</v>
      </c>
      <c r="J33" s="19">
        <f t="shared" si="1"/>
        <v>49.71</v>
      </c>
    </row>
    <row r="34" spans="1:10" s="1" customFormat="1" ht="15.6" hidden="1" customHeight="1" outlineLevel="1" x14ac:dyDescent="0.25">
      <c r="A34" s="17">
        <v>17</v>
      </c>
      <c r="B34" s="32" t="s">
        <v>121</v>
      </c>
      <c r="C34" s="22" t="s">
        <v>122</v>
      </c>
      <c r="D34" s="23" t="s">
        <v>94</v>
      </c>
      <c r="E34" s="33">
        <v>4.2666736430624998E-2</v>
      </c>
      <c r="F34" s="34">
        <v>30</v>
      </c>
      <c r="G34" s="34">
        <f t="shared" si="0"/>
        <v>1.28</v>
      </c>
      <c r="H34" s="31">
        <f>G34/G41</f>
        <v>1.6915679566281977E-5</v>
      </c>
      <c r="I34" s="19">
        <f>ROUND(F34*Прил.10!$D$11,2)</f>
        <v>404.1</v>
      </c>
      <c r="J34" s="19">
        <f t="shared" si="1"/>
        <v>17.239999999999998</v>
      </c>
    </row>
    <row r="35" spans="1:10" s="1" customFormat="1" ht="31.35" hidden="1" customHeight="1" outlineLevel="1" x14ac:dyDescent="0.25">
      <c r="A35" s="17">
        <v>18</v>
      </c>
      <c r="B35" s="32" t="s">
        <v>123</v>
      </c>
      <c r="C35" s="22" t="s">
        <v>124</v>
      </c>
      <c r="D35" s="23" t="s">
        <v>94</v>
      </c>
      <c r="E35" s="33">
        <v>0.37603677949831998</v>
      </c>
      <c r="F35" s="34">
        <v>3.12</v>
      </c>
      <c r="G35" s="34">
        <f t="shared" si="0"/>
        <v>1.17</v>
      </c>
      <c r="H35" s="31">
        <f>G35/G41</f>
        <v>1.5461988353554618E-5</v>
      </c>
      <c r="I35" s="19">
        <f>ROUND(F35*Прил.10!$D$11,2)</f>
        <v>42.03</v>
      </c>
      <c r="J35" s="19">
        <f t="shared" si="1"/>
        <v>15.8</v>
      </c>
    </row>
    <row r="36" spans="1:10" s="1" customFormat="1" ht="15.6" hidden="1" customHeight="1" outlineLevel="1" x14ac:dyDescent="0.25">
      <c r="A36" s="17">
        <v>19</v>
      </c>
      <c r="B36" s="32" t="s">
        <v>125</v>
      </c>
      <c r="C36" s="22" t="s">
        <v>126</v>
      </c>
      <c r="D36" s="23" t="s">
        <v>94</v>
      </c>
      <c r="E36" s="33">
        <v>1.7054033819600001</v>
      </c>
      <c r="F36" s="34">
        <v>0.5</v>
      </c>
      <c r="G36" s="34">
        <f t="shared" si="0"/>
        <v>0.85</v>
      </c>
      <c r="H36" s="31">
        <f>G36/G41</f>
        <v>1.1233068461984124E-5</v>
      </c>
      <c r="I36" s="19">
        <f>ROUND(F36*Прил.10!$D$11,2)</f>
        <v>6.74</v>
      </c>
      <c r="J36" s="19">
        <f t="shared" si="1"/>
        <v>11.49</v>
      </c>
    </row>
    <row r="37" spans="1:10" s="1" customFormat="1" ht="46.9" hidden="1" customHeight="1" outlineLevel="1" x14ac:dyDescent="0.25">
      <c r="A37" s="17">
        <v>20</v>
      </c>
      <c r="B37" s="32" t="s">
        <v>127</v>
      </c>
      <c r="C37" s="22" t="s">
        <v>128</v>
      </c>
      <c r="D37" s="23" t="s">
        <v>94</v>
      </c>
      <c r="E37" s="33">
        <v>2.1838494871466E-2</v>
      </c>
      <c r="F37" s="34">
        <v>31.26</v>
      </c>
      <c r="G37" s="34">
        <f t="shared" si="0"/>
        <v>0.68</v>
      </c>
      <c r="H37" s="31">
        <f>G37/G41</f>
        <v>8.9864547695873005E-6</v>
      </c>
      <c r="I37" s="19">
        <f>ROUND(F37*Прил.10!$D$11,2)</f>
        <v>421.07</v>
      </c>
      <c r="J37" s="19">
        <f t="shared" si="1"/>
        <v>9.1999999999999993</v>
      </c>
    </row>
    <row r="38" spans="1:10" s="1" customFormat="1" ht="46.9" hidden="1" customHeight="1" outlineLevel="1" x14ac:dyDescent="0.25">
      <c r="A38" s="17">
        <v>21</v>
      </c>
      <c r="B38" s="32" t="s">
        <v>129</v>
      </c>
      <c r="C38" s="22" t="s">
        <v>130</v>
      </c>
      <c r="D38" s="23" t="s">
        <v>94</v>
      </c>
      <c r="E38" s="33">
        <v>1.0858425311858999</v>
      </c>
      <c r="F38" s="34">
        <v>0.55000000000000004</v>
      </c>
      <c r="G38" s="34">
        <f t="shared" si="0"/>
        <v>0.6</v>
      </c>
      <c r="H38" s="31">
        <f>G38/G41</f>
        <v>7.9292247966946763E-6</v>
      </c>
      <c r="I38" s="19">
        <f>ROUND(F38*Прил.10!$D$11,2)</f>
        <v>7.41</v>
      </c>
      <c r="J38" s="19">
        <f t="shared" si="1"/>
        <v>8.0500000000000007</v>
      </c>
    </row>
    <row r="39" spans="1:10" s="1" customFormat="1" ht="15.6" hidden="1" customHeight="1" outlineLevel="1" x14ac:dyDescent="0.25">
      <c r="A39" s="17">
        <v>22</v>
      </c>
      <c r="B39" s="32" t="s">
        <v>131</v>
      </c>
      <c r="C39" s="22" t="s">
        <v>132</v>
      </c>
      <c r="D39" s="23" t="s">
        <v>94</v>
      </c>
      <c r="E39" s="33">
        <v>2.5472396220299998E-2</v>
      </c>
      <c r="F39" s="34">
        <v>6.7</v>
      </c>
      <c r="G39" s="34">
        <f t="shared" si="0"/>
        <v>0.17</v>
      </c>
      <c r="H39" s="31">
        <f>G39/G41</f>
        <v>2.2466136923968251E-6</v>
      </c>
      <c r="I39" s="19">
        <f>ROUND(F39*Прил.10!$D$11,2)</f>
        <v>90.25</v>
      </c>
      <c r="J39" s="19">
        <f t="shared" si="1"/>
        <v>2.2999999999999998</v>
      </c>
    </row>
    <row r="40" spans="1:10" s="1" customFormat="1" ht="15.6" customHeight="1" collapsed="1" x14ac:dyDescent="0.25">
      <c r="A40" s="17"/>
      <c r="B40" s="114" t="s">
        <v>319</v>
      </c>
      <c r="C40" s="114"/>
      <c r="D40" s="114"/>
      <c r="E40" s="114"/>
      <c r="F40" s="120"/>
      <c r="G40" s="19">
        <f>SUM(G22:G39)</f>
        <v>9545.7300000000014</v>
      </c>
      <c r="H40" s="31">
        <f>SUM(H22:H39)</f>
        <v>0.12615039836425379</v>
      </c>
      <c r="I40" s="19"/>
      <c r="J40" s="19">
        <f>SUM(J22:J39)</f>
        <v>128581.44000000003</v>
      </c>
    </row>
    <row r="41" spans="1:10" s="1" customFormat="1" ht="15.6" customHeight="1" x14ac:dyDescent="0.25">
      <c r="A41" s="17"/>
      <c r="B41" s="114" t="s">
        <v>320</v>
      </c>
      <c r="C41" s="115"/>
      <c r="D41" s="114"/>
      <c r="E41" s="114"/>
      <c r="F41" s="120"/>
      <c r="G41" s="19">
        <f>G21+G40</f>
        <v>75669.440000000002</v>
      </c>
      <c r="H41" s="31">
        <f>H21+H40</f>
        <v>1</v>
      </c>
      <c r="I41" s="19"/>
      <c r="J41" s="19">
        <f>J21+J40</f>
        <v>1019268.4400000001</v>
      </c>
    </row>
    <row r="42" spans="1:10" s="1" customFormat="1" ht="15.6" customHeight="1" x14ac:dyDescent="0.25">
      <c r="A42" s="30"/>
      <c r="B42" s="126" t="s">
        <v>42</v>
      </c>
      <c r="C42" s="128"/>
      <c r="D42" s="128"/>
      <c r="E42" s="128"/>
      <c r="F42" s="130"/>
      <c r="G42" s="130"/>
      <c r="H42" s="128"/>
      <c r="I42" s="130"/>
      <c r="J42" s="130"/>
    </row>
    <row r="43" spans="1:10" s="1" customFormat="1" ht="15.6" customHeight="1" x14ac:dyDescent="0.25">
      <c r="A43" s="30"/>
      <c r="B43" s="128" t="s">
        <v>321</v>
      </c>
      <c r="C43" s="128"/>
      <c r="D43" s="128"/>
      <c r="E43" s="128"/>
      <c r="F43" s="130"/>
      <c r="G43" s="130"/>
      <c r="H43" s="128"/>
      <c r="I43" s="130"/>
      <c r="J43" s="130"/>
    </row>
    <row r="44" spans="1:10" s="1" customFormat="1" ht="15.6" customHeight="1" outlineLevel="1" x14ac:dyDescent="0.25">
      <c r="A44" s="30"/>
      <c r="B44" s="30"/>
      <c r="C44" s="30" t="s">
        <v>322</v>
      </c>
      <c r="D44" s="30"/>
      <c r="E44" s="30"/>
      <c r="F44" s="35"/>
      <c r="G44" s="35">
        <v>0</v>
      </c>
      <c r="H44" s="30">
        <v>0</v>
      </c>
      <c r="I44" s="35"/>
      <c r="J44" s="35">
        <v>0</v>
      </c>
    </row>
    <row r="45" spans="1:10" s="1" customFormat="1" ht="15.6" customHeight="1" x14ac:dyDescent="0.25">
      <c r="A45" s="30"/>
      <c r="B45" s="128" t="s">
        <v>323</v>
      </c>
      <c r="C45" s="128"/>
      <c r="D45" s="128"/>
      <c r="E45" s="128"/>
      <c r="F45" s="130"/>
      <c r="G45" s="130"/>
      <c r="H45" s="128"/>
      <c r="I45" s="130"/>
      <c r="J45" s="130"/>
    </row>
    <row r="46" spans="1:10" s="1" customFormat="1" ht="15.6" customHeight="1" outlineLevel="1" x14ac:dyDescent="0.25">
      <c r="A46" s="30"/>
      <c r="B46" s="30"/>
      <c r="C46" s="30" t="s">
        <v>324</v>
      </c>
      <c r="D46" s="30"/>
      <c r="E46" s="30"/>
      <c r="F46" s="35"/>
      <c r="G46" s="35">
        <v>0</v>
      </c>
      <c r="H46" s="30">
        <v>0</v>
      </c>
      <c r="I46" s="35"/>
      <c r="J46" s="35">
        <v>0</v>
      </c>
    </row>
    <row r="47" spans="1:10" s="1" customFormat="1" ht="15.6" customHeight="1" outlineLevel="1" x14ac:dyDescent="0.25">
      <c r="A47" s="30"/>
      <c r="B47" s="30"/>
      <c r="C47" s="36" t="s">
        <v>325</v>
      </c>
      <c r="D47" s="30"/>
      <c r="E47" s="30"/>
      <c r="F47" s="35"/>
      <c r="G47" s="35">
        <v>0</v>
      </c>
      <c r="H47" s="30">
        <v>0</v>
      </c>
      <c r="I47" s="35"/>
      <c r="J47" s="35">
        <v>0</v>
      </c>
    </row>
    <row r="48" spans="1:10" s="1" customFormat="1" ht="15.6" customHeight="1" outlineLevel="1" x14ac:dyDescent="0.25">
      <c r="A48" s="30"/>
      <c r="B48" s="30"/>
      <c r="C48" s="30" t="s">
        <v>326</v>
      </c>
      <c r="D48" s="30"/>
      <c r="E48" s="30"/>
      <c r="F48" s="35"/>
      <c r="G48" s="35">
        <v>0</v>
      </c>
      <c r="H48" s="30"/>
      <c r="I48" s="35"/>
      <c r="J48" s="35">
        <v>0</v>
      </c>
    </row>
    <row r="49" spans="1:10" s="1" customFormat="1" ht="15.6" customHeight="1" x14ac:dyDescent="0.25">
      <c r="A49" s="17"/>
      <c r="B49" s="113" t="s">
        <v>133</v>
      </c>
      <c r="C49" s="115"/>
      <c r="D49" s="114"/>
      <c r="E49" s="114"/>
      <c r="F49" s="120"/>
      <c r="G49" s="120"/>
      <c r="H49" s="114"/>
      <c r="I49" s="19"/>
      <c r="J49" s="19"/>
    </row>
    <row r="50" spans="1:10" s="1" customFormat="1" ht="15.6" customHeight="1" x14ac:dyDescent="0.25">
      <c r="A50" s="17"/>
      <c r="B50" s="114" t="s">
        <v>327</v>
      </c>
      <c r="C50" s="115"/>
      <c r="D50" s="114"/>
      <c r="E50" s="114"/>
      <c r="F50" s="120"/>
      <c r="G50" s="120"/>
      <c r="H50" s="114"/>
      <c r="I50" s="19"/>
      <c r="J50" s="19"/>
    </row>
    <row r="51" spans="1:10" s="1" customFormat="1" ht="46.9" customHeight="1" x14ac:dyDescent="0.25">
      <c r="A51" s="17">
        <v>23</v>
      </c>
      <c r="B51" s="32" t="s">
        <v>134</v>
      </c>
      <c r="C51" s="22" t="s">
        <v>135</v>
      </c>
      <c r="D51" s="23" t="s">
        <v>136</v>
      </c>
      <c r="E51" s="33">
        <v>23.520173455445001</v>
      </c>
      <c r="F51" s="34">
        <v>7997.23</v>
      </c>
      <c r="G51" s="34">
        <f t="shared" ref="G51:G58" si="2">ROUND(E51*F51,2)</f>
        <v>188096.24</v>
      </c>
      <c r="H51" s="31">
        <f>G51/G117</f>
        <v>0.27573632636024098</v>
      </c>
      <c r="I51" s="19">
        <f>ROUND(F51*Прил.10!$D$12,2)</f>
        <v>64297.73</v>
      </c>
      <c r="J51" s="19">
        <f t="shared" ref="J51:J58" si="3">ROUND(E51*I51,2)</f>
        <v>1512293.76</v>
      </c>
    </row>
    <row r="52" spans="1:10" s="1" customFormat="1" ht="15.6" customHeight="1" x14ac:dyDescent="0.25">
      <c r="A52" s="17">
        <v>24</v>
      </c>
      <c r="B52" s="32" t="s">
        <v>137</v>
      </c>
      <c r="C52" s="22" t="s">
        <v>138</v>
      </c>
      <c r="D52" s="23" t="s">
        <v>139</v>
      </c>
      <c r="E52" s="33">
        <v>228.77018232169999</v>
      </c>
      <c r="F52" s="34">
        <v>592.76</v>
      </c>
      <c r="G52" s="34">
        <f t="shared" si="2"/>
        <v>135605.81</v>
      </c>
      <c r="H52" s="31">
        <f>G52/G117</f>
        <v>0.19878891721867928</v>
      </c>
      <c r="I52" s="19">
        <f>ROUND(F52*Прил.10!$D$12,2)</f>
        <v>4765.79</v>
      </c>
      <c r="J52" s="19">
        <f t="shared" si="3"/>
        <v>1090270.6499999999</v>
      </c>
    </row>
    <row r="53" spans="1:10" s="1" customFormat="1" ht="31.35" customHeight="1" x14ac:dyDescent="0.25">
      <c r="A53" s="17">
        <v>25</v>
      </c>
      <c r="B53" s="32" t="s">
        <v>140</v>
      </c>
      <c r="C53" s="22" t="s">
        <v>141</v>
      </c>
      <c r="D53" s="23" t="s">
        <v>139</v>
      </c>
      <c r="E53" s="33">
        <v>1182.5550517116999</v>
      </c>
      <c r="F53" s="34">
        <v>59.99</v>
      </c>
      <c r="G53" s="34">
        <f t="shared" si="2"/>
        <v>70941.48</v>
      </c>
      <c r="H53" s="31">
        <f>G53/G117</f>
        <v>0.10399539662121107</v>
      </c>
      <c r="I53" s="19">
        <f>ROUND(F53*Прил.10!$D$12,2)</f>
        <v>482.32</v>
      </c>
      <c r="J53" s="19">
        <f t="shared" si="3"/>
        <v>570369.94999999995</v>
      </c>
    </row>
    <row r="54" spans="1:10" s="1" customFormat="1" ht="46.9" customHeight="1" x14ac:dyDescent="0.25">
      <c r="A54" s="17">
        <v>26</v>
      </c>
      <c r="B54" s="32" t="s">
        <v>142</v>
      </c>
      <c r="C54" s="22" t="s">
        <v>143</v>
      </c>
      <c r="D54" s="23" t="s">
        <v>139</v>
      </c>
      <c r="E54" s="33">
        <v>85.143019627678001</v>
      </c>
      <c r="F54" s="34">
        <v>679.18</v>
      </c>
      <c r="G54" s="34">
        <f t="shared" si="2"/>
        <v>57827.44</v>
      </c>
      <c r="H54" s="31">
        <f>G54/G117</f>
        <v>8.4771103709554513E-2</v>
      </c>
      <c r="I54" s="19">
        <f>ROUND(F54*Прил.10!$D$12,2)</f>
        <v>5460.61</v>
      </c>
      <c r="J54" s="19">
        <f t="shared" si="3"/>
        <v>464932.82</v>
      </c>
    </row>
    <row r="55" spans="1:10" s="1" customFormat="1" ht="31.35" customHeight="1" x14ac:dyDescent="0.25">
      <c r="A55" s="17">
        <v>27</v>
      </c>
      <c r="B55" s="32" t="s">
        <v>144</v>
      </c>
      <c r="C55" s="22" t="s">
        <v>145</v>
      </c>
      <c r="D55" s="23" t="s">
        <v>146</v>
      </c>
      <c r="E55" s="33">
        <v>7430.5144311832</v>
      </c>
      <c r="F55" s="24">
        <v>7.32</v>
      </c>
      <c r="G55" s="34">
        <f t="shared" si="2"/>
        <v>54391.37</v>
      </c>
      <c r="H55" s="31">
        <f>G55/G117</f>
        <v>7.9734058211374248E-2</v>
      </c>
      <c r="I55" s="19">
        <f>ROUND(F55*Прил.10!$D$12,2)</f>
        <v>58.85</v>
      </c>
      <c r="J55" s="19">
        <f t="shared" si="3"/>
        <v>437285.77</v>
      </c>
    </row>
    <row r="56" spans="1:10" s="1" customFormat="1" ht="62.45" customHeight="1" x14ac:dyDescent="0.25">
      <c r="A56" s="17">
        <v>28</v>
      </c>
      <c r="B56" s="32" t="s">
        <v>147</v>
      </c>
      <c r="C56" s="22" t="s">
        <v>148</v>
      </c>
      <c r="D56" s="23" t="s">
        <v>149</v>
      </c>
      <c r="E56" s="82">
        <v>25.600865070162001</v>
      </c>
      <c r="F56" s="34">
        <v>1725.08</v>
      </c>
      <c r="G56" s="34">
        <f t="shared" si="2"/>
        <v>44163.54</v>
      </c>
      <c r="H56" s="31">
        <f>G56/G117</f>
        <v>6.4740753343413768E-2</v>
      </c>
      <c r="I56" s="19">
        <f>ROUND(F56*Прил.10!$D$12,2)</f>
        <v>13869.64</v>
      </c>
      <c r="J56" s="19">
        <f t="shared" si="3"/>
        <v>355074.78</v>
      </c>
    </row>
    <row r="57" spans="1:10" s="1" customFormat="1" ht="46.9" customHeight="1" x14ac:dyDescent="0.25">
      <c r="A57" s="17">
        <v>29</v>
      </c>
      <c r="B57" s="32" t="s">
        <v>150</v>
      </c>
      <c r="C57" s="22" t="s">
        <v>151</v>
      </c>
      <c r="D57" s="23" t="s">
        <v>136</v>
      </c>
      <c r="E57" s="33">
        <v>2.0935963319663</v>
      </c>
      <c r="F57" s="34">
        <v>8102.64</v>
      </c>
      <c r="G57" s="34">
        <f t="shared" si="2"/>
        <v>16963.66</v>
      </c>
      <c r="H57" s="31">
        <f>G57/G117</f>
        <v>2.486757465233843E-2</v>
      </c>
      <c r="I57" s="19">
        <f>ROUND(F57*Прил.10!$D$12,2)</f>
        <v>65145.23</v>
      </c>
      <c r="J57" s="19">
        <f t="shared" si="3"/>
        <v>136387.81</v>
      </c>
    </row>
    <row r="58" spans="1:10" s="1" customFormat="1" ht="15.6" customHeight="1" x14ac:dyDescent="0.25">
      <c r="A58" s="17">
        <v>30</v>
      </c>
      <c r="B58" s="32" t="s">
        <v>152</v>
      </c>
      <c r="C58" s="22" t="s">
        <v>153</v>
      </c>
      <c r="D58" s="23" t="s">
        <v>139</v>
      </c>
      <c r="E58" s="33">
        <v>28.288367975326999</v>
      </c>
      <c r="F58" s="34">
        <v>560</v>
      </c>
      <c r="G58" s="34">
        <f t="shared" si="2"/>
        <v>15841.49</v>
      </c>
      <c r="H58" s="31">
        <f>G58/G117</f>
        <v>2.3222549566501136E-2</v>
      </c>
      <c r="I58" s="19">
        <f>ROUND(F58*Прил.10!$D$12,2)</f>
        <v>4502.3999999999996</v>
      </c>
      <c r="J58" s="19">
        <f t="shared" si="3"/>
        <v>127365.55</v>
      </c>
    </row>
    <row r="59" spans="1:10" s="1" customFormat="1" ht="15.6" customHeight="1" x14ac:dyDescent="0.25">
      <c r="A59" s="17"/>
      <c r="B59" s="129" t="s">
        <v>328</v>
      </c>
      <c r="C59" s="114"/>
      <c r="D59" s="114"/>
      <c r="E59" s="114"/>
      <c r="F59" s="120"/>
      <c r="G59" s="34">
        <f>SUM(G51:G58)</f>
        <v>583831.03</v>
      </c>
      <c r="H59" s="31">
        <f>SUM(H51:H58)</f>
        <v>0.85585667968331347</v>
      </c>
      <c r="I59" s="19"/>
      <c r="J59" s="19">
        <f>SUM(J51:J58)</f>
        <v>4693981.09</v>
      </c>
    </row>
    <row r="60" spans="1:10" s="1" customFormat="1" ht="46.9" hidden="1" customHeight="1" outlineLevel="1" x14ac:dyDescent="0.25">
      <c r="A60" s="17">
        <v>31</v>
      </c>
      <c r="B60" s="32" t="s">
        <v>154</v>
      </c>
      <c r="C60" s="22" t="s">
        <v>155</v>
      </c>
      <c r="D60" s="23" t="s">
        <v>139</v>
      </c>
      <c r="E60" s="33">
        <v>10.169742489493</v>
      </c>
      <c r="F60" s="34">
        <v>1100</v>
      </c>
      <c r="G60" s="34">
        <f t="shared" ref="G60:G91" si="4">ROUND(E60*F60,2)</f>
        <v>11186.72</v>
      </c>
      <c r="H60" s="31">
        <f>G60/G117</f>
        <v>1.6398972551607809E-2</v>
      </c>
      <c r="I60" s="19">
        <f>ROUND(F60*Прил.10!$D$12,2)</f>
        <v>8844</v>
      </c>
      <c r="J60" s="19">
        <f t="shared" ref="J60:J91" si="5">ROUND(E60*I60,2)</f>
        <v>89941.2</v>
      </c>
    </row>
    <row r="61" spans="1:10" s="1" customFormat="1" ht="31.35" hidden="1" customHeight="1" outlineLevel="1" x14ac:dyDescent="0.25">
      <c r="A61" s="17">
        <v>32</v>
      </c>
      <c r="B61" s="32" t="s">
        <v>156</v>
      </c>
      <c r="C61" s="22" t="s">
        <v>157</v>
      </c>
      <c r="D61" s="23" t="s">
        <v>136</v>
      </c>
      <c r="E61" s="33">
        <v>1.3280173136797999</v>
      </c>
      <c r="F61" s="34">
        <v>7418.82</v>
      </c>
      <c r="G61" s="34">
        <f t="shared" si="4"/>
        <v>9852.32</v>
      </c>
      <c r="H61" s="31">
        <f>G61/G117</f>
        <v>1.4442832684616819E-2</v>
      </c>
      <c r="I61" s="19">
        <f>ROUND(F61*Прил.10!$D$12,2)</f>
        <v>59647.31</v>
      </c>
      <c r="J61" s="19">
        <f t="shared" si="5"/>
        <v>79212.66</v>
      </c>
    </row>
    <row r="62" spans="1:10" s="1" customFormat="1" ht="46.9" hidden="1" customHeight="1" outlineLevel="1" x14ac:dyDescent="0.25">
      <c r="A62" s="17">
        <v>33</v>
      </c>
      <c r="B62" s="32" t="s">
        <v>158</v>
      </c>
      <c r="C62" s="22" t="s">
        <v>159</v>
      </c>
      <c r="D62" s="23" t="s">
        <v>136</v>
      </c>
      <c r="E62" s="33">
        <v>1.1943822573099001</v>
      </c>
      <c r="F62" s="34">
        <v>8014.15</v>
      </c>
      <c r="G62" s="34">
        <f t="shared" si="4"/>
        <v>9571.9599999999991</v>
      </c>
      <c r="H62" s="31">
        <f>G62/G117</f>
        <v>1.4031843945775694E-2</v>
      </c>
      <c r="I62" s="19">
        <f>ROUND(F62*Прил.10!$D$12,2)</f>
        <v>64433.77</v>
      </c>
      <c r="J62" s="19">
        <f t="shared" si="5"/>
        <v>76958.55</v>
      </c>
    </row>
    <row r="63" spans="1:10" s="1" customFormat="1" ht="15.6" hidden="1" customHeight="1" outlineLevel="1" x14ac:dyDescent="0.25">
      <c r="A63" s="17">
        <v>34</v>
      </c>
      <c r="B63" s="32" t="s">
        <v>160</v>
      </c>
      <c r="C63" s="22" t="s">
        <v>161</v>
      </c>
      <c r="D63" s="23" t="s">
        <v>162</v>
      </c>
      <c r="E63" s="33">
        <v>333.70508497517</v>
      </c>
      <c r="F63" s="34">
        <v>24.94</v>
      </c>
      <c r="G63" s="34">
        <f t="shared" si="4"/>
        <v>8322.6</v>
      </c>
      <c r="H63" s="31">
        <f>G63/G117</f>
        <v>1.2200366949205054E-2</v>
      </c>
      <c r="I63" s="19">
        <f>ROUND(F63*Прил.10!$D$12,2)</f>
        <v>200.52</v>
      </c>
      <c r="J63" s="19">
        <f t="shared" si="5"/>
        <v>66914.539999999994</v>
      </c>
    </row>
    <row r="64" spans="1:10" s="1" customFormat="1" ht="46.9" hidden="1" customHeight="1" outlineLevel="1" x14ac:dyDescent="0.25">
      <c r="A64" s="17">
        <v>35</v>
      </c>
      <c r="B64" s="32" t="s">
        <v>163</v>
      </c>
      <c r="C64" s="22" t="s">
        <v>164</v>
      </c>
      <c r="D64" s="23" t="s">
        <v>139</v>
      </c>
      <c r="E64" s="33">
        <v>71.314183454033</v>
      </c>
      <c r="F64" s="34">
        <v>108.4</v>
      </c>
      <c r="G64" s="34">
        <f t="shared" si="4"/>
        <v>7730.46</v>
      </c>
      <c r="H64" s="31">
        <f>G64/G117</f>
        <v>1.1332329883227802E-2</v>
      </c>
      <c r="I64" s="19">
        <f>ROUND(F64*Прил.10!$D$12,2)</f>
        <v>871.54</v>
      </c>
      <c r="J64" s="19">
        <f t="shared" si="5"/>
        <v>62153.16</v>
      </c>
    </row>
    <row r="65" spans="1:10" s="1" customFormat="1" ht="15.6" hidden="1" customHeight="1" outlineLevel="1" x14ac:dyDescent="0.25">
      <c r="A65" s="17">
        <v>36</v>
      </c>
      <c r="B65" s="32" t="s">
        <v>165</v>
      </c>
      <c r="C65" s="22" t="s">
        <v>166</v>
      </c>
      <c r="D65" s="23" t="s">
        <v>136</v>
      </c>
      <c r="E65" s="33">
        <v>0.61909935018326001</v>
      </c>
      <c r="F65" s="34">
        <v>9424</v>
      </c>
      <c r="G65" s="34">
        <f t="shared" si="4"/>
        <v>5834.39</v>
      </c>
      <c r="H65" s="31">
        <f>G65/G117</f>
        <v>8.5528199030077707E-3</v>
      </c>
      <c r="I65" s="19">
        <f>ROUND(F65*Прил.10!$D$12,2)</f>
        <v>75768.960000000006</v>
      </c>
      <c r="J65" s="19">
        <f t="shared" si="5"/>
        <v>46908.51</v>
      </c>
    </row>
    <row r="66" spans="1:10" s="1" customFormat="1" ht="15.6" hidden="1" customHeight="1" outlineLevel="1" x14ac:dyDescent="0.25">
      <c r="A66" s="17">
        <v>37</v>
      </c>
      <c r="B66" s="32" t="s">
        <v>167</v>
      </c>
      <c r="C66" s="22" t="s">
        <v>168</v>
      </c>
      <c r="D66" s="23" t="s">
        <v>136</v>
      </c>
      <c r="E66" s="33">
        <v>0.47488690963597002</v>
      </c>
      <c r="F66" s="34">
        <v>11978</v>
      </c>
      <c r="G66" s="34">
        <f t="shared" si="4"/>
        <v>5688.2</v>
      </c>
      <c r="H66" s="31">
        <f>G66/G117</f>
        <v>8.3385152813385457E-3</v>
      </c>
      <c r="I66" s="19">
        <f>ROUND(F66*Прил.10!$D$12,2)</f>
        <v>96303.12</v>
      </c>
      <c r="J66" s="19">
        <f t="shared" si="5"/>
        <v>45733.09</v>
      </c>
    </row>
    <row r="67" spans="1:10" s="1" customFormat="1" ht="46.9" hidden="1" customHeight="1" outlineLevel="1" x14ac:dyDescent="0.25">
      <c r="A67" s="17">
        <v>38</v>
      </c>
      <c r="B67" s="32" t="s">
        <v>169</v>
      </c>
      <c r="C67" s="22" t="s">
        <v>170</v>
      </c>
      <c r="D67" s="23" t="s">
        <v>149</v>
      </c>
      <c r="E67" s="33">
        <v>4.2667366812666998</v>
      </c>
      <c r="F67" s="34">
        <v>1278</v>
      </c>
      <c r="G67" s="34">
        <f t="shared" si="4"/>
        <v>5452.89</v>
      </c>
      <c r="H67" s="31">
        <f>G67/G117</f>
        <v>7.9935667860585331E-3</v>
      </c>
      <c r="I67" s="19">
        <f>ROUND(F67*Прил.10!$D$12,2)</f>
        <v>10275.120000000001</v>
      </c>
      <c r="J67" s="19">
        <f t="shared" si="5"/>
        <v>43841.23</v>
      </c>
    </row>
    <row r="68" spans="1:10" s="1" customFormat="1" ht="15.6" hidden="1" customHeight="1" outlineLevel="1" x14ac:dyDescent="0.25">
      <c r="A68" s="17">
        <v>39</v>
      </c>
      <c r="B68" s="32" t="s">
        <v>171</v>
      </c>
      <c r="C68" s="22" t="s">
        <v>172</v>
      </c>
      <c r="D68" s="23" t="s">
        <v>149</v>
      </c>
      <c r="E68" s="33">
        <v>9.6003110722722997</v>
      </c>
      <c r="F68" s="34">
        <v>375</v>
      </c>
      <c r="G68" s="34">
        <f t="shared" si="4"/>
        <v>3600.12</v>
      </c>
      <c r="H68" s="31">
        <f>G68/G117</f>
        <v>5.2775316681292024E-3</v>
      </c>
      <c r="I68" s="19">
        <f>ROUND(F68*Прил.10!$D$12,2)</f>
        <v>3015</v>
      </c>
      <c r="J68" s="19">
        <f t="shared" si="5"/>
        <v>28944.94</v>
      </c>
    </row>
    <row r="69" spans="1:10" s="1" customFormat="1" ht="46.9" hidden="1" customHeight="1" outlineLevel="1" x14ac:dyDescent="0.25">
      <c r="A69" s="17">
        <v>40</v>
      </c>
      <c r="B69" s="32" t="s">
        <v>173</v>
      </c>
      <c r="C69" s="22" t="s">
        <v>174</v>
      </c>
      <c r="D69" s="23" t="s">
        <v>136</v>
      </c>
      <c r="E69" s="33">
        <v>0.40107160154521998</v>
      </c>
      <c r="F69" s="34">
        <v>7571</v>
      </c>
      <c r="G69" s="34">
        <f t="shared" si="4"/>
        <v>3036.51</v>
      </c>
      <c r="H69" s="31">
        <f>G69/G117</f>
        <v>4.4513176465203952E-3</v>
      </c>
      <c r="I69" s="19">
        <f>ROUND(F69*Прил.10!$D$12,2)</f>
        <v>60870.84</v>
      </c>
      <c r="J69" s="19">
        <f t="shared" si="5"/>
        <v>24413.57</v>
      </c>
    </row>
    <row r="70" spans="1:10" s="1" customFormat="1" ht="46.9" hidden="1" customHeight="1" outlineLevel="1" x14ac:dyDescent="0.25">
      <c r="A70" s="17">
        <v>41</v>
      </c>
      <c r="B70" s="32" t="s">
        <v>175</v>
      </c>
      <c r="C70" s="22" t="s">
        <v>176</v>
      </c>
      <c r="D70" s="23" t="s">
        <v>139</v>
      </c>
      <c r="E70" s="33">
        <v>2.6539108265487998</v>
      </c>
      <c r="F70" s="34">
        <v>1056</v>
      </c>
      <c r="G70" s="34">
        <f t="shared" si="4"/>
        <v>2802.53</v>
      </c>
      <c r="H70" s="31">
        <f>G70/G117</f>
        <v>4.1083188410058931E-3</v>
      </c>
      <c r="I70" s="19">
        <f>ROUND(F70*Прил.10!$D$12,2)</f>
        <v>8490.24</v>
      </c>
      <c r="J70" s="19">
        <f t="shared" si="5"/>
        <v>22532.34</v>
      </c>
    </row>
    <row r="71" spans="1:10" s="1" customFormat="1" ht="62.45" hidden="1" customHeight="1" outlineLevel="1" x14ac:dyDescent="0.25">
      <c r="A71" s="17">
        <v>42</v>
      </c>
      <c r="B71" s="32" t="s">
        <v>177</v>
      </c>
      <c r="C71" s="22" t="s">
        <v>178</v>
      </c>
      <c r="D71" s="23" t="s">
        <v>149</v>
      </c>
      <c r="E71" s="33">
        <v>4.2667526733793997</v>
      </c>
      <c r="F71" s="34">
        <v>647.77</v>
      </c>
      <c r="G71" s="34">
        <f t="shared" si="4"/>
        <v>2763.87</v>
      </c>
      <c r="H71" s="31">
        <f>G71/G117</f>
        <v>4.0516459039121634E-3</v>
      </c>
      <c r="I71" s="19">
        <f>ROUND(F71*Прил.10!$D$12,2)</f>
        <v>5208.07</v>
      </c>
      <c r="J71" s="19">
        <f t="shared" si="5"/>
        <v>22221.55</v>
      </c>
    </row>
    <row r="72" spans="1:10" s="1" customFormat="1" ht="46.9" hidden="1" customHeight="1" outlineLevel="1" x14ac:dyDescent="0.25">
      <c r="A72" s="17">
        <v>43</v>
      </c>
      <c r="B72" s="32" t="s">
        <v>179</v>
      </c>
      <c r="C72" s="22" t="s">
        <v>180</v>
      </c>
      <c r="D72" s="23" t="s">
        <v>139</v>
      </c>
      <c r="E72" s="33">
        <v>4.7979154485770001</v>
      </c>
      <c r="F72" s="34">
        <v>558.33000000000004</v>
      </c>
      <c r="G72" s="34">
        <f t="shared" si="4"/>
        <v>2678.82</v>
      </c>
      <c r="H72" s="31">
        <f>G72/G117</f>
        <v>3.9269683741702697E-3</v>
      </c>
      <c r="I72" s="19">
        <f>ROUND(F72*Прил.10!$D$12,2)</f>
        <v>4488.97</v>
      </c>
      <c r="J72" s="19">
        <f t="shared" si="5"/>
        <v>21537.7</v>
      </c>
    </row>
    <row r="73" spans="1:10" s="1" customFormat="1" ht="31.35" hidden="1" customHeight="1" outlineLevel="1" x14ac:dyDescent="0.25">
      <c r="A73" s="17">
        <v>44</v>
      </c>
      <c r="B73" s="32" t="s">
        <v>181</v>
      </c>
      <c r="C73" s="22" t="s">
        <v>182</v>
      </c>
      <c r="D73" s="23" t="s">
        <v>136</v>
      </c>
      <c r="E73" s="33">
        <v>0.11733453696878</v>
      </c>
      <c r="F73" s="34">
        <v>22562.97</v>
      </c>
      <c r="G73" s="34">
        <f t="shared" si="4"/>
        <v>2647.42</v>
      </c>
      <c r="H73" s="31">
        <f>G73/G117</f>
        <v>3.8809381045183532E-3</v>
      </c>
      <c r="I73" s="19">
        <f>ROUND(F73*Прил.10!$D$12,2)</f>
        <v>181406.28</v>
      </c>
      <c r="J73" s="19">
        <f t="shared" si="5"/>
        <v>21285.22</v>
      </c>
    </row>
    <row r="74" spans="1:10" s="1" customFormat="1" ht="31.35" hidden="1" customHeight="1" outlineLevel="1" x14ac:dyDescent="0.25">
      <c r="A74" s="17">
        <v>45</v>
      </c>
      <c r="B74" s="32" t="s">
        <v>183</v>
      </c>
      <c r="C74" s="22" t="s">
        <v>184</v>
      </c>
      <c r="D74" s="23" t="s">
        <v>139</v>
      </c>
      <c r="E74" s="33">
        <v>4.5644510519067003</v>
      </c>
      <c r="F74" s="34">
        <v>519.79999999999995</v>
      </c>
      <c r="G74" s="34">
        <f t="shared" si="4"/>
        <v>2372.6</v>
      </c>
      <c r="H74" s="31">
        <f>G74/G117</f>
        <v>3.4780706298132686E-3</v>
      </c>
      <c r="I74" s="19">
        <f>ROUND(F74*Прил.10!$D$12,2)</f>
        <v>4179.1899999999996</v>
      </c>
      <c r="J74" s="19">
        <f t="shared" si="5"/>
        <v>19075.71</v>
      </c>
    </row>
    <row r="75" spans="1:10" s="1" customFormat="1" ht="15.6" hidden="1" customHeight="1" outlineLevel="1" x14ac:dyDescent="0.25">
      <c r="A75" s="17">
        <v>46</v>
      </c>
      <c r="B75" s="32" t="s">
        <v>185</v>
      </c>
      <c r="C75" s="22" t="s">
        <v>186</v>
      </c>
      <c r="D75" s="23" t="s">
        <v>146</v>
      </c>
      <c r="E75" s="33">
        <v>50.731454904616001</v>
      </c>
      <c r="F75" s="34">
        <v>45</v>
      </c>
      <c r="G75" s="34">
        <f t="shared" si="4"/>
        <v>2282.92</v>
      </c>
      <c r="H75" s="31">
        <f>G75/G117</f>
        <v>3.3466058341959488E-3</v>
      </c>
      <c r="I75" s="19">
        <f>ROUND(F75*Прил.10!$D$12,2)</f>
        <v>361.8</v>
      </c>
      <c r="J75" s="19">
        <f t="shared" si="5"/>
        <v>18354.64</v>
      </c>
    </row>
    <row r="76" spans="1:10" s="1" customFormat="1" ht="93.6" hidden="1" customHeight="1" outlineLevel="1" x14ac:dyDescent="0.25">
      <c r="A76" s="17">
        <v>47</v>
      </c>
      <c r="B76" s="32" t="s">
        <v>187</v>
      </c>
      <c r="C76" s="22" t="s">
        <v>188</v>
      </c>
      <c r="D76" s="23" t="s">
        <v>136</v>
      </c>
      <c r="E76" s="33">
        <v>0.18389508983312</v>
      </c>
      <c r="F76" s="34">
        <v>10045</v>
      </c>
      <c r="G76" s="34">
        <f t="shared" si="4"/>
        <v>1847.23</v>
      </c>
      <c r="H76" s="31">
        <f>G76/G117</f>
        <v>2.7079138537932919E-3</v>
      </c>
      <c r="I76" s="19">
        <f>ROUND(F76*Прил.10!$D$12,2)</f>
        <v>80761.8</v>
      </c>
      <c r="J76" s="19">
        <f t="shared" si="5"/>
        <v>14851.7</v>
      </c>
    </row>
    <row r="77" spans="1:10" s="1" customFormat="1" ht="46.9" hidden="1" customHeight="1" outlineLevel="1" x14ac:dyDescent="0.25">
      <c r="A77" s="17">
        <v>48</v>
      </c>
      <c r="B77" s="32" t="s">
        <v>189</v>
      </c>
      <c r="C77" s="22" t="s">
        <v>190</v>
      </c>
      <c r="D77" s="23" t="s">
        <v>149</v>
      </c>
      <c r="E77" s="33">
        <v>4.2667088615219004</v>
      </c>
      <c r="F77" s="34">
        <v>391.02</v>
      </c>
      <c r="G77" s="34">
        <f t="shared" si="4"/>
        <v>1668.37</v>
      </c>
      <c r="H77" s="31">
        <f>G77/G117</f>
        <v>2.445717228635911E-3</v>
      </c>
      <c r="I77" s="19">
        <f>ROUND(F77*Прил.10!$D$12,2)</f>
        <v>3143.8</v>
      </c>
      <c r="J77" s="19">
        <f t="shared" si="5"/>
        <v>13413.68</v>
      </c>
    </row>
    <row r="78" spans="1:10" s="1" customFormat="1" ht="62.45" hidden="1" customHeight="1" outlineLevel="1" x14ac:dyDescent="0.25">
      <c r="A78" s="17">
        <v>49</v>
      </c>
      <c r="B78" s="32" t="s">
        <v>191</v>
      </c>
      <c r="C78" s="22" t="s">
        <v>192</v>
      </c>
      <c r="D78" s="23" t="s">
        <v>149</v>
      </c>
      <c r="E78" s="33">
        <v>4.2667179955014998</v>
      </c>
      <c r="F78" s="34">
        <v>362.1</v>
      </c>
      <c r="G78" s="34">
        <f t="shared" si="4"/>
        <v>1544.98</v>
      </c>
      <c r="H78" s="31">
        <f>G78/G117</f>
        <v>2.2648358600897344E-3</v>
      </c>
      <c r="I78" s="19">
        <f>ROUND(F78*Прил.10!$D$12,2)</f>
        <v>2911.28</v>
      </c>
      <c r="J78" s="19">
        <f t="shared" si="5"/>
        <v>12421.61</v>
      </c>
    </row>
    <row r="79" spans="1:10" s="1" customFormat="1" ht="31.35" hidden="1" customHeight="1" outlineLevel="1" x14ac:dyDescent="0.25">
      <c r="A79" s="17">
        <v>50</v>
      </c>
      <c r="B79" s="32" t="s">
        <v>193</v>
      </c>
      <c r="C79" s="22" t="s">
        <v>194</v>
      </c>
      <c r="D79" s="23" t="s">
        <v>136</v>
      </c>
      <c r="E79" s="33">
        <v>0.22101802565244</v>
      </c>
      <c r="F79" s="34">
        <v>4455.2</v>
      </c>
      <c r="G79" s="34">
        <f t="shared" si="4"/>
        <v>984.68</v>
      </c>
      <c r="H79" s="31">
        <f>G79/G117</f>
        <v>1.443474073912387E-3</v>
      </c>
      <c r="I79" s="19">
        <f>ROUND(F79*Прил.10!$D$12,2)</f>
        <v>35819.81</v>
      </c>
      <c r="J79" s="19">
        <f t="shared" si="5"/>
        <v>7916.82</v>
      </c>
    </row>
    <row r="80" spans="1:10" s="1" customFormat="1" ht="15.6" hidden="1" customHeight="1" outlineLevel="1" x14ac:dyDescent="0.25">
      <c r="A80" s="17">
        <v>51</v>
      </c>
      <c r="B80" s="32" t="s">
        <v>195</v>
      </c>
      <c r="C80" s="22" t="s">
        <v>196</v>
      </c>
      <c r="D80" s="23" t="s">
        <v>139</v>
      </c>
      <c r="E80" s="33">
        <v>401.00760041132003</v>
      </c>
      <c r="F80" s="34">
        <v>2.44</v>
      </c>
      <c r="G80" s="34">
        <f t="shared" si="4"/>
        <v>978.46</v>
      </c>
      <c r="H80" s="31">
        <f>G80/G117</f>
        <v>1.434355975911275E-3</v>
      </c>
      <c r="I80" s="19">
        <f>ROUND(F80*Прил.10!$D$12,2)</f>
        <v>19.62</v>
      </c>
      <c r="J80" s="19">
        <f t="shared" si="5"/>
        <v>7867.77</v>
      </c>
    </row>
    <row r="81" spans="1:10" s="1" customFormat="1" ht="46.9" hidden="1" customHeight="1" outlineLevel="1" x14ac:dyDescent="0.25">
      <c r="A81" s="17">
        <v>52</v>
      </c>
      <c r="B81" s="32" t="s">
        <v>197</v>
      </c>
      <c r="C81" s="22" t="s">
        <v>198</v>
      </c>
      <c r="D81" s="23" t="s">
        <v>139</v>
      </c>
      <c r="E81" s="33">
        <v>0.59733145048980996</v>
      </c>
      <c r="F81" s="34">
        <v>1320</v>
      </c>
      <c r="G81" s="34">
        <f t="shared" si="4"/>
        <v>788.48</v>
      </c>
      <c r="H81" s="31">
        <f>G81/G117</f>
        <v>1.1558581851956362E-3</v>
      </c>
      <c r="I81" s="19">
        <f>ROUND(F81*Прил.10!$D$12,2)</f>
        <v>10612.8</v>
      </c>
      <c r="J81" s="19">
        <f t="shared" si="5"/>
        <v>6339.36</v>
      </c>
    </row>
    <row r="82" spans="1:10" s="1" customFormat="1" ht="46.9" hidden="1" customHeight="1" outlineLevel="1" x14ac:dyDescent="0.25">
      <c r="A82" s="17">
        <v>53</v>
      </c>
      <c r="B82" s="32" t="s">
        <v>199</v>
      </c>
      <c r="C82" s="22" t="s">
        <v>200</v>
      </c>
      <c r="D82" s="23" t="s">
        <v>149</v>
      </c>
      <c r="E82" s="33">
        <v>3.2001785240871001</v>
      </c>
      <c r="F82" s="34">
        <v>175.57</v>
      </c>
      <c r="G82" s="34">
        <f t="shared" si="4"/>
        <v>561.86</v>
      </c>
      <c r="H82" s="31">
        <f>G82/G117</f>
        <v>8.2364864033839804E-4</v>
      </c>
      <c r="I82" s="19">
        <f>ROUND(F82*Прил.10!$D$12,2)</f>
        <v>1411.58</v>
      </c>
      <c r="J82" s="19">
        <f t="shared" si="5"/>
        <v>4517.3100000000004</v>
      </c>
    </row>
    <row r="83" spans="1:10" s="1" customFormat="1" ht="46.9" hidden="1" customHeight="1" outlineLevel="1" x14ac:dyDescent="0.25">
      <c r="A83" s="17">
        <v>54</v>
      </c>
      <c r="B83" s="32" t="s">
        <v>201</v>
      </c>
      <c r="C83" s="22" t="s">
        <v>202</v>
      </c>
      <c r="D83" s="23" t="s">
        <v>149</v>
      </c>
      <c r="E83" s="33">
        <v>3.2000713562604002</v>
      </c>
      <c r="F83" s="34">
        <v>138.79</v>
      </c>
      <c r="G83" s="34">
        <f t="shared" si="4"/>
        <v>444.14</v>
      </c>
      <c r="H83" s="31">
        <f>G83/G117</f>
        <v>6.5107910710834741E-4</v>
      </c>
      <c r="I83" s="19">
        <f>ROUND(F83*Прил.10!$D$12,2)</f>
        <v>1115.8699999999999</v>
      </c>
      <c r="J83" s="19">
        <f t="shared" si="5"/>
        <v>3570.86</v>
      </c>
    </row>
    <row r="84" spans="1:10" s="1" customFormat="1" ht="15.6" hidden="1" customHeight="1" outlineLevel="1" x14ac:dyDescent="0.25">
      <c r="A84" s="17">
        <v>55</v>
      </c>
      <c r="B84" s="32" t="s">
        <v>203</v>
      </c>
      <c r="C84" s="22" t="s">
        <v>204</v>
      </c>
      <c r="D84" s="23" t="s">
        <v>162</v>
      </c>
      <c r="E84" s="33">
        <v>15.360256280955999</v>
      </c>
      <c r="F84" s="34">
        <v>35.53</v>
      </c>
      <c r="G84" s="34">
        <f t="shared" si="4"/>
        <v>545.75</v>
      </c>
      <c r="H84" s="31">
        <f>G84/G117</f>
        <v>8.0003247332908686E-4</v>
      </c>
      <c r="I84" s="19">
        <f>ROUND(F84*Прил.10!$D$12,2)</f>
        <v>285.66000000000003</v>
      </c>
      <c r="J84" s="19">
        <f t="shared" si="5"/>
        <v>4387.8100000000004</v>
      </c>
    </row>
    <row r="85" spans="1:10" s="1" customFormat="1" ht="93.6" hidden="1" customHeight="1" outlineLevel="1" x14ac:dyDescent="0.25">
      <c r="A85" s="17">
        <v>56</v>
      </c>
      <c r="B85" s="32" t="s">
        <v>205</v>
      </c>
      <c r="C85" s="22" t="s">
        <v>206</v>
      </c>
      <c r="D85" s="23" t="s">
        <v>136</v>
      </c>
      <c r="E85" s="33">
        <v>7.1682911303790994E-2</v>
      </c>
      <c r="F85" s="34">
        <v>6800</v>
      </c>
      <c r="G85" s="34">
        <f t="shared" si="4"/>
        <v>487.44</v>
      </c>
      <c r="H85" s="31">
        <f>G85/G117</f>
        <v>7.145539693990474E-4</v>
      </c>
      <c r="I85" s="19">
        <f>ROUND(F85*Прил.10!$D$12,2)</f>
        <v>54672</v>
      </c>
      <c r="J85" s="19">
        <f t="shared" si="5"/>
        <v>3919.05</v>
      </c>
    </row>
    <row r="86" spans="1:10" s="1" customFormat="1" ht="15.6" hidden="1" customHeight="1" outlineLevel="1" x14ac:dyDescent="0.25">
      <c r="A86" s="17">
        <v>57</v>
      </c>
      <c r="B86" s="32" t="s">
        <v>207</v>
      </c>
      <c r="C86" s="22" t="s">
        <v>208</v>
      </c>
      <c r="D86" s="23" t="s">
        <v>136</v>
      </c>
      <c r="E86" s="33">
        <v>0.12800158124791</v>
      </c>
      <c r="F86" s="34">
        <v>2165.8000000000002</v>
      </c>
      <c r="G86" s="34">
        <f t="shared" si="4"/>
        <v>277.23</v>
      </c>
      <c r="H86" s="31">
        <f>G86/G117</f>
        <v>4.0640037119747641E-4</v>
      </c>
      <c r="I86" s="19">
        <f>ROUND(F86*Прил.10!$D$12,2)</f>
        <v>17413.03</v>
      </c>
      <c r="J86" s="19">
        <f t="shared" si="5"/>
        <v>2228.9</v>
      </c>
    </row>
    <row r="87" spans="1:10" s="1" customFormat="1" ht="15.6" hidden="1" customHeight="1" outlineLevel="1" x14ac:dyDescent="0.25">
      <c r="A87" s="17">
        <v>58</v>
      </c>
      <c r="B87" s="32" t="s">
        <v>209</v>
      </c>
      <c r="C87" s="22" t="s">
        <v>210</v>
      </c>
      <c r="D87" s="23" t="s">
        <v>146</v>
      </c>
      <c r="E87" s="33">
        <v>29.015296543325</v>
      </c>
      <c r="F87" s="34">
        <v>9.0399999999999991</v>
      </c>
      <c r="G87" s="34">
        <f t="shared" si="4"/>
        <v>262.3</v>
      </c>
      <c r="H87" s="31">
        <f>G87/G117</f>
        <v>3.8451400413049838E-4</v>
      </c>
      <c r="I87" s="19">
        <f>ROUND(F87*Прил.10!$D$12,2)</f>
        <v>72.680000000000007</v>
      </c>
      <c r="J87" s="19">
        <f t="shared" si="5"/>
        <v>2108.83</v>
      </c>
    </row>
    <row r="88" spans="1:10" s="1" customFormat="1" ht="31.35" hidden="1" customHeight="1" outlineLevel="1" x14ac:dyDescent="0.25">
      <c r="A88" s="17">
        <v>59</v>
      </c>
      <c r="B88" s="32" t="s">
        <v>211</v>
      </c>
      <c r="C88" s="22" t="s">
        <v>212</v>
      </c>
      <c r="D88" s="23" t="s">
        <v>136</v>
      </c>
      <c r="E88" s="33">
        <v>0.34048996373101997</v>
      </c>
      <c r="F88" s="34">
        <v>734.5</v>
      </c>
      <c r="G88" s="34">
        <f t="shared" si="4"/>
        <v>250.09</v>
      </c>
      <c r="H88" s="31">
        <f>G88/G117</f>
        <v>3.6661497252381373E-4</v>
      </c>
      <c r="I88" s="19">
        <f>ROUND(F88*Прил.10!$D$12,2)</f>
        <v>5905.38</v>
      </c>
      <c r="J88" s="19">
        <f t="shared" si="5"/>
        <v>2010.72</v>
      </c>
    </row>
    <row r="89" spans="1:10" s="1" customFormat="1" ht="46.9" hidden="1" customHeight="1" outlineLevel="1" x14ac:dyDescent="0.25">
      <c r="A89" s="17">
        <v>60</v>
      </c>
      <c r="B89" s="32" t="s">
        <v>213</v>
      </c>
      <c r="C89" s="22" t="s">
        <v>214</v>
      </c>
      <c r="D89" s="23" t="s">
        <v>215</v>
      </c>
      <c r="E89" s="33">
        <v>7.2533527030669003</v>
      </c>
      <c r="F89" s="34">
        <v>32.67</v>
      </c>
      <c r="G89" s="34">
        <f t="shared" si="4"/>
        <v>236.97</v>
      </c>
      <c r="H89" s="31">
        <f>G89/G117</f>
        <v>3.4738194265651617E-4</v>
      </c>
      <c r="I89" s="19">
        <f>ROUND(F89*Прил.10!$D$12,2)</f>
        <v>262.67</v>
      </c>
      <c r="J89" s="19">
        <f t="shared" si="5"/>
        <v>1905.24</v>
      </c>
    </row>
    <row r="90" spans="1:10" s="1" customFormat="1" ht="31.35" hidden="1" customHeight="1" outlineLevel="1" x14ac:dyDescent="0.25">
      <c r="A90" s="17">
        <v>61</v>
      </c>
      <c r="B90" s="32" t="s">
        <v>216</v>
      </c>
      <c r="C90" s="22" t="s">
        <v>217</v>
      </c>
      <c r="D90" s="23" t="s">
        <v>139</v>
      </c>
      <c r="E90" s="33">
        <v>0.17044701150986</v>
      </c>
      <c r="F90" s="34">
        <v>1382.9</v>
      </c>
      <c r="G90" s="34">
        <f t="shared" si="4"/>
        <v>235.71</v>
      </c>
      <c r="H90" s="31">
        <f>G90/G117</f>
        <v>3.4553486814182149E-4</v>
      </c>
      <c r="I90" s="19">
        <f>ROUND(F90*Прил.10!$D$12,2)</f>
        <v>11118.52</v>
      </c>
      <c r="J90" s="19">
        <f t="shared" si="5"/>
        <v>1895.12</v>
      </c>
    </row>
    <row r="91" spans="1:10" s="1" customFormat="1" ht="62.45" hidden="1" customHeight="1" outlineLevel="1" x14ac:dyDescent="0.25">
      <c r="A91" s="17">
        <v>62</v>
      </c>
      <c r="B91" s="32" t="s">
        <v>218</v>
      </c>
      <c r="C91" s="22" t="s">
        <v>219</v>
      </c>
      <c r="D91" s="23" t="s">
        <v>136</v>
      </c>
      <c r="E91" s="33">
        <v>1.6000675681943001E-2</v>
      </c>
      <c r="F91" s="34">
        <v>14690</v>
      </c>
      <c r="G91" s="34">
        <f t="shared" si="4"/>
        <v>235.05</v>
      </c>
      <c r="H91" s="31">
        <f>G91/G117</f>
        <v>3.4456735291983853E-4</v>
      </c>
      <c r="I91" s="19">
        <f>ROUND(F91*Прил.10!$D$12,2)</f>
        <v>118107.6</v>
      </c>
      <c r="J91" s="19">
        <f t="shared" si="5"/>
        <v>1889.8</v>
      </c>
    </row>
    <row r="92" spans="1:10" s="1" customFormat="1" ht="46.9" hidden="1" customHeight="1" outlineLevel="1" x14ac:dyDescent="0.25">
      <c r="A92" s="17">
        <v>63</v>
      </c>
      <c r="B92" s="32" t="s">
        <v>220</v>
      </c>
      <c r="C92" s="22" t="s">
        <v>221</v>
      </c>
      <c r="D92" s="23" t="s">
        <v>139</v>
      </c>
      <c r="E92" s="33">
        <v>0.21719799523998001</v>
      </c>
      <c r="F92" s="34">
        <v>1010</v>
      </c>
      <c r="G92" s="34">
        <f t="shared" ref="G92:G123" si="6">ROUND(E92*F92,2)</f>
        <v>219.37</v>
      </c>
      <c r="H92" s="31">
        <f>G92/G117</f>
        <v>3.2158153673697077E-4</v>
      </c>
      <c r="I92" s="19">
        <f>ROUND(F92*Прил.10!$D$12,2)</f>
        <v>8120.4</v>
      </c>
      <c r="J92" s="19">
        <f t="shared" ref="J92:J123" si="7">ROUND(E92*I92,2)</f>
        <v>1763.73</v>
      </c>
    </row>
    <row r="93" spans="1:10" s="1" customFormat="1" ht="31.35" hidden="1" customHeight="1" outlineLevel="1" x14ac:dyDescent="0.25">
      <c r="A93" s="17">
        <v>64</v>
      </c>
      <c r="B93" s="32" t="s">
        <v>222</v>
      </c>
      <c r="C93" s="22" t="s">
        <v>223</v>
      </c>
      <c r="D93" s="23" t="s">
        <v>136</v>
      </c>
      <c r="E93" s="33">
        <v>2.5175502550524E-2</v>
      </c>
      <c r="F93" s="34">
        <v>7590</v>
      </c>
      <c r="G93" s="34">
        <f t="shared" si="6"/>
        <v>191.08</v>
      </c>
      <c r="H93" s="31">
        <f>G93/G117</f>
        <v>2.8011031608561051E-4</v>
      </c>
      <c r="I93" s="19">
        <f>ROUND(F93*Прил.10!$D$12,2)</f>
        <v>61023.6</v>
      </c>
      <c r="J93" s="19">
        <f t="shared" si="7"/>
        <v>1536.3</v>
      </c>
    </row>
    <row r="94" spans="1:10" s="1" customFormat="1" ht="31.35" hidden="1" customHeight="1" outlineLevel="1" x14ac:dyDescent="0.25">
      <c r="A94" s="17">
        <v>65</v>
      </c>
      <c r="B94" s="32" t="s">
        <v>224</v>
      </c>
      <c r="C94" s="22" t="s">
        <v>225</v>
      </c>
      <c r="D94" s="23" t="s">
        <v>139</v>
      </c>
      <c r="E94" s="33">
        <v>0.38399878960058997</v>
      </c>
      <c r="F94" s="34">
        <v>497</v>
      </c>
      <c r="G94" s="34">
        <f t="shared" si="6"/>
        <v>190.85</v>
      </c>
      <c r="H94" s="31">
        <f>G94/G117</f>
        <v>2.7977315169007097E-4</v>
      </c>
      <c r="I94" s="19">
        <f>ROUND(F94*Прил.10!$D$12,2)</f>
        <v>3995.88</v>
      </c>
      <c r="J94" s="19">
        <f t="shared" si="7"/>
        <v>1534.41</v>
      </c>
    </row>
    <row r="95" spans="1:10" s="1" customFormat="1" ht="15.6" hidden="1" customHeight="1" outlineLevel="1" x14ac:dyDescent="0.25">
      <c r="A95" s="17">
        <v>66</v>
      </c>
      <c r="B95" s="32" t="s">
        <v>226</v>
      </c>
      <c r="C95" s="22" t="s">
        <v>227</v>
      </c>
      <c r="D95" s="23" t="s">
        <v>162</v>
      </c>
      <c r="E95" s="33">
        <v>25.08759217459</v>
      </c>
      <c r="F95" s="34">
        <v>6.78</v>
      </c>
      <c r="G95" s="34">
        <f t="shared" si="6"/>
        <v>170.09</v>
      </c>
      <c r="H95" s="31">
        <f>G95/G117</f>
        <v>2.4934040016224348E-4</v>
      </c>
      <c r="I95" s="19">
        <f>ROUND(F95*Прил.10!$D$12,2)</f>
        <v>54.51</v>
      </c>
      <c r="J95" s="19">
        <f t="shared" si="7"/>
        <v>1367.52</v>
      </c>
    </row>
    <row r="96" spans="1:10" s="1" customFormat="1" ht="31.35" hidden="1" customHeight="1" outlineLevel="1" x14ac:dyDescent="0.25">
      <c r="A96" s="17">
        <v>67</v>
      </c>
      <c r="B96" s="32" t="s">
        <v>165</v>
      </c>
      <c r="C96" s="22" t="s">
        <v>228</v>
      </c>
      <c r="D96" s="23" t="s">
        <v>136</v>
      </c>
      <c r="E96" s="33">
        <v>1.237347542891E-2</v>
      </c>
      <c r="F96" s="34">
        <v>9424</v>
      </c>
      <c r="G96" s="34">
        <f t="shared" si="6"/>
        <v>116.61</v>
      </c>
      <c r="H96" s="31">
        <f>G96/G117</f>
        <v>1.709423485385338E-4</v>
      </c>
      <c r="I96" s="19">
        <f>ROUND(F96*Прил.10!$D$12,2)</f>
        <v>75768.960000000006</v>
      </c>
      <c r="J96" s="19">
        <f t="shared" si="7"/>
        <v>937.53</v>
      </c>
    </row>
    <row r="97" spans="1:10" s="1" customFormat="1" ht="31.35" hidden="1" customHeight="1" outlineLevel="1" x14ac:dyDescent="0.25">
      <c r="A97" s="17">
        <v>68</v>
      </c>
      <c r="B97" s="32" t="s">
        <v>193</v>
      </c>
      <c r="C97" s="22" t="s">
        <v>229</v>
      </c>
      <c r="D97" s="23" t="s">
        <v>136</v>
      </c>
      <c r="E97" s="33">
        <v>2.5392867604802999E-2</v>
      </c>
      <c r="F97" s="34">
        <v>4455.2</v>
      </c>
      <c r="G97" s="34">
        <f t="shared" si="6"/>
        <v>113.13</v>
      </c>
      <c r="H97" s="31">
        <f>G97/G117</f>
        <v>1.6584090464080549E-4</v>
      </c>
      <c r="I97" s="19">
        <f>ROUND(F97*Прил.10!$D$12,2)</f>
        <v>35819.81</v>
      </c>
      <c r="J97" s="19">
        <f t="shared" si="7"/>
        <v>909.57</v>
      </c>
    </row>
    <row r="98" spans="1:10" s="1" customFormat="1" ht="31.35" hidden="1" customHeight="1" outlineLevel="1" x14ac:dyDescent="0.25">
      <c r="A98" s="17">
        <v>69</v>
      </c>
      <c r="B98" s="32" t="s">
        <v>152</v>
      </c>
      <c r="C98" s="22" t="s">
        <v>230</v>
      </c>
      <c r="D98" s="23" t="s">
        <v>139</v>
      </c>
      <c r="E98" s="33">
        <v>5.7371247731994E-2</v>
      </c>
      <c r="F98" s="34">
        <v>560</v>
      </c>
      <c r="G98" s="34">
        <f t="shared" si="6"/>
        <v>32.130000000000003</v>
      </c>
      <c r="H98" s="31">
        <f>G98/G117</f>
        <v>4.7100400124715641E-5</v>
      </c>
      <c r="I98" s="19">
        <f>ROUND(F98*Прил.10!$D$12,2)</f>
        <v>4502.3999999999996</v>
      </c>
      <c r="J98" s="19">
        <f t="shared" si="7"/>
        <v>258.31</v>
      </c>
    </row>
    <row r="99" spans="1:10" s="1" customFormat="1" ht="31.35" hidden="1" customHeight="1" outlineLevel="1" x14ac:dyDescent="0.25">
      <c r="A99" s="17">
        <v>70</v>
      </c>
      <c r="B99" s="32" t="s">
        <v>231</v>
      </c>
      <c r="C99" s="22" t="s">
        <v>232</v>
      </c>
      <c r="D99" s="23" t="s">
        <v>136</v>
      </c>
      <c r="E99" s="33">
        <v>5.1186097379217E-3</v>
      </c>
      <c r="F99" s="34">
        <v>6210</v>
      </c>
      <c r="G99" s="34">
        <f t="shared" si="6"/>
        <v>31.79</v>
      </c>
      <c r="H99" s="31">
        <f>G99/G117</f>
        <v>4.6601983192178967E-5</v>
      </c>
      <c r="I99" s="19">
        <f>ROUND(F99*Прил.10!$D$12,2)</f>
        <v>49928.4</v>
      </c>
      <c r="J99" s="19">
        <f t="shared" si="7"/>
        <v>255.56</v>
      </c>
    </row>
    <row r="100" spans="1:10" s="1" customFormat="1" ht="46.9" hidden="1" customHeight="1" outlineLevel="1" x14ac:dyDescent="0.25">
      <c r="A100" s="17">
        <v>71</v>
      </c>
      <c r="B100" s="32" t="s">
        <v>233</v>
      </c>
      <c r="C100" s="22" t="s">
        <v>234</v>
      </c>
      <c r="D100" s="23" t="s">
        <v>215</v>
      </c>
      <c r="E100" s="33">
        <v>0.64008884537689004</v>
      </c>
      <c r="F100" s="34">
        <v>49.06</v>
      </c>
      <c r="G100" s="34">
        <f t="shared" si="6"/>
        <v>31.4</v>
      </c>
      <c r="H100" s="31">
        <f>G100/G117</f>
        <v>4.6030269651916306E-5</v>
      </c>
      <c r="I100" s="19">
        <f>ROUND(F100*Прил.10!$D$12,2)</f>
        <v>394.44</v>
      </c>
      <c r="J100" s="19">
        <f t="shared" si="7"/>
        <v>252.48</v>
      </c>
    </row>
    <row r="101" spans="1:10" s="1" customFormat="1" ht="31.35" hidden="1" customHeight="1" outlineLevel="1" x14ac:dyDescent="0.25">
      <c r="A101" s="17">
        <v>72</v>
      </c>
      <c r="B101" s="32" t="s">
        <v>235</v>
      </c>
      <c r="C101" s="22" t="s">
        <v>236</v>
      </c>
      <c r="D101" s="23" t="s">
        <v>136</v>
      </c>
      <c r="E101" s="33">
        <v>6.4023037118714002E-3</v>
      </c>
      <c r="F101" s="34">
        <v>1836</v>
      </c>
      <c r="G101" s="34">
        <f t="shared" si="6"/>
        <v>11.75</v>
      </c>
      <c r="H101" s="31">
        <f>G101/G117</f>
        <v>1.7224702815605626E-5</v>
      </c>
      <c r="I101" s="19">
        <f>ROUND(F101*Прил.10!$D$12,2)</f>
        <v>14761.44</v>
      </c>
      <c r="J101" s="19">
        <f t="shared" si="7"/>
        <v>94.51</v>
      </c>
    </row>
    <row r="102" spans="1:10" s="1" customFormat="1" ht="31.35" hidden="1" customHeight="1" outlineLevel="1" x14ac:dyDescent="0.25">
      <c r="A102" s="17">
        <v>73</v>
      </c>
      <c r="B102" s="32" t="s">
        <v>237</v>
      </c>
      <c r="C102" s="22" t="s">
        <v>238</v>
      </c>
      <c r="D102" s="23" t="s">
        <v>136</v>
      </c>
      <c r="E102" s="33">
        <v>3.4128451748348001E-3</v>
      </c>
      <c r="F102" s="34">
        <v>3219.2</v>
      </c>
      <c r="G102" s="34">
        <f t="shared" si="6"/>
        <v>10.99</v>
      </c>
      <c r="H102" s="31">
        <f>G102/G117</f>
        <v>1.6110594378170709E-5</v>
      </c>
      <c r="I102" s="19">
        <f>ROUND(F102*Прил.10!$D$12,2)</f>
        <v>25882.37</v>
      </c>
      <c r="J102" s="19">
        <f t="shared" si="7"/>
        <v>88.33</v>
      </c>
    </row>
    <row r="103" spans="1:10" s="1" customFormat="1" ht="31.35" hidden="1" customHeight="1" outlineLevel="1" x14ac:dyDescent="0.25">
      <c r="A103" s="17">
        <v>74</v>
      </c>
      <c r="B103" s="32" t="s">
        <v>239</v>
      </c>
      <c r="C103" s="22" t="s">
        <v>240</v>
      </c>
      <c r="D103" s="23" t="s">
        <v>139</v>
      </c>
      <c r="E103" s="33">
        <v>9.7416220002169998E-2</v>
      </c>
      <c r="F103" s="34">
        <v>108.4</v>
      </c>
      <c r="G103" s="34">
        <f t="shared" si="6"/>
        <v>10.56</v>
      </c>
      <c r="H103" s="31">
        <f>G103/G117</f>
        <v>1.5480243551727269E-5</v>
      </c>
      <c r="I103" s="19">
        <f>ROUND(F103*Прил.10!$D$12,2)</f>
        <v>871.54</v>
      </c>
      <c r="J103" s="19">
        <f t="shared" si="7"/>
        <v>84.9</v>
      </c>
    </row>
    <row r="104" spans="1:10" s="1" customFormat="1" ht="31.35" hidden="1" customHeight="1" outlineLevel="1" x14ac:dyDescent="0.25">
      <c r="A104" s="17">
        <v>75</v>
      </c>
      <c r="B104" s="32" t="s">
        <v>241</v>
      </c>
      <c r="C104" s="22" t="s">
        <v>242</v>
      </c>
      <c r="D104" s="23" t="s">
        <v>146</v>
      </c>
      <c r="E104" s="33">
        <v>0.77641582454282998</v>
      </c>
      <c r="F104" s="34">
        <v>9.0399999999999991</v>
      </c>
      <c r="G104" s="34">
        <f t="shared" si="6"/>
        <v>7.02</v>
      </c>
      <c r="H104" s="31">
        <f>G104/G117</f>
        <v>1.0290843724727786E-5</v>
      </c>
      <c r="I104" s="19">
        <f>ROUND(F104*Прил.10!$D$12,2)</f>
        <v>72.680000000000007</v>
      </c>
      <c r="J104" s="19">
        <f t="shared" si="7"/>
        <v>56.43</v>
      </c>
    </row>
    <row r="105" spans="1:10" s="1" customFormat="1" ht="31.35" hidden="1" customHeight="1" outlineLevel="1" x14ac:dyDescent="0.25">
      <c r="A105" s="17">
        <v>76</v>
      </c>
      <c r="B105" s="32" t="s">
        <v>243</v>
      </c>
      <c r="C105" s="22" t="s">
        <v>244</v>
      </c>
      <c r="D105" s="23" t="s">
        <v>139</v>
      </c>
      <c r="E105" s="33">
        <v>1.1580915876843E-2</v>
      </c>
      <c r="F105" s="34">
        <v>490</v>
      </c>
      <c r="G105" s="34">
        <f t="shared" si="6"/>
        <v>5.67</v>
      </c>
      <c r="H105" s="31">
        <f>G105/G117</f>
        <v>8.3118353161262888E-6</v>
      </c>
      <c r="I105" s="19">
        <f>ROUND(F105*Прил.10!$D$12,2)</f>
        <v>3939.6</v>
      </c>
      <c r="J105" s="19">
        <f t="shared" si="7"/>
        <v>45.62</v>
      </c>
    </row>
    <row r="106" spans="1:10" s="1" customFormat="1" ht="15.6" hidden="1" customHeight="1" outlineLevel="1" x14ac:dyDescent="0.25">
      <c r="A106" s="17">
        <v>77</v>
      </c>
      <c r="B106" s="32" t="s">
        <v>245</v>
      </c>
      <c r="C106" s="22" t="s">
        <v>246</v>
      </c>
      <c r="D106" s="23" t="s">
        <v>162</v>
      </c>
      <c r="E106" s="33">
        <v>5.1824159511580002E-2</v>
      </c>
      <c r="F106" s="34">
        <v>57.63</v>
      </c>
      <c r="G106" s="34">
        <f t="shared" si="6"/>
        <v>2.99</v>
      </c>
      <c r="H106" s="31">
        <f>G106/G117</f>
        <v>4.3831371420136871E-6</v>
      </c>
      <c r="I106" s="19">
        <f>ROUND(F106*Прил.10!$D$12,2)</f>
        <v>463.35</v>
      </c>
      <c r="J106" s="19">
        <f t="shared" si="7"/>
        <v>24.01</v>
      </c>
    </row>
    <row r="107" spans="1:10" s="1" customFormat="1" ht="31.35" hidden="1" customHeight="1" outlineLevel="1" x14ac:dyDescent="0.25">
      <c r="A107" s="17">
        <v>78</v>
      </c>
      <c r="B107" s="32" t="s">
        <v>247</v>
      </c>
      <c r="C107" s="22" t="s">
        <v>248</v>
      </c>
      <c r="D107" s="23" t="s">
        <v>162</v>
      </c>
      <c r="E107" s="33">
        <v>0.70140260011123001</v>
      </c>
      <c r="F107" s="34">
        <v>3.62</v>
      </c>
      <c r="G107" s="34">
        <f t="shared" si="6"/>
        <v>2.54</v>
      </c>
      <c r="H107" s="31">
        <f>G107/G117</f>
        <v>3.7234676724798544E-6</v>
      </c>
      <c r="I107" s="19">
        <f>ROUND(F107*Прил.10!$D$12,2)</f>
        <v>29.1</v>
      </c>
      <c r="J107" s="19">
        <f t="shared" si="7"/>
        <v>20.41</v>
      </c>
    </row>
    <row r="108" spans="1:10" s="1" customFormat="1" ht="31.35" hidden="1" customHeight="1" outlineLevel="1" x14ac:dyDescent="0.25">
      <c r="A108" s="17">
        <v>79</v>
      </c>
      <c r="B108" s="32" t="s">
        <v>249</v>
      </c>
      <c r="C108" s="22" t="s">
        <v>250</v>
      </c>
      <c r="D108" s="23" t="s">
        <v>136</v>
      </c>
      <c r="E108" s="33">
        <v>2.1411500417370001E-4</v>
      </c>
      <c r="F108" s="34">
        <v>10362</v>
      </c>
      <c r="G108" s="34">
        <f t="shared" si="6"/>
        <v>2.2200000000000002</v>
      </c>
      <c r="H108" s="31">
        <f>G108/G117</f>
        <v>3.254369383033574E-6</v>
      </c>
      <c r="I108" s="19">
        <f>ROUND(F108*Прил.10!$D$12,2)</f>
        <v>83310.48</v>
      </c>
      <c r="J108" s="19">
        <f t="shared" si="7"/>
        <v>17.84</v>
      </c>
    </row>
    <row r="109" spans="1:10" s="1" customFormat="1" ht="46.9" hidden="1" customHeight="1" outlineLevel="1" x14ac:dyDescent="0.25">
      <c r="A109" s="17">
        <v>80</v>
      </c>
      <c r="B109" s="32" t="s">
        <v>251</v>
      </c>
      <c r="C109" s="22" t="s">
        <v>252</v>
      </c>
      <c r="D109" s="23" t="s">
        <v>139</v>
      </c>
      <c r="E109" s="33">
        <v>1.7239002900139E-3</v>
      </c>
      <c r="F109" s="34">
        <v>1287</v>
      </c>
      <c r="G109" s="34">
        <f t="shared" si="6"/>
        <v>2.2200000000000002</v>
      </c>
      <c r="H109" s="31">
        <f>G109/G117</f>
        <v>3.254369383033574E-6</v>
      </c>
      <c r="I109" s="19">
        <f>ROUND(F109*Прил.10!$D$12,2)</f>
        <v>10347.48</v>
      </c>
      <c r="J109" s="19">
        <f t="shared" si="7"/>
        <v>17.84</v>
      </c>
    </row>
    <row r="110" spans="1:10" s="1" customFormat="1" ht="31.35" hidden="1" customHeight="1" outlineLevel="1" x14ac:dyDescent="0.25">
      <c r="A110" s="17">
        <v>81</v>
      </c>
      <c r="B110" s="32" t="s">
        <v>253</v>
      </c>
      <c r="C110" s="22" t="s">
        <v>254</v>
      </c>
      <c r="D110" s="23" t="s">
        <v>139</v>
      </c>
      <c r="E110" s="33">
        <v>4.3026506196587001E-3</v>
      </c>
      <c r="F110" s="34">
        <v>485.9</v>
      </c>
      <c r="G110" s="34">
        <f t="shared" si="6"/>
        <v>2.09</v>
      </c>
      <c r="H110" s="31">
        <f>G110/G117</f>
        <v>3.0637982029460217E-6</v>
      </c>
      <c r="I110" s="19">
        <f>ROUND(F110*Прил.10!$D$12,2)</f>
        <v>3906.64</v>
      </c>
      <c r="J110" s="19">
        <f t="shared" si="7"/>
        <v>16.809999999999999</v>
      </c>
    </row>
    <row r="111" spans="1:10" s="1" customFormat="1" ht="15.6" hidden="1" customHeight="1" outlineLevel="1" x14ac:dyDescent="0.25">
      <c r="A111" s="17">
        <v>82</v>
      </c>
      <c r="B111" s="32" t="s">
        <v>255</v>
      </c>
      <c r="C111" s="22" t="s">
        <v>256</v>
      </c>
      <c r="D111" s="23" t="s">
        <v>136</v>
      </c>
      <c r="E111" s="33">
        <v>4.3371931678702998E-4</v>
      </c>
      <c r="F111" s="34">
        <v>2606.9</v>
      </c>
      <c r="G111" s="34">
        <f t="shared" si="6"/>
        <v>1.1299999999999999</v>
      </c>
      <c r="H111" s="31">
        <f>G111/G117</f>
        <v>1.6565033346071792E-6</v>
      </c>
      <c r="I111" s="19">
        <f>ROUND(F111*Прил.10!$D$12,2)</f>
        <v>20959.48</v>
      </c>
      <c r="J111" s="19">
        <f t="shared" si="7"/>
        <v>9.09</v>
      </c>
    </row>
    <row r="112" spans="1:10" s="1" customFormat="1" ht="31.35" hidden="1" customHeight="1" outlineLevel="1" x14ac:dyDescent="0.25">
      <c r="A112" s="17">
        <v>83</v>
      </c>
      <c r="B112" s="32" t="s">
        <v>257</v>
      </c>
      <c r="C112" s="22" t="s">
        <v>258</v>
      </c>
      <c r="D112" s="23" t="s">
        <v>146</v>
      </c>
      <c r="E112" s="33">
        <v>2.7718076818831999E-3</v>
      </c>
      <c r="F112" s="34">
        <v>23.09</v>
      </c>
      <c r="G112" s="34">
        <f t="shared" si="6"/>
        <v>0.06</v>
      </c>
      <c r="H112" s="31">
        <f>G112/G117</f>
        <v>8.7955929271177668E-8</v>
      </c>
      <c r="I112" s="19">
        <f>ROUND(F112*Прил.10!$D$12,2)</f>
        <v>185.64</v>
      </c>
      <c r="J112" s="19">
        <f t="shared" si="7"/>
        <v>0.51</v>
      </c>
    </row>
    <row r="113" spans="1:10" s="1" customFormat="1" ht="15.6" hidden="1" customHeight="1" outlineLevel="1" x14ac:dyDescent="0.25">
      <c r="A113" s="17">
        <v>84</v>
      </c>
      <c r="B113" s="32" t="s">
        <v>259</v>
      </c>
      <c r="C113" s="22" t="s">
        <v>260</v>
      </c>
      <c r="D113" s="23" t="s">
        <v>146</v>
      </c>
      <c r="E113" s="33">
        <v>2.2645822465663002E-3</v>
      </c>
      <c r="F113" s="34">
        <v>9.42</v>
      </c>
      <c r="G113" s="34">
        <f t="shared" si="6"/>
        <v>0.02</v>
      </c>
      <c r="H113" s="31">
        <f>G113/G117</f>
        <v>2.9318643090392555E-8</v>
      </c>
      <c r="I113" s="19">
        <f>ROUND(F113*Прил.10!$D$12,2)</f>
        <v>75.739999999999995</v>
      </c>
      <c r="J113" s="19">
        <f t="shared" si="7"/>
        <v>0.17</v>
      </c>
    </row>
    <row r="114" spans="1:10" s="1" customFormat="1" ht="15.6" hidden="1" customHeight="1" outlineLevel="1" x14ac:dyDescent="0.25">
      <c r="A114" s="17">
        <v>85</v>
      </c>
      <c r="B114" s="32" t="s">
        <v>261</v>
      </c>
      <c r="C114" s="22" t="s">
        <v>262</v>
      </c>
      <c r="D114" s="23" t="s">
        <v>136</v>
      </c>
      <c r="E114" s="33">
        <v>17.2</v>
      </c>
      <c r="F114" s="34"/>
      <c r="G114" s="24">
        <f t="shared" si="6"/>
        <v>0</v>
      </c>
      <c r="H114" s="31">
        <f>G114/G117</f>
        <v>0</v>
      </c>
      <c r="I114" s="19">
        <f>ROUND(F114*Прил.10!$D$12,2)</f>
        <v>0</v>
      </c>
      <c r="J114" s="19">
        <f t="shared" si="7"/>
        <v>0</v>
      </c>
    </row>
    <row r="115" spans="1:10" s="1" customFormat="1" ht="15.6" hidden="1" customHeight="1" outlineLevel="1" x14ac:dyDescent="0.25">
      <c r="A115" s="17">
        <v>86</v>
      </c>
      <c r="B115" s="32" t="s">
        <v>263</v>
      </c>
      <c r="C115" s="22" t="s">
        <v>264</v>
      </c>
      <c r="D115" s="23" t="s">
        <v>136</v>
      </c>
      <c r="E115" s="33">
        <v>3.3599999999999998E-2</v>
      </c>
      <c r="F115" s="34"/>
      <c r="G115" s="24">
        <f t="shared" si="6"/>
        <v>0</v>
      </c>
      <c r="H115" s="31">
        <f>G115/G117</f>
        <v>0</v>
      </c>
      <c r="I115" s="19">
        <f>ROUND(F115*Прил.10!$D$12,2)</f>
        <v>0</v>
      </c>
      <c r="J115" s="19">
        <f t="shared" si="7"/>
        <v>0</v>
      </c>
    </row>
    <row r="116" spans="1:10" s="1" customFormat="1" ht="15.6" customHeight="1" collapsed="1" x14ac:dyDescent="0.25">
      <c r="A116" s="17"/>
      <c r="B116" s="114" t="s">
        <v>329</v>
      </c>
      <c r="C116" s="114"/>
      <c r="D116" s="114"/>
      <c r="E116" s="114"/>
      <c r="F116" s="120"/>
      <c r="G116" s="19">
        <f>SUM(G60:G115)</f>
        <v>98328.779999999984</v>
      </c>
      <c r="H116" s="31">
        <f>SUM(H60:H115)</f>
        <v>0.14414332031668642</v>
      </c>
      <c r="I116" s="19"/>
      <c r="J116" s="19">
        <f>SUM(J60:J115)</f>
        <v>790565.07000000007</v>
      </c>
    </row>
    <row r="117" spans="1:10" s="1" customFormat="1" ht="15.6" customHeight="1" x14ac:dyDescent="0.25">
      <c r="A117" s="17"/>
      <c r="B117" s="114" t="s">
        <v>330</v>
      </c>
      <c r="C117" s="115"/>
      <c r="D117" s="114"/>
      <c r="E117" s="114"/>
      <c r="F117" s="120"/>
      <c r="G117" s="19">
        <f>G59+G116</f>
        <v>682159.81</v>
      </c>
      <c r="H117" s="31">
        <f>H59+H116</f>
        <v>0.99999999999999989</v>
      </c>
      <c r="I117" s="19"/>
      <c r="J117" s="19">
        <f>J59+J116</f>
        <v>5484546.1600000001</v>
      </c>
    </row>
    <row r="118" spans="1:10" s="1" customFormat="1" ht="15.6" customHeight="1" x14ac:dyDescent="0.25">
      <c r="A118" s="18"/>
      <c r="B118" s="23"/>
      <c r="C118" s="22" t="s">
        <v>331</v>
      </c>
      <c r="D118" s="23"/>
      <c r="E118" s="23"/>
      <c r="F118" s="24"/>
      <c r="G118" s="24">
        <f>+G14+G41+G117</f>
        <v>850661.22000000009</v>
      </c>
      <c r="H118" s="37"/>
      <c r="I118" s="19"/>
      <c r="J118" s="24">
        <f>+J14+J41+J117</f>
        <v>10615334.57</v>
      </c>
    </row>
    <row r="119" spans="1:10" s="1" customFormat="1" ht="15.6" customHeight="1" x14ac:dyDescent="0.25">
      <c r="A119" s="18"/>
      <c r="B119" s="23"/>
      <c r="C119" s="22" t="s">
        <v>332</v>
      </c>
      <c r="D119" s="38">
        <v>1.0165109324657</v>
      </c>
      <c r="E119" s="23"/>
      <c r="F119" s="24"/>
      <c r="G119" s="24">
        <f>(G14+G16)*D119</f>
        <v>103750.15782678001</v>
      </c>
      <c r="H119" s="37"/>
      <c r="I119" s="19"/>
      <c r="J119" s="19">
        <f>(J14+J16)*D119</f>
        <v>4595089.8637020001</v>
      </c>
    </row>
    <row r="120" spans="1:10" s="1" customFormat="1" ht="15.6" customHeight="1" x14ac:dyDescent="0.25">
      <c r="A120" s="18"/>
      <c r="B120" s="23"/>
      <c r="C120" s="22" t="s">
        <v>333</v>
      </c>
      <c r="D120" s="38">
        <v>0.57927417022108996</v>
      </c>
      <c r="E120" s="23"/>
      <c r="F120" s="24"/>
      <c r="G120" s="24">
        <f>(G14+G16)*D120</f>
        <v>59123.60080539</v>
      </c>
      <c r="H120" s="37"/>
      <c r="I120" s="19"/>
      <c r="J120" s="19">
        <f>(J14+J16)*D120</f>
        <v>2618581.6432202002</v>
      </c>
    </row>
    <row r="121" spans="1:10" s="1" customFormat="1" ht="15.6" customHeight="1" x14ac:dyDescent="0.25">
      <c r="A121" s="18"/>
      <c r="B121" s="23"/>
      <c r="C121" s="22" t="s">
        <v>334</v>
      </c>
      <c r="D121" s="23"/>
      <c r="E121" s="23"/>
      <c r="F121" s="24"/>
      <c r="G121" s="24">
        <f>G118+G119+G120</f>
        <v>1013534.9786321701</v>
      </c>
      <c r="H121" s="37"/>
      <c r="I121" s="19"/>
      <c r="J121" s="24">
        <f>J118+J119+J120</f>
        <v>17829006.076922201</v>
      </c>
    </row>
    <row r="122" spans="1:10" s="1" customFormat="1" ht="15.6" customHeight="1" x14ac:dyDescent="0.25">
      <c r="A122" s="18"/>
      <c r="B122" s="23"/>
      <c r="C122" s="22" t="s">
        <v>335</v>
      </c>
      <c r="D122" s="23"/>
      <c r="E122" s="23"/>
      <c r="F122" s="24"/>
      <c r="G122" s="24">
        <f>G47+G121</f>
        <v>1013534.9786321701</v>
      </c>
      <c r="H122" s="37"/>
      <c r="I122" s="19"/>
      <c r="J122" s="19">
        <f>J47+J121</f>
        <v>17829006.076922201</v>
      </c>
    </row>
    <row r="123" spans="1:10" s="1" customFormat="1" ht="15.6" customHeight="1" x14ac:dyDescent="0.25">
      <c r="A123" s="18"/>
      <c r="B123" s="23"/>
      <c r="C123" s="22" t="s">
        <v>303</v>
      </c>
      <c r="D123" s="23" t="s">
        <v>336</v>
      </c>
      <c r="E123" s="23">
        <v>1</v>
      </c>
      <c r="F123" s="24"/>
      <c r="G123" s="24">
        <f>G122/E123</f>
        <v>1013534.9786321701</v>
      </c>
      <c r="H123" s="37"/>
      <c r="I123" s="19"/>
      <c r="J123" s="24">
        <f>J122/E123</f>
        <v>17829006.076922201</v>
      </c>
    </row>
    <row r="124" spans="1:10" s="1" customFormat="1" ht="15.6" customHeight="1" x14ac:dyDescent="0.25">
      <c r="F124" s="39"/>
      <c r="G124" s="39"/>
      <c r="I124" s="39"/>
      <c r="J124" s="39"/>
    </row>
    <row r="125" spans="1:10" s="1" customFormat="1" ht="15.6" customHeight="1" x14ac:dyDescent="0.25">
      <c r="B125" s="87"/>
      <c r="C125" s="87"/>
      <c r="D125" s="87"/>
      <c r="F125" s="39"/>
      <c r="G125" s="39"/>
      <c r="I125" s="39"/>
      <c r="J125" s="39"/>
    </row>
    <row r="126" spans="1:10" s="1" customFormat="1" ht="15.6" customHeight="1" x14ac:dyDescent="0.25">
      <c r="A126" s="7"/>
      <c r="B126" s="87" t="s">
        <v>265</v>
      </c>
      <c r="C126" s="87"/>
      <c r="D126" s="87"/>
      <c r="F126" s="39"/>
      <c r="G126" s="39"/>
      <c r="I126" s="39"/>
      <c r="J126" s="39"/>
    </row>
    <row r="127" spans="1:10" s="1" customFormat="1" ht="15.6" customHeight="1" x14ac:dyDescent="0.25">
      <c r="B127" s="7" t="s">
        <v>31</v>
      </c>
      <c r="C127" s="87"/>
      <c r="D127" s="87"/>
      <c r="F127" s="39"/>
      <c r="G127" s="39"/>
      <c r="I127" s="39"/>
      <c r="J127" s="39"/>
    </row>
    <row r="128" spans="1:10" s="1" customFormat="1" ht="15.6" customHeight="1" x14ac:dyDescent="0.25">
      <c r="B128" s="87"/>
      <c r="C128" s="87"/>
      <c r="D128" s="87"/>
      <c r="F128" s="39"/>
      <c r="G128" s="39"/>
      <c r="I128" s="39"/>
      <c r="J128" s="39"/>
    </row>
    <row r="129" spans="1:10" s="1" customFormat="1" ht="15.6" customHeight="1" x14ac:dyDescent="0.25">
      <c r="A129" s="7"/>
      <c r="B129" s="87" t="s">
        <v>411</v>
      </c>
      <c r="C129" s="87"/>
      <c r="D129" s="87"/>
      <c r="F129" s="39"/>
      <c r="G129" s="39"/>
      <c r="I129" s="39"/>
      <c r="J129" s="39"/>
    </row>
    <row r="130" spans="1:10" s="1" customFormat="1" ht="15.6" customHeight="1" x14ac:dyDescent="0.25">
      <c r="B130" s="7" t="s">
        <v>32</v>
      </c>
      <c r="C130" s="87"/>
      <c r="D130" s="87"/>
      <c r="F130" s="39"/>
      <c r="G130" s="39"/>
      <c r="I130" s="39"/>
      <c r="J130" s="39"/>
    </row>
  </sheetData>
  <sheetProtection formatCells="0" formatColumns="0" formatRows="0" insertColumns="0" insertRows="0" insertHyperlinks="0" deleteColumns="0" deleteRows="0" sort="0" autoFilter="0" pivotTables="0"/>
  <mergeCells count="28">
    <mergeCell ref="B117:F117"/>
    <mergeCell ref="B18:H18"/>
    <mergeCell ref="B21:F21"/>
    <mergeCell ref="B40:F40"/>
    <mergeCell ref="B41:F41"/>
    <mergeCell ref="B42:J42"/>
    <mergeCell ref="B43:J43"/>
    <mergeCell ref="B45:J45"/>
    <mergeCell ref="B49:H49"/>
    <mergeCell ref="B50:H50"/>
    <mergeCell ref="B59:F59"/>
    <mergeCell ref="B116:F116"/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</mergeCells>
  <conditionalFormatting sqref="E13:E130">
    <cfRule type="expression" dxfId="0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0"/>
  <sheetViews>
    <sheetView view="pageBreakPreview" zoomScale="60" zoomScaleNormal="100" workbookViewId="0">
      <selection activeCell="A14" sqref="A14:C19"/>
    </sheetView>
  </sheetViews>
  <sheetFormatPr defaultColWidth="9.140625"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21" t="s">
        <v>337</v>
      </c>
      <c r="B1" s="121"/>
      <c r="C1" s="121"/>
      <c r="D1" s="121"/>
      <c r="E1" s="121"/>
      <c r="F1" s="121"/>
      <c r="G1" s="121"/>
    </row>
    <row r="2" spans="1:7" ht="21.75" customHeight="1" x14ac:dyDescent="0.25">
      <c r="A2" s="40"/>
      <c r="B2" s="40"/>
      <c r="C2" s="40"/>
      <c r="D2" s="40"/>
      <c r="E2" s="40"/>
      <c r="F2" s="40"/>
      <c r="G2" s="40"/>
    </row>
    <row r="3" spans="1:7" ht="15.6" customHeight="1" x14ac:dyDescent="0.25">
      <c r="A3" s="103" t="s">
        <v>338</v>
      </c>
      <c r="B3" s="103"/>
      <c r="C3" s="103"/>
      <c r="D3" s="103"/>
      <c r="E3" s="103"/>
      <c r="F3" s="103"/>
      <c r="G3" s="103"/>
    </row>
    <row r="4" spans="1:7" ht="25.5" customHeight="1" x14ac:dyDescent="0.25">
      <c r="A4" s="122" t="s">
        <v>339</v>
      </c>
      <c r="B4" s="122"/>
      <c r="C4" s="122"/>
      <c r="D4" s="122"/>
      <c r="E4" s="122"/>
      <c r="F4" s="122"/>
      <c r="G4" s="122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34" t="s">
        <v>308</v>
      </c>
      <c r="B6" s="134" t="s">
        <v>54</v>
      </c>
      <c r="C6" s="134" t="s">
        <v>269</v>
      </c>
      <c r="D6" s="134" t="s">
        <v>56</v>
      </c>
      <c r="E6" s="135" t="s">
        <v>309</v>
      </c>
      <c r="F6" s="134" t="s">
        <v>58</v>
      </c>
      <c r="G6" s="134"/>
    </row>
    <row r="7" spans="1:7" s="1" customFormat="1" ht="15.6" customHeight="1" x14ac:dyDescent="0.25">
      <c r="A7" s="134"/>
      <c r="B7" s="134"/>
      <c r="C7" s="134"/>
      <c r="D7" s="134"/>
      <c r="E7" s="119"/>
      <c r="F7" s="5" t="s">
        <v>312</v>
      </c>
      <c r="G7" s="5" t="s">
        <v>60</v>
      </c>
    </row>
    <row r="8" spans="1:7" s="1" customFormat="1" ht="15.6" customHeight="1" x14ac:dyDescent="0.25">
      <c r="A8" s="5">
        <v>1</v>
      </c>
      <c r="B8" s="5">
        <v>2</v>
      </c>
      <c r="C8" s="5">
        <v>3</v>
      </c>
      <c r="D8" s="5">
        <v>4</v>
      </c>
      <c r="E8" s="5">
        <v>5</v>
      </c>
      <c r="F8" s="5">
        <v>6</v>
      </c>
      <c r="G8" s="5">
        <v>7</v>
      </c>
    </row>
    <row r="9" spans="1:7" s="1" customFormat="1" ht="15.6" customHeight="1" x14ac:dyDescent="0.25">
      <c r="A9" s="18"/>
      <c r="B9" s="131" t="s">
        <v>340</v>
      </c>
      <c r="C9" s="131"/>
      <c r="D9" s="131"/>
      <c r="E9" s="131"/>
      <c r="F9" s="131"/>
      <c r="G9" s="131"/>
    </row>
    <row r="10" spans="1:7" s="1" customFormat="1" ht="31.35" customHeight="1" x14ac:dyDescent="0.25">
      <c r="A10" s="23"/>
      <c r="B10" s="41"/>
      <c r="C10" s="22" t="s">
        <v>341</v>
      </c>
      <c r="D10" s="41"/>
      <c r="E10" s="42"/>
      <c r="F10" s="24"/>
      <c r="G10" s="24">
        <v>0</v>
      </c>
    </row>
    <row r="11" spans="1:7" s="1" customFormat="1" ht="15.6" customHeight="1" x14ac:dyDescent="0.25">
      <c r="A11" s="23"/>
      <c r="B11" s="131" t="s">
        <v>342</v>
      </c>
      <c r="C11" s="131"/>
      <c r="D11" s="131"/>
      <c r="E11" s="132"/>
      <c r="F11" s="133"/>
      <c r="G11" s="133"/>
    </row>
    <row r="12" spans="1:7" s="1" customFormat="1" ht="31.35" customHeight="1" x14ac:dyDescent="0.25">
      <c r="A12" s="23"/>
      <c r="B12" s="22"/>
      <c r="C12" s="22" t="s">
        <v>343</v>
      </c>
      <c r="D12" s="22"/>
      <c r="E12" s="33"/>
      <c r="F12" s="24"/>
      <c r="G12" s="24">
        <v>0</v>
      </c>
    </row>
    <row r="13" spans="1:7" s="1" customFormat="1" ht="15.6" customHeight="1" x14ac:dyDescent="0.25">
      <c r="A13" s="23"/>
      <c r="B13" s="22"/>
      <c r="C13" s="22" t="s">
        <v>344</v>
      </c>
      <c r="D13" s="22"/>
      <c r="E13" s="33"/>
      <c r="F13" s="24"/>
      <c r="G13" s="24">
        <v>0</v>
      </c>
    </row>
    <row r="14" spans="1:7" s="1" customFormat="1" ht="15.6" customHeight="1" x14ac:dyDescent="0.25">
      <c r="A14" s="87"/>
      <c r="B14" s="87"/>
      <c r="C14" s="87"/>
    </row>
    <row r="15" spans="1:7" s="1" customFormat="1" ht="15.6" customHeight="1" x14ac:dyDescent="0.25">
      <c r="A15" s="87" t="s">
        <v>265</v>
      </c>
      <c r="B15" s="87"/>
      <c r="C15" s="87"/>
    </row>
    <row r="16" spans="1:7" s="1" customFormat="1" ht="15.6" customHeight="1" x14ac:dyDescent="0.25">
      <c r="A16" s="7" t="s">
        <v>31</v>
      </c>
      <c r="B16" s="87"/>
      <c r="C16" s="87"/>
    </row>
    <row r="17" spans="1:3" s="1" customFormat="1" ht="15.6" customHeight="1" x14ac:dyDescent="0.25">
      <c r="A17" s="87"/>
      <c r="B17" s="87"/>
      <c r="C17" s="87"/>
    </row>
    <row r="18" spans="1:3" s="1" customFormat="1" ht="15.6" customHeight="1" x14ac:dyDescent="0.25">
      <c r="A18" s="87" t="s">
        <v>411</v>
      </c>
      <c r="B18" s="87"/>
      <c r="C18" s="87"/>
    </row>
    <row r="19" spans="1:3" s="1" customFormat="1" ht="15.6" customHeight="1" x14ac:dyDescent="0.25">
      <c r="A19" s="7" t="s">
        <v>32</v>
      </c>
      <c r="B19" s="87"/>
      <c r="C19" s="87"/>
    </row>
    <row r="20" spans="1:3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A12" sqref="A12:C17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69"/>
      <c r="C1" s="69"/>
      <c r="D1" s="70" t="s">
        <v>345</v>
      </c>
    </row>
    <row r="2" spans="1:5" x14ac:dyDescent="0.25">
      <c r="A2" s="70"/>
      <c r="B2" s="70"/>
      <c r="C2" s="70"/>
      <c r="D2" s="70"/>
    </row>
    <row r="3" spans="1:5" ht="24.75" customHeight="1" x14ac:dyDescent="0.25">
      <c r="A3" s="136" t="s">
        <v>346</v>
      </c>
      <c r="B3" s="136"/>
      <c r="C3" s="136"/>
      <c r="D3" s="136"/>
    </row>
    <row r="4" spans="1:5" ht="24.75" customHeight="1" x14ac:dyDescent="0.25">
      <c r="A4" s="71"/>
      <c r="B4" s="71"/>
      <c r="C4" s="71"/>
      <c r="D4" s="71"/>
    </row>
    <row r="5" spans="1:5" ht="24.6" customHeight="1" x14ac:dyDescent="0.25">
      <c r="A5" s="137" t="s">
        <v>347</v>
      </c>
      <c r="B5" s="137"/>
      <c r="C5" s="137"/>
      <c r="D5" s="72" t="str">
        <f>'Прил.5 Расчет СМР и ОБ'!D6:J6</f>
        <v xml:space="preserve">Постоянная часть ПС резервуар накопитель ПС 330 кВ </v>
      </c>
    </row>
    <row r="6" spans="1:5" ht="19.899999999999999" customHeight="1" x14ac:dyDescent="0.25">
      <c r="A6" s="137" t="s">
        <v>4</v>
      </c>
      <c r="B6" s="137"/>
      <c r="C6" s="137"/>
      <c r="D6" s="72"/>
    </row>
    <row r="7" spans="1:5" x14ac:dyDescent="0.25">
      <c r="A7" s="69"/>
      <c r="B7" s="69"/>
      <c r="C7" s="69"/>
      <c r="D7" s="69"/>
    </row>
    <row r="8" spans="1:5" ht="14.45" customHeight="1" x14ac:dyDescent="0.25">
      <c r="A8" s="111" t="s">
        <v>348</v>
      </c>
      <c r="B8" s="111" t="s">
        <v>349</v>
      </c>
      <c r="C8" s="111" t="s">
        <v>350</v>
      </c>
      <c r="D8" s="111" t="s">
        <v>351</v>
      </c>
    </row>
    <row r="9" spans="1:5" ht="15" customHeight="1" x14ac:dyDescent="0.25">
      <c r="A9" s="111"/>
      <c r="B9" s="111"/>
      <c r="C9" s="111"/>
      <c r="D9" s="111"/>
    </row>
    <row r="10" spans="1:5" x14ac:dyDescent="0.25">
      <c r="A10" s="73">
        <v>1</v>
      </c>
      <c r="B10" s="73">
        <v>2</v>
      </c>
      <c r="C10" s="73">
        <v>3</v>
      </c>
      <c r="D10" s="73">
        <v>4</v>
      </c>
    </row>
    <row r="11" spans="1:5" ht="41.45" customHeight="1" x14ac:dyDescent="0.25">
      <c r="A11" s="84" t="s">
        <v>352</v>
      </c>
      <c r="B11" s="73" t="s">
        <v>353</v>
      </c>
      <c r="C11" s="74" t="str">
        <f>D5</f>
        <v xml:space="preserve">Постоянная часть ПС резервуар накопитель ПС 330 кВ </v>
      </c>
      <c r="D11" s="75">
        <f>'Прил.4 РМ'!C41/1000</f>
        <v>19936.598376922197</v>
      </c>
      <c r="E11" s="68"/>
    </row>
    <row r="12" spans="1:5" ht="15.75" x14ac:dyDescent="0.25">
      <c r="A12" s="87"/>
      <c r="B12" s="87"/>
      <c r="C12" s="87"/>
      <c r="D12" s="76"/>
    </row>
    <row r="13" spans="1:5" ht="15.75" x14ac:dyDescent="0.25">
      <c r="A13" s="87" t="s">
        <v>265</v>
      </c>
      <c r="B13" s="87"/>
      <c r="C13" s="87"/>
      <c r="D13" s="76"/>
    </row>
    <row r="14" spans="1:5" ht="15.75" x14ac:dyDescent="0.25">
      <c r="A14" s="7" t="s">
        <v>31</v>
      </c>
      <c r="B14" s="87"/>
      <c r="C14" s="87"/>
      <c r="D14" s="76"/>
    </row>
    <row r="15" spans="1:5" ht="15.75" x14ac:dyDescent="0.25">
      <c r="A15" s="87"/>
      <c r="B15" s="87"/>
      <c r="C15" s="87"/>
      <c r="D15" s="76"/>
    </row>
    <row r="16" spans="1:5" ht="15.75" x14ac:dyDescent="0.25">
      <c r="A16" s="87" t="s">
        <v>411</v>
      </c>
      <c r="B16" s="87"/>
      <c r="C16" s="87"/>
      <c r="D16" s="76"/>
    </row>
    <row r="17" spans="1:4" ht="15.75" x14ac:dyDescent="0.25">
      <c r="A17" s="7" t="s">
        <v>32</v>
      </c>
      <c r="B17" s="87"/>
      <c r="C17" s="87"/>
      <c r="D17" s="76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2"/>
  <sheetViews>
    <sheetView view="pageBreakPreview" zoomScale="60" zoomScaleNormal="100" workbookViewId="0">
      <selection activeCell="D27" sqref="D27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109" t="s">
        <v>354</v>
      </c>
      <c r="C4" s="109"/>
      <c r="D4" s="109"/>
    </row>
    <row r="5" spans="2:5" ht="18" customHeight="1" x14ac:dyDescent="0.25">
      <c r="B5" s="8"/>
    </row>
    <row r="6" spans="2:5" ht="15.6" customHeight="1" x14ac:dyDescent="0.25">
      <c r="B6" s="103" t="s">
        <v>355</v>
      </c>
      <c r="C6" s="103"/>
      <c r="D6" s="103"/>
    </row>
    <row r="7" spans="2:5" ht="18" customHeight="1" x14ac:dyDescent="0.25">
      <c r="B7" s="9"/>
    </row>
    <row r="8" spans="2:5" s="1" customFormat="1" ht="46.9" customHeight="1" x14ac:dyDescent="0.25">
      <c r="B8" s="5" t="s">
        <v>356</v>
      </c>
      <c r="C8" s="5" t="s">
        <v>357</v>
      </c>
      <c r="D8" s="5" t="s">
        <v>358</v>
      </c>
    </row>
    <row r="9" spans="2:5" s="1" customFormat="1" ht="15.6" customHeight="1" x14ac:dyDescent="0.25">
      <c r="B9" s="5">
        <v>1</v>
      </c>
      <c r="C9" s="5">
        <v>2</v>
      </c>
      <c r="D9" s="5">
        <v>3</v>
      </c>
    </row>
    <row r="10" spans="2:5" s="1" customFormat="1" ht="31.35" customHeight="1" x14ac:dyDescent="0.25">
      <c r="B10" s="5" t="s">
        <v>359</v>
      </c>
      <c r="C10" s="5" t="s">
        <v>360</v>
      </c>
      <c r="D10" s="5">
        <v>44.29</v>
      </c>
    </row>
    <row r="11" spans="2:5" s="1" customFormat="1" ht="31.35" customHeight="1" x14ac:dyDescent="0.25">
      <c r="B11" s="5" t="s">
        <v>361</v>
      </c>
      <c r="C11" s="5" t="s">
        <v>360</v>
      </c>
      <c r="D11" s="5">
        <v>13.47</v>
      </c>
    </row>
    <row r="12" spans="2:5" s="1" customFormat="1" ht="31.35" customHeight="1" x14ac:dyDescent="0.25">
      <c r="B12" s="5" t="s">
        <v>362</v>
      </c>
      <c r="C12" s="5" t="s">
        <v>360</v>
      </c>
      <c r="D12" s="5">
        <v>8.0399999999999991</v>
      </c>
    </row>
    <row r="13" spans="2:5" s="1" customFormat="1" ht="31.35" customHeight="1" x14ac:dyDescent="0.25">
      <c r="B13" s="5" t="s">
        <v>363</v>
      </c>
      <c r="C13" s="10" t="s">
        <v>364</v>
      </c>
      <c r="D13" s="5">
        <v>6.26</v>
      </c>
    </row>
    <row r="14" spans="2:5" s="1" customFormat="1" ht="78" customHeight="1" x14ac:dyDescent="0.25">
      <c r="B14" s="5" t="s">
        <v>365</v>
      </c>
      <c r="C14" s="5" t="s">
        <v>366</v>
      </c>
      <c r="D14" s="11">
        <v>3.9E-2</v>
      </c>
    </row>
    <row r="15" spans="2:5" s="1" customFormat="1" ht="78" customHeight="1" x14ac:dyDescent="0.25">
      <c r="B15" s="5" t="s">
        <v>367</v>
      </c>
      <c r="C15" s="5" t="s">
        <v>368</v>
      </c>
      <c r="D15" s="11">
        <v>2.1000000000000001E-2</v>
      </c>
      <c r="E15" s="4"/>
    </row>
    <row r="16" spans="2:5" s="1" customFormat="1" ht="31.35" customHeight="1" x14ac:dyDescent="0.25">
      <c r="B16" s="5" t="s">
        <v>293</v>
      </c>
      <c r="C16" s="5"/>
      <c r="D16" s="5" t="s">
        <v>369</v>
      </c>
    </row>
    <row r="17" spans="2:4" s="1" customFormat="1" ht="31.35" customHeight="1" x14ac:dyDescent="0.25">
      <c r="B17" s="5" t="s">
        <v>370</v>
      </c>
      <c r="C17" s="5" t="s">
        <v>371</v>
      </c>
      <c r="D17" s="11">
        <v>2.1399999999999999E-2</v>
      </c>
    </row>
    <row r="18" spans="2:4" s="1" customFormat="1" ht="15.6" customHeight="1" x14ac:dyDescent="0.25">
      <c r="B18" s="5" t="s">
        <v>372</v>
      </c>
      <c r="C18" s="5" t="s">
        <v>373</v>
      </c>
      <c r="D18" s="11">
        <v>2E-3</v>
      </c>
    </row>
    <row r="19" spans="2:4" s="1" customFormat="1" ht="15.6" customHeight="1" x14ac:dyDescent="0.25">
      <c r="B19" s="5" t="s">
        <v>301</v>
      </c>
      <c r="C19" s="5" t="s">
        <v>374</v>
      </c>
      <c r="D19" s="11">
        <v>0.03</v>
      </c>
    </row>
    <row r="20" spans="2:4" s="1" customFormat="1" ht="15.6" customHeight="1" x14ac:dyDescent="0.25">
      <c r="B20" s="3"/>
    </row>
    <row r="21" spans="2:4" s="1" customFormat="1" ht="15.6" customHeight="1" x14ac:dyDescent="0.25">
      <c r="B21" s="3"/>
    </row>
    <row r="22" spans="2:4" s="1" customFormat="1" ht="15.6" customHeight="1" x14ac:dyDescent="0.25">
      <c r="B22" s="3"/>
    </row>
    <row r="23" spans="2:4" s="1" customFormat="1" ht="15.6" customHeight="1" x14ac:dyDescent="0.25">
      <c r="B23" s="3"/>
    </row>
    <row r="24" spans="2:4" s="1" customFormat="1" ht="15.6" customHeight="1" x14ac:dyDescent="0.25"/>
    <row r="25" spans="2:4" s="1" customFormat="1" ht="15.6" customHeight="1" x14ac:dyDescent="0.25">
      <c r="B25" s="87"/>
      <c r="C25" s="87"/>
      <c r="D25" s="87"/>
    </row>
    <row r="26" spans="2:4" s="1" customFormat="1" ht="15.6" customHeight="1" x14ac:dyDescent="0.25">
      <c r="B26" s="87" t="s">
        <v>265</v>
      </c>
      <c r="C26" s="87"/>
      <c r="D26" s="87"/>
    </row>
    <row r="27" spans="2:4" s="1" customFormat="1" ht="15.6" customHeight="1" x14ac:dyDescent="0.25">
      <c r="B27" s="7" t="s">
        <v>31</v>
      </c>
      <c r="C27" s="87"/>
      <c r="D27" s="87"/>
    </row>
    <row r="28" spans="2:4" s="1" customFormat="1" ht="15.6" customHeight="1" x14ac:dyDescent="0.25">
      <c r="B28" s="87"/>
      <c r="C28" s="87"/>
      <c r="D28" s="87"/>
    </row>
    <row r="29" spans="2:4" s="1" customFormat="1" ht="15.6" customHeight="1" x14ac:dyDescent="0.25">
      <c r="B29" s="87" t="s">
        <v>411</v>
      </c>
      <c r="C29" s="87"/>
      <c r="D29" s="87"/>
    </row>
    <row r="30" spans="2:4" s="1" customFormat="1" ht="15.6" customHeight="1" x14ac:dyDescent="0.25">
      <c r="B30" s="7" t="s">
        <v>32</v>
      </c>
      <c r="C30" s="87"/>
      <c r="D30" s="87"/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zoomScale="60" workbookViewId="0">
      <selection activeCell="G11" sqref="G11:G13"/>
    </sheetView>
  </sheetViews>
  <sheetFormatPr defaultRowHeight="15" x14ac:dyDescent="0.25"/>
  <cols>
    <col min="1" max="1" width="9.140625" style="85" customWidth="1"/>
    <col min="2" max="2" width="34" style="85" customWidth="1"/>
    <col min="3" max="3" width="13.7109375" style="85" customWidth="1"/>
    <col min="4" max="4" width="23.7109375" style="85" customWidth="1"/>
    <col min="5" max="5" width="24.85546875" style="85" customWidth="1"/>
    <col min="6" max="6" width="45" style="85" customWidth="1"/>
    <col min="7" max="7" width="9.140625" style="85" customWidth="1"/>
  </cols>
  <sheetData>
    <row r="2" spans="1:7" ht="17.25" customHeight="1" x14ac:dyDescent="0.25">
      <c r="A2" s="103" t="s">
        <v>375</v>
      </c>
      <c r="B2" s="103"/>
      <c r="C2" s="103"/>
      <c r="D2" s="103"/>
      <c r="E2" s="103"/>
      <c r="F2" s="103"/>
    </row>
    <row r="4" spans="1:7" ht="15.75" customHeight="1" x14ac:dyDescent="0.25">
      <c r="A4" s="86" t="s">
        <v>376</v>
      </c>
      <c r="B4" s="87"/>
      <c r="C4" s="87"/>
      <c r="D4" s="87"/>
      <c r="E4" s="87"/>
      <c r="F4" s="87"/>
      <c r="G4" s="87"/>
    </row>
    <row r="5" spans="1:7" ht="15.75" customHeight="1" x14ac:dyDescent="0.25">
      <c r="A5" s="88" t="s">
        <v>308</v>
      </c>
      <c r="B5" s="88" t="s">
        <v>377</v>
      </c>
      <c r="C5" s="88" t="s">
        <v>378</v>
      </c>
      <c r="D5" s="88" t="s">
        <v>379</v>
      </c>
      <c r="E5" s="88" t="s">
        <v>380</v>
      </c>
      <c r="F5" s="88" t="s">
        <v>381</v>
      </c>
      <c r="G5" s="87"/>
    </row>
    <row r="6" spans="1:7" ht="15.75" customHeight="1" x14ac:dyDescent="0.25">
      <c r="A6" s="88">
        <v>1</v>
      </c>
      <c r="B6" s="88">
        <v>2</v>
      </c>
      <c r="C6" s="88">
        <v>3</v>
      </c>
      <c r="D6" s="88">
        <v>4</v>
      </c>
      <c r="E6" s="88">
        <v>5</v>
      </c>
      <c r="F6" s="88">
        <v>6</v>
      </c>
      <c r="G6" s="87"/>
    </row>
    <row r="7" spans="1:7" ht="126" customHeight="1" x14ac:dyDescent="0.25">
      <c r="A7" s="89" t="s">
        <v>382</v>
      </c>
      <c r="B7" s="90" t="s">
        <v>383</v>
      </c>
      <c r="C7" s="91" t="s">
        <v>384</v>
      </c>
      <c r="D7" s="91" t="s">
        <v>385</v>
      </c>
      <c r="E7" s="92">
        <v>47872.94</v>
      </c>
      <c r="F7" s="90" t="s">
        <v>386</v>
      </c>
      <c r="G7" s="87"/>
    </row>
    <row r="8" spans="1:7" ht="47.25" customHeight="1" x14ac:dyDescent="0.25">
      <c r="A8" s="89" t="s">
        <v>387</v>
      </c>
      <c r="B8" s="90" t="s">
        <v>388</v>
      </c>
      <c r="C8" s="91" t="s">
        <v>389</v>
      </c>
      <c r="D8" s="91" t="s">
        <v>390</v>
      </c>
      <c r="E8" s="92">
        <f>1973/12</f>
        <v>164.41666666667001</v>
      </c>
      <c r="F8" s="90" t="s">
        <v>391</v>
      </c>
      <c r="G8" s="93"/>
    </row>
    <row r="9" spans="1:7" ht="15.75" customHeight="1" x14ac:dyDescent="0.25">
      <c r="A9" s="89" t="s">
        <v>392</v>
      </c>
      <c r="B9" s="90" t="s">
        <v>393</v>
      </c>
      <c r="C9" s="91" t="s">
        <v>394</v>
      </c>
      <c r="D9" s="91" t="s">
        <v>385</v>
      </c>
      <c r="E9" s="92">
        <v>1</v>
      </c>
      <c r="F9" s="90"/>
      <c r="G9" s="93"/>
    </row>
    <row r="10" spans="1:7" ht="15.75" customHeight="1" x14ac:dyDescent="0.25">
      <c r="A10" s="89" t="s">
        <v>395</v>
      </c>
      <c r="B10" s="90" t="s">
        <v>396</v>
      </c>
      <c r="C10" s="91"/>
      <c r="D10" s="91"/>
      <c r="E10" s="94">
        <v>3.9</v>
      </c>
      <c r="F10" s="90" t="s">
        <v>397</v>
      </c>
      <c r="G10" s="93"/>
    </row>
    <row r="11" spans="1:7" ht="78.75" customHeight="1" x14ac:dyDescent="0.25">
      <c r="A11" s="89" t="s">
        <v>398</v>
      </c>
      <c r="B11" s="90" t="s">
        <v>399</v>
      </c>
      <c r="C11" s="91" t="s">
        <v>400</v>
      </c>
      <c r="D11" s="91" t="s">
        <v>385</v>
      </c>
      <c r="E11" s="95">
        <v>1.4</v>
      </c>
      <c r="F11" s="90" t="s">
        <v>401</v>
      </c>
      <c r="G11" s="87"/>
    </row>
    <row r="12" spans="1:7" ht="78.75" customHeight="1" x14ac:dyDescent="0.25">
      <c r="A12" s="89" t="s">
        <v>402</v>
      </c>
      <c r="B12" s="96" t="s">
        <v>403</v>
      </c>
      <c r="C12" s="91" t="s">
        <v>404</v>
      </c>
      <c r="D12" s="91" t="s">
        <v>385</v>
      </c>
      <c r="E12" s="97">
        <v>1.139</v>
      </c>
      <c r="F12" s="98" t="s">
        <v>405</v>
      </c>
      <c r="G12" s="93"/>
    </row>
    <row r="13" spans="1:7" ht="76.150000000000006" customHeight="1" x14ac:dyDescent="0.25">
      <c r="A13" s="89" t="s">
        <v>406</v>
      </c>
      <c r="B13" s="99" t="s">
        <v>407</v>
      </c>
      <c r="C13" s="91" t="s">
        <v>408</v>
      </c>
      <c r="D13" s="91" t="s">
        <v>409</v>
      </c>
      <c r="E13" s="100">
        <v>452.2</v>
      </c>
      <c r="F13" s="90" t="s">
        <v>410</v>
      </c>
      <c r="G13" s="87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2023-11-26T04:39:19Z</cp:lastPrinted>
  <dcterms:created xsi:type="dcterms:W3CDTF">2023-08-25T11:34:43Z</dcterms:created>
  <dcterms:modified xsi:type="dcterms:W3CDTF">2023-11-26T04:39:31Z</dcterms:modified>
  <cp:category/>
</cp:coreProperties>
</file>