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activeTab="1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 localSheetId="6">#REF!</definedName>
    <definedName name="_xlnm._FilterDatabase" localSheetId="8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табл'!$A$1:$D$32</definedName>
    <definedName name="_xlnm.Print_Area" localSheetId="1">'Прил.2 Расч стоим'!$A$1:$K$22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9" l="1"/>
  <c r="D20" i="1"/>
  <c r="H14" i="2"/>
  <c r="F14" i="2"/>
  <c r="J14" i="2" s="1"/>
  <c r="D19" i="1" l="1"/>
  <c r="D17" i="1" s="1"/>
  <c r="D23" i="1" s="1"/>
  <c r="D24" i="1" s="1"/>
  <c r="F26" i="3"/>
  <c r="F11" i="3"/>
  <c r="D5" i="8" l="1"/>
  <c r="C11" i="8" l="1"/>
  <c r="I115" i="5"/>
  <c r="J115" i="5" s="1"/>
  <c r="G115" i="5"/>
  <c r="I114" i="5"/>
  <c r="J114" i="5" s="1"/>
  <c r="G114" i="5"/>
  <c r="J113" i="5"/>
  <c r="I113" i="5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J103" i="5"/>
  <c r="I103" i="5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J97" i="5"/>
  <c r="I97" i="5"/>
  <c r="G97" i="5"/>
  <c r="I96" i="5"/>
  <c r="J96" i="5" s="1"/>
  <c r="G96" i="5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I90" i="5"/>
  <c r="J90" i="5" s="1"/>
  <c r="G90" i="5"/>
  <c r="J89" i="5"/>
  <c r="I89" i="5"/>
  <c r="G89" i="5"/>
  <c r="I88" i="5"/>
  <c r="J88" i="5" s="1"/>
  <c r="G88" i="5"/>
  <c r="J87" i="5"/>
  <c r="I87" i="5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I58" i="5"/>
  <c r="J58" i="5" s="1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I52" i="5"/>
  <c r="J52" i="5" s="1"/>
  <c r="G52" i="5"/>
  <c r="J51" i="5"/>
  <c r="I51" i="5"/>
  <c r="G51" i="5"/>
  <c r="I39" i="5"/>
  <c r="J39" i="5" s="1"/>
  <c r="G39" i="5"/>
  <c r="J38" i="5"/>
  <c r="I38" i="5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I30" i="5"/>
  <c r="J30" i="5" s="1"/>
  <c r="G30" i="5"/>
  <c r="I29" i="5"/>
  <c r="J29" i="5" s="1"/>
  <c r="G29" i="5"/>
  <c r="J28" i="5"/>
  <c r="I28" i="5"/>
  <c r="G28" i="5"/>
  <c r="I27" i="5"/>
  <c r="J27" i="5" s="1"/>
  <c r="G27" i="5"/>
  <c r="I26" i="5"/>
  <c r="J26" i="5" s="1"/>
  <c r="G26" i="5"/>
  <c r="I25" i="5"/>
  <c r="J25" i="5" s="1"/>
  <c r="G25" i="5"/>
  <c r="J24" i="5"/>
  <c r="I24" i="5"/>
  <c r="G24" i="5"/>
  <c r="I23" i="5"/>
  <c r="J23" i="5" s="1"/>
  <c r="G23" i="5"/>
  <c r="J22" i="5"/>
  <c r="I22" i="5"/>
  <c r="G22" i="5"/>
  <c r="I20" i="5"/>
  <c r="J20" i="5" s="1"/>
  <c r="G20" i="5"/>
  <c r="I19" i="5"/>
  <c r="J19" i="5" s="1"/>
  <c r="J21" i="5" s="1"/>
  <c r="G19" i="5"/>
  <c r="I16" i="5"/>
  <c r="J16" i="5" s="1"/>
  <c r="C15" i="4" s="1"/>
  <c r="G16" i="5"/>
  <c r="E14" i="5"/>
  <c r="I13" i="5"/>
  <c r="J13" i="5" s="1"/>
  <c r="J14" i="5" s="1"/>
  <c r="G13" i="5"/>
  <c r="G14" i="5" s="1"/>
  <c r="C25" i="4"/>
  <c r="C31" i="4" s="1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59" i="5" l="1"/>
  <c r="C26" i="4"/>
  <c r="H49" i="3"/>
  <c r="J40" i="5"/>
  <c r="C13" i="4" s="1"/>
  <c r="G40" i="5"/>
  <c r="G59" i="5"/>
  <c r="H28" i="3"/>
  <c r="H11" i="3"/>
  <c r="G116" i="5"/>
  <c r="G117" i="5" s="1"/>
  <c r="J116" i="5"/>
  <c r="C17" i="4" s="1"/>
  <c r="C16" i="4"/>
  <c r="C12" i="4"/>
  <c r="G21" i="5"/>
  <c r="J119" i="5"/>
  <c r="C22" i="4" s="1"/>
  <c r="J120" i="5"/>
  <c r="C20" i="4" s="1"/>
  <c r="C11" i="4"/>
  <c r="G119" i="5"/>
  <c r="G120" i="5"/>
  <c r="H13" i="5"/>
  <c r="H58" i="5" l="1"/>
  <c r="H61" i="5"/>
  <c r="H93" i="5"/>
  <c r="J41" i="5"/>
  <c r="C14" i="4"/>
  <c r="G41" i="5"/>
  <c r="H19" i="5" s="1"/>
  <c r="H69" i="5"/>
  <c r="H101" i="5"/>
  <c r="H77" i="5"/>
  <c r="H109" i="5"/>
  <c r="H85" i="5"/>
  <c r="H52" i="5"/>
  <c r="G118" i="5"/>
  <c r="G121" i="5" s="1"/>
  <c r="G122" i="5" s="1"/>
  <c r="G123" i="5" s="1"/>
  <c r="H64" i="5"/>
  <c r="H72" i="5"/>
  <c r="H80" i="5"/>
  <c r="H88" i="5"/>
  <c r="H96" i="5"/>
  <c r="H104" i="5"/>
  <c r="H112" i="5"/>
  <c r="H55" i="5"/>
  <c r="C18" i="4"/>
  <c r="H65" i="5"/>
  <c r="H73" i="5"/>
  <c r="H81" i="5"/>
  <c r="H89" i="5"/>
  <c r="H97" i="5"/>
  <c r="H105" i="5"/>
  <c r="H113" i="5"/>
  <c r="H56" i="5"/>
  <c r="H60" i="5"/>
  <c r="H68" i="5"/>
  <c r="H76" i="5"/>
  <c r="H84" i="5"/>
  <c r="H92" i="5"/>
  <c r="H100" i="5"/>
  <c r="H108" i="5"/>
  <c r="H51" i="5"/>
  <c r="J117" i="5"/>
  <c r="J118" i="5" s="1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53" i="5"/>
  <c r="H57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54" i="5"/>
  <c r="H39" i="5"/>
  <c r="H38" i="5"/>
  <c r="H37" i="5"/>
  <c r="H36" i="5"/>
  <c r="H35" i="5"/>
  <c r="H34" i="5"/>
  <c r="H33" i="5"/>
  <c r="H32" i="5"/>
  <c r="H31" i="5"/>
  <c r="H30" i="5"/>
  <c r="H24" i="5"/>
  <c r="H23" i="5"/>
  <c r="H22" i="5"/>
  <c r="H20" i="5"/>
  <c r="C19" i="4"/>
  <c r="J121" i="5"/>
  <c r="J122" i="5" s="1"/>
  <c r="J123" i="5" s="1"/>
  <c r="H25" i="5" l="1"/>
  <c r="H26" i="5"/>
  <c r="H27" i="5"/>
  <c r="H28" i="5"/>
  <c r="H29" i="5"/>
  <c r="H59" i="5"/>
  <c r="H116" i="5"/>
  <c r="H117" i="5" s="1"/>
  <c r="H40" i="5"/>
  <c r="H21" i="5"/>
  <c r="C24" i="4"/>
  <c r="H41" i="5" l="1"/>
  <c r="C29" i="4"/>
  <c r="D12" i="4"/>
  <c r="D20" i="4"/>
  <c r="D17" i="4"/>
  <c r="D13" i="4"/>
  <c r="C27" i="4"/>
  <c r="D18" i="4"/>
  <c r="D14" i="4"/>
  <c r="D22" i="4"/>
  <c r="D15" i="4"/>
  <c r="D24" i="4"/>
  <c r="D16" i="4"/>
  <c r="D11" i="4"/>
  <c r="D19" i="4"/>
  <c r="C30" i="4" l="1"/>
  <c r="C37" i="4" l="1"/>
  <c r="C36" i="4"/>
  <c r="C38" i="4" l="1"/>
  <c r="C39" i="4" l="1"/>
  <c r="C40" i="4" l="1"/>
  <c r="E35" i="4" l="1"/>
  <c r="E31" i="4"/>
  <c r="E16" i="4"/>
  <c r="C41" i="4"/>
  <c r="D11" i="8" s="1"/>
  <c r="E34" i="4"/>
  <c r="E20" i="4"/>
  <c r="E17" i="4"/>
  <c r="E40" i="4"/>
  <c r="E33" i="4"/>
  <c r="E25" i="4"/>
  <c r="E18" i="4"/>
  <c r="E14" i="4"/>
  <c r="E32" i="4"/>
  <c r="E22" i="4"/>
  <c r="E15" i="4"/>
  <c r="E26" i="4"/>
  <c r="E12" i="4"/>
  <c r="E13" i="4"/>
  <c r="E11" i="4"/>
  <c r="E19" i="4"/>
  <c r="E24" i="4"/>
  <c r="E27" i="4"/>
  <c r="E29" i="4"/>
  <c r="E30" i="4"/>
  <c r="E36" i="4"/>
  <c r="E37" i="4"/>
  <c r="E38" i="4"/>
  <c r="E39" i="4"/>
</calcChain>
</file>

<file path=xl/sharedStrings.xml><?xml version="1.0" encoding="utf-8"?>
<sst xmlns="http://schemas.openxmlformats.org/spreadsheetml/2006/main" count="824" uniqueCount="422">
  <si>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</si>
  <si>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</si>
  <si>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</si>
  <si>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</si>
  <si>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</si>
  <si>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</si>
  <si>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</si>
  <si>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</si>
  <si>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</si>
  <si>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</si>
  <si>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</si>
  <si>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</si>
  <si>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</si>
  <si>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</si>
  <si>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</si>
  <si>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</si>
  <si>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</si>
  <si>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</si>
  <si>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</si>
  <si>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</si>
  <si>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</si>
  <si>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</si>
  <si>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</si>
  <si>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r>
      <t xml:space="preserve">Составил </t>
    </r>
    <r>
      <rPr>
        <u/>
        <sz val="12"/>
        <color rgb="FF000000"/>
        <rFont val="Times New Roman"/>
        <family val="1"/>
        <charset val="204"/>
      </rPr>
      <t>______________________        М.С. Колотиевская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</si>
  <si>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</si>
  <si>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2"/>
        <color rgb="FF000000"/>
        <rFont val="Times New Roman"/>
        <family val="1"/>
        <charset val="204"/>
      </rPr>
      <t>______________________         М.С. Колотиевская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</si>
  <si>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</si>
  <si>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</si>
  <si>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</si>
  <si>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</si>
  <si>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</si>
  <si>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</si>
  <si>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</si>
  <si>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</si>
  <si>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</si>
  <si>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</si>
  <si>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</si>
  <si>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</si>
  <si>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</si>
  <si>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</si>
  <si>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</si>
  <si>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</si>
  <si>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</si>
  <si>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</si>
  <si>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</si>
  <si>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</si>
  <si>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</si>
  <si>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</si>
  <si>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</si>
  <si>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</si>
  <si>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</si>
  <si>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</si>
  <si>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</si>
  <si>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</si>
  <si>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</si>
  <si>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</si>
  <si>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</si>
  <si>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</si>
  <si>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</si>
  <si>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</si>
  <si>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</si>
  <si>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</si>
  <si>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</si>
  <si>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</si>
  <si>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</si>
  <si>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</si>
  <si>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</si>
  <si>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</si>
  <si>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</si>
  <si>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</si>
  <si>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</si>
  <si>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</si>
  <si>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</si>
  <si>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</si>
  <si>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</si>
  <si>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</si>
  <si>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</si>
  <si>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</si>
  <si>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</si>
  <si>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</si>
  <si>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</si>
  <si>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</si>
  <si>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</si>
  <si>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</si>
  <si>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</si>
  <si>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</si>
  <si>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</si>
  <si>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</si>
  <si>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</si>
  <si>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</si>
  <si>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</si>
  <si>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</si>
  <si>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</si>
  <si>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</si>
  <si>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</si>
  <si>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</si>
  <si>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</si>
  <si>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</si>
  <si>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</si>
  <si>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</si>
  <si>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</si>
  <si>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</si>
  <si>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</si>
  <si>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</si>
  <si>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</si>
  <si>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</si>
  <si>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</si>
  <si>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</si>
  <si>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</si>
  <si>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</si>
  <si>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</si>
  <si>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</si>
  <si>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</si>
  <si>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</si>
  <si>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</si>
  <si>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</si>
  <si>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</si>
  <si>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</si>
  <si>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</si>
  <si>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</si>
  <si>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</si>
  <si>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</si>
  <si>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</si>
  <si>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</si>
  <si>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</si>
  <si>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</si>
  <si>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</si>
  <si>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</si>
  <si>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</si>
  <si>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</si>
  <si>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</si>
  <si>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</si>
  <si>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</si>
  <si>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</si>
  <si>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</si>
  <si>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</si>
  <si>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</si>
  <si>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</si>
  <si>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</si>
  <si>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</si>
  <si>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</si>
  <si>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</si>
  <si>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</si>
  <si>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</si>
  <si>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</si>
  <si>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</si>
  <si>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</si>
  <si>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</si>
  <si>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</si>
  <si>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</si>
  <si>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</si>
  <si>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</si>
  <si>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</si>
  <si>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</si>
  <si>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</si>
  <si>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</si>
  <si>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</si>
  <si>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</si>
  <si>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</si>
  <si>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</si>
  <si>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</si>
  <si>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</si>
  <si>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</si>
  <si>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</si>
  <si>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</si>
  <si>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</si>
  <si>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</si>
  <si>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</si>
  <si>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</si>
  <si>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</si>
  <si>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</si>
  <si>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</si>
  <si>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</si>
  <si>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</si>
  <si>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</si>
  <si>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</si>
  <si>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</si>
  <si>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</si>
  <si>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</si>
  <si>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</si>
  <si>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</si>
  <si>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</si>
  <si>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</si>
  <si>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</si>
  <si>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</si>
  <si>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</si>
  <si>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</si>
  <si>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</si>
  <si>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</si>
  <si>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</si>
  <si>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</si>
  <si>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</si>
  <si>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</si>
  <si>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</si>
  <si>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</si>
  <si>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</si>
  <si>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</si>
  <si>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</si>
  <si>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</si>
  <si>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</si>
  <si>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</si>
  <si>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</si>
  <si>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</si>
  <si>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</si>
  <si>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</si>
  <si>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</si>
  <si>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</si>
  <si>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</si>
  <si>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</si>
  <si>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</si>
  <si>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</si>
  <si>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</si>
  <si>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</si>
  <si>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</si>
  <si>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</si>
  <si>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</si>
  <si>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</si>
  <si>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</si>
  <si>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</si>
  <si>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</si>
  <si>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</si>
  <si>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</si>
  <si>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</si>
  <si>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</si>
  <si>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</si>
  <si>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</si>
  <si>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</si>
  <si>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</si>
  <si>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</si>
  <si>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</si>
  <si>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</si>
  <si>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</si>
  <si>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</si>
  <si>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</si>
  <si>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</si>
  <si>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</si>
  <si>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</si>
  <si>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</si>
  <si>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</si>
  <si>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</si>
  <si>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</si>
  <si>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</si>
  <si>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</si>
  <si>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</si>
  <si>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</si>
  <si>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</si>
  <si>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</si>
  <si>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</si>
  <si>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</si>
  <si>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</si>
  <si>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</si>
  <si>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</si>
  <si>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</si>
  <si>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</si>
  <si>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</si>
  <si>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</si>
  <si>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</si>
  <si>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</si>
  <si>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</si>
  <si>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</si>
  <si>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</si>
  <si>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</si>
  <si>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</si>
  <si>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</si>
  <si>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</si>
  <si>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</si>
  <si>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</si>
  <si>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</si>
  <si>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</si>
  <si>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</si>
  <si>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</si>
  <si>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</si>
  <si>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</si>
  <si>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</si>
  <si>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</si>
  <si>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</si>
  <si>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</si>
  <si>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</si>
  <si>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</si>
  <si>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</si>
  <si>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</si>
  <si>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</si>
  <si>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</si>
  <si>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</si>
  <si>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</si>
  <si>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</si>
  <si>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</si>
  <si>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</si>
  <si>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</si>
  <si>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</si>
  <si>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</si>
  <si>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</si>
  <si>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</si>
  <si>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</si>
  <si>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</si>
  <si>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</si>
  <si>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</si>
  <si>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</si>
  <si>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</si>
  <si>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</si>
  <si>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</si>
  <si>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</si>
  <si>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</si>
  <si>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</si>
  <si>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</si>
  <si>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</si>
  <si>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</si>
  <si>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</si>
  <si>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</si>
  <si>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</si>
  <si>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</si>
  <si>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</si>
  <si>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</si>
  <si>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</si>
  <si>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</si>
  <si>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</si>
  <si>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</si>
  <si>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</si>
  <si>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</si>
  <si>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</si>
  <si>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</si>
  <si>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</si>
  <si>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</si>
  <si>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</si>
  <si>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</si>
  <si>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</si>
  <si>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</si>
  <si>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</si>
  <si>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</si>
  <si>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</si>
  <si>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</si>
  <si>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</si>
  <si>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</si>
  <si>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</si>
  <si>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</si>
  <si>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</si>
  <si>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</si>
  <si>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</si>
  <si>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</si>
  <si>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</si>
  <si>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</si>
  <si>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</si>
  <si>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</si>
  <si>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</si>
  <si>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</si>
  <si>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</si>
  <si>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</si>
  <si>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</si>
  <si>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</si>
  <si>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</si>
  <si>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</si>
  <si>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</si>
  <si>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</si>
  <si>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</si>
  <si>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</si>
  <si>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</si>
  <si>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</si>
  <si>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</si>
  <si>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</si>
  <si>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</si>
  <si>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</si>
  <si>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</si>
  <si>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</si>
  <si>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М.С. Колотиевская</t>
  </si>
  <si>
    <t>Резервуар накопитель 200 м3</t>
  </si>
  <si>
    <t xml:space="preserve">Наименование разрабатываемого показателя УНЦ —   Постоянная часть ПС резервуар накопитель ПС 35 кВ </t>
  </si>
  <si>
    <t>Единица измерения  — 1 ПС</t>
  </si>
  <si>
    <t xml:space="preserve">Наименование разрабатываемого показателя УНЦ -   Постоянная часть ПС резервуар накопитель ПС 35 кВ </t>
  </si>
  <si>
    <t xml:space="preserve">Наименование разрабатываемого показателя УНЦ -  Постоянная часть ПС резервуар накопитель ПС 35 кВ </t>
  </si>
  <si>
    <t>1-100-24</t>
  </si>
  <si>
    <t xml:space="preserve">Наименование разрабатываемой расценки УНЦ — Постоянная часть ПС резервуар накопитель ПС 35 кВ </t>
  </si>
  <si>
    <t xml:space="preserve">Постоянная часть ПС резервуар накопитель ПС 35 кВ </t>
  </si>
  <si>
    <t xml:space="preserve">Наименование разрабатываемого показателя УНЦ —  Постоянная часть ПС резервуар накопитель ПС 35 кВ </t>
  </si>
  <si>
    <t>З1 ПС резевуар накопитель 35 кВ</t>
  </si>
  <si>
    <t>Прайс из СД ОП</t>
  </si>
  <si>
    <t>1 ПС</t>
  </si>
  <si>
    <t>ПС 35 кВ Свеза Новатор</t>
  </si>
  <si>
    <t xml:space="preserve">Вологодская область </t>
  </si>
  <si>
    <t>IIВ</t>
  </si>
  <si>
    <t>Расчет</t>
  </si>
  <si>
    <t xml:space="preserve">Резервуар накопитель ПС 35 кВ </t>
  </si>
  <si>
    <t>Всего по объекту в сопоставимом уровне цен 2 кв. 2019г:</t>
  </si>
  <si>
    <t>Сопоставимый уровень цен: 2 квартал 2019 г</t>
  </si>
  <si>
    <t>2 квартал 2019 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</si>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</sst>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\ _₽_-;\-* #,##0.00\ _₽_-;_-* &quot;-&quot;??\ _₽_-;_-@_-"/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#,##0.0"/>
    <numFmt numFmtId="168" formatCode="#,##0.000"/>
    <numFmt numFmtId="169" formatCode="0.0000"/>
  </numFmts>
  <fonts count="20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Times New Roman"/>
    </font>
    <font>
      <b/>
      <vertAlign val="subscript"/>
      <sz val="12"/>
      <color rgb="FF000000"/>
      <name val="Times New Roman"/>
    </font>
    <font>
      <sz val="12"/>
      <color rgb="FF000000"/>
      <name val="Times New Roman"/>
    </font>
    <font>
      <vertAlign val="subscript"/>
      <sz val="12"/>
      <color rgb="FF000000"/>
      <name val="Times New Roman"/>
    </font>
    <font>
      <u/>
      <sz val="12"/>
      <color rgb="FF0563C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9" fillId="0" borderId="0" xfId="0" applyFont="1" applyFill="1" applyAlignment="1"/>
    <xf numFmtId="0" fontId="9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left" vertical="center" wrapText="1"/>
    </xf>
    <xf numFmtId="0" fontId="9" fillId="0" borderId="0" xfId="0" applyFont="1" applyFill="1"/>
    <xf numFmtId="0" fontId="9" fillId="0" borderId="6" xfId="0" applyFont="1" applyFill="1" applyBorder="1" applyAlignment="1">
      <alignment horizontal="center" vertical="center" wrapText="1"/>
    </xf>
    <xf numFmtId="4" fontId="9" fillId="0" borderId="6" xfId="0" applyNumberFormat="1" applyFont="1" applyFill="1" applyBorder="1" applyAlignment="1">
      <alignment vertical="center" wrapText="1"/>
    </xf>
    <xf numFmtId="4" fontId="9" fillId="0" borderId="6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12" fillId="0" borderId="0" xfId="0" applyFont="1" applyFill="1" applyAlignment="1">
      <alignment horizontal="right"/>
    </xf>
    <xf numFmtId="0" fontId="13" fillId="0" borderId="0" xfId="0" applyFont="1" applyFill="1"/>
    <xf numFmtId="0" fontId="14" fillId="0" borderId="0" xfId="0" applyFont="1" applyFill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5" fillId="0" borderId="1" xfId="0" applyFont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5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3" fontId="1" fillId="0" borderId="0" xfId="0" applyNumberFormat="1" applyFont="1"/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view="pageBreakPreview" topLeftCell="A4" zoomScale="60" zoomScaleNormal="55" workbookViewId="0">
      <selection activeCell="G24" sqref="G24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51" t="s">
        <v>0</v>
      </c>
      <c r="C3" s="151"/>
      <c r="D3" s="151"/>
    </row>
    <row r="4" spans="2:4" x14ac:dyDescent="0.25">
      <c r="B4" s="152" t="s">
        <v>1</v>
      </c>
      <c r="C4" s="152"/>
      <c r="D4" s="152"/>
    </row>
    <row r="7" spans="2:4" ht="38.1" customHeight="1" x14ac:dyDescent="0.25">
      <c r="B7" s="151" t="s">
        <v>365</v>
      </c>
      <c r="C7" s="151"/>
      <c r="D7" s="151"/>
    </row>
    <row r="8" spans="2:4" ht="31.7" customHeight="1" x14ac:dyDescent="0.25">
      <c r="B8" s="151" t="s">
        <v>382</v>
      </c>
      <c r="C8" s="151"/>
      <c r="D8" s="151"/>
    </row>
    <row r="9" spans="2:4" x14ac:dyDescent="0.25">
      <c r="B9" s="151" t="s">
        <v>366</v>
      </c>
      <c r="C9" s="151"/>
      <c r="D9" s="151"/>
    </row>
    <row r="11" spans="2:4" x14ac:dyDescent="0.25">
      <c r="B11" s="130" t="s">
        <v>2</v>
      </c>
      <c r="C11" s="130" t="s">
        <v>3</v>
      </c>
      <c r="D11" s="130" t="s">
        <v>4</v>
      </c>
    </row>
    <row r="12" spans="2:4" ht="31.7" customHeight="1" x14ac:dyDescent="0.25">
      <c r="B12" s="130">
        <v>1</v>
      </c>
      <c r="C12" s="130" t="s">
        <v>5</v>
      </c>
      <c r="D12" s="130" t="s">
        <v>376</v>
      </c>
    </row>
    <row r="13" spans="2:4" ht="31.35" customHeight="1" x14ac:dyDescent="0.25">
      <c r="B13" s="130">
        <v>2</v>
      </c>
      <c r="C13" s="130" t="s">
        <v>6</v>
      </c>
      <c r="D13" s="130" t="s">
        <v>377</v>
      </c>
    </row>
    <row r="14" spans="2:4" x14ac:dyDescent="0.25">
      <c r="B14" s="130">
        <v>3</v>
      </c>
      <c r="C14" s="130" t="s">
        <v>7</v>
      </c>
      <c r="D14" s="130" t="s">
        <v>378</v>
      </c>
    </row>
    <row r="15" spans="2:4" x14ac:dyDescent="0.25">
      <c r="B15" s="130">
        <v>4</v>
      </c>
      <c r="C15" s="130" t="s">
        <v>8</v>
      </c>
      <c r="D15" s="130">
        <v>1</v>
      </c>
    </row>
    <row r="16" spans="2:4" ht="249.6" customHeight="1" x14ac:dyDescent="0.25">
      <c r="B16" s="130">
        <v>5</v>
      </c>
      <c r="C16" s="130" t="s">
        <v>9</v>
      </c>
      <c r="D16" s="130" t="s">
        <v>364</v>
      </c>
    </row>
    <row r="17" spans="2:4" ht="78" customHeight="1" x14ac:dyDescent="0.25">
      <c r="B17" s="130">
        <v>6</v>
      </c>
      <c r="C17" s="130" t="s">
        <v>10</v>
      </c>
      <c r="D17" s="130">
        <f>D18+D19</f>
        <v>2161.5972660000002</v>
      </c>
    </row>
    <row r="18" spans="2:4" x14ac:dyDescent="0.25">
      <c r="B18" s="104" t="s">
        <v>11</v>
      </c>
      <c r="C18" s="130" t="s">
        <v>12</v>
      </c>
      <c r="D18" s="130"/>
    </row>
    <row r="19" spans="2:4" ht="15.75" customHeight="1" x14ac:dyDescent="0.25">
      <c r="B19" s="104" t="s">
        <v>13</v>
      </c>
      <c r="C19" s="130" t="s">
        <v>14</v>
      </c>
      <c r="D19" s="130">
        <f>'Прил.2 Расч стоим'!F14</f>
        <v>2161.5972660000002</v>
      </c>
    </row>
    <row r="20" spans="2:4" ht="16.5" customHeight="1" x14ac:dyDescent="0.25">
      <c r="B20" s="104" t="s">
        <v>15</v>
      </c>
      <c r="C20" s="130" t="s">
        <v>16</v>
      </c>
      <c r="D20" s="130">
        <f>'Прил.2 Расч стоим'!H12</f>
        <v>0</v>
      </c>
    </row>
    <row r="21" spans="2:4" ht="35.450000000000003" customHeight="1" x14ac:dyDescent="0.25">
      <c r="B21" s="104" t="s">
        <v>17</v>
      </c>
      <c r="C21" s="129" t="s">
        <v>18</v>
      </c>
      <c r="D21" s="130"/>
    </row>
    <row r="22" spans="2:4" x14ac:dyDescent="0.25">
      <c r="B22" s="130">
        <v>7</v>
      </c>
      <c r="C22" s="129" t="s">
        <v>19</v>
      </c>
      <c r="D22" s="130" t="s">
        <v>383</v>
      </c>
    </row>
    <row r="23" spans="2:4" ht="109.15" customHeight="1" x14ac:dyDescent="0.25">
      <c r="B23" s="130">
        <v>8</v>
      </c>
      <c r="C23" s="129" t="s">
        <v>20</v>
      </c>
      <c r="D23" s="105">
        <f>D17</f>
        <v>2161.5972660000002</v>
      </c>
    </row>
    <row r="24" spans="2:4" ht="46.9" customHeight="1" x14ac:dyDescent="0.25">
      <c r="B24" s="130">
        <v>9</v>
      </c>
      <c r="C24" s="130" t="s">
        <v>21</v>
      </c>
      <c r="D24" s="106">
        <f>D23/D15</f>
        <v>2161.5972660000002</v>
      </c>
    </row>
    <row r="25" spans="2:4" ht="78" customHeight="1" x14ac:dyDescent="0.25">
      <c r="B25" s="130">
        <v>10</v>
      </c>
      <c r="C25" s="130" t="s">
        <v>22</v>
      </c>
      <c r="D25" s="130"/>
    </row>
    <row r="26" spans="2:4" x14ac:dyDescent="0.25">
      <c r="B26" s="6"/>
      <c r="C26" s="6"/>
      <c r="D26" s="6"/>
    </row>
    <row r="27" spans="2:4" ht="37.5" customHeight="1" x14ac:dyDescent="0.25"/>
    <row r="28" spans="2:4" x14ac:dyDescent="0.25">
      <c r="B28" s="2" t="s">
        <v>23</v>
      </c>
    </row>
    <row r="29" spans="2:4" x14ac:dyDescent="0.25">
      <c r="B29" s="2" t="s">
        <v>24</v>
      </c>
    </row>
    <row r="31" spans="2:4" x14ac:dyDescent="0.25">
      <c r="B31" s="2" t="s">
        <v>25</v>
      </c>
    </row>
    <row r="32" spans="2:4" x14ac:dyDescent="0.25">
      <c r="B32" s="2" t="s">
        <v>26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2"/>
  <sheetViews>
    <sheetView tabSelected="1" view="pageBreakPreview" zoomScale="70" zoomScaleNormal="70" workbookViewId="0">
      <selection activeCell="U11" sqref="U10:U11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15.7109375" style="1" bestFit="1" customWidth="1"/>
    <col min="11" max="11" width="18" style="1" customWidth="1"/>
    <col min="12" max="12" width="9.140625" style="1"/>
  </cols>
  <sheetData>
    <row r="3" spans="2:16" x14ac:dyDescent="0.25">
      <c r="B3" s="157" t="s">
        <v>27</v>
      </c>
      <c r="C3" s="157"/>
      <c r="D3" s="157"/>
      <c r="E3" s="157"/>
      <c r="F3" s="157"/>
      <c r="G3" s="157"/>
      <c r="H3" s="157"/>
      <c r="I3" s="157"/>
      <c r="J3" s="157"/>
      <c r="K3" s="157"/>
    </row>
    <row r="4" spans="2:16" x14ac:dyDescent="0.25">
      <c r="B4" s="152" t="s">
        <v>28</v>
      </c>
      <c r="C4" s="152"/>
      <c r="D4" s="152"/>
      <c r="E4" s="152"/>
      <c r="F4" s="152"/>
      <c r="G4" s="152"/>
      <c r="H4" s="152"/>
      <c r="I4" s="152"/>
      <c r="J4" s="152"/>
      <c r="K4" s="152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58" t="s">
        <v>367</v>
      </c>
      <c r="C6" s="158"/>
      <c r="D6" s="158"/>
      <c r="E6" s="158"/>
      <c r="F6" s="158"/>
      <c r="G6" s="158"/>
      <c r="H6" s="158"/>
      <c r="I6" s="158"/>
      <c r="J6" s="158"/>
      <c r="K6" s="158"/>
      <c r="L6" s="4"/>
    </row>
    <row r="7" spans="2:16" x14ac:dyDescent="0.25">
      <c r="B7" s="158" t="s">
        <v>366</v>
      </c>
      <c r="C7" s="158"/>
      <c r="D7" s="158"/>
      <c r="E7" s="158"/>
      <c r="F7" s="158"/>
      <c r="G7" s="158"/>
      <c r="H7" s="158"/>
      <c r="I7" s="158"/>
      <c r="J7" s="158"/>
      <c r="K7" s="158"/>
      <c r="L7" s="4"/>
    </row>
    <row r="8" spans="2:16" x14ac:dyDescent="0.25">
      <c r="B8" s="3"/>
    </row>
    <row r="9" spans="2:16" x14ac:dyDescent="0.25">
      <c r="B9" s="159" t="s">
        <v>2</v>
      </c>
      <c r="C9" s="159" t="s">
        <v>29</v>
      </c>
      <c r="D9" s="159" t="s">
        <v>4</v>
      </c>
      <c r="E9" s="159"/>
      <c r="F9" s="159"/>
      <c r="G9" s="159"/>
      <c r="H9" s="159"/>
      <c r="I9" s="159"/>
      <c r="J9" s="159"/>
    </row>
    <row r="10" spans="2:16" x14ac:dyDescent="0.25">
      <c r="B10" s="159"/>
      <c r="C10" s="159"/>
      <c r="D10" s="159" t="s">
        <v>30</v>
      </c>
      <c r="E10" s="159" t="s">
        <v>31</v>
      </c>
      <c r="F10" s="159" t="s">
        <v>421</v>
      </c>
      <c r="G10" s="159"/>
      <c r="H10" s="159"/>
      <c r="I10" s="159"/>
      <c r="J10" s="159"/>
    </row>
    <row r="11" spans="2:16" ht="31.35" customHeight="1" x14ac:dyDescent="0.25">
      <c r="B11" s="159"/>
      <c r="C11" s="159"/>
      <c r="D11" s="159"/>
      <c r="E11" s="159"/>
      <c r="F11" s="15" t="s">
        <v>32</v>
      </c>
      <c r="G11" s="15" t="s">
        <v>33</v>
      </c>
      <c r="H11" s="15" t="s">
        <v>34</v>
      </c>
      <c r="I11" s="15" t="s">
        <v>35</v>
      </c>
      <c r="J11" s="15" t="s">
        <v>36</v>
      </c>
      <c r="M11" s="1"/>
      <c r="N11" s="1"/>
      <c r="O11" s="1"/>
      <c r="P11" s="1"/>
    </row>
    <row r="12" spans="2:16" ht="66.2" customHeight="1" x14ac:dyDescent="0.25">
      <c r="B12" s="107"/>
      <c r="C12" s="108" t="s">
        <v>380</v>
      </c>
      <c r="D12" s="109"/>
      <c r="E12" s="110"/>
      <c r="F12" s="153">
        <v>2161.5972660000002</v>
      </c>
      <c r="G12" s="154"/>
      <c r="H12" s="111">
        <v>0</v>
      </c>
      <c r="I12" s="111"/>
      <c r="J12" s="112"/>
    </row>
    <row r="13" spans="2:16" x14ac:dyDescent="0.25">
      <c r="B13" s="160" t="s">
        <v>37</v>
      </c>
      <c r="C13" s="160"/>
      <c r="D13" s="160"/>
      <c r="E13" s="160"/>
      <c r="F13" s="113"/>
      <c r="G13" s="113"/>
      <c r="H13" s="113"/>
      <c r="I13" s="113"/>
      <c r="J13" s="113"/>
    </row>
    <row r="14" spans="2:16" ht="28.5" customHeight="1" x14ac:dyDescent="0.25">
      <c r="B14" s="160" t="s">
        <v>381</v>
      </c>
      <c r="C14" s="160"/>
      <c r="D14" s="160"/>
      <c r="E14" s="160"/>
      <c r="F14" s="155">
        <f>F12</f>
        <v>2161.5972660000002</v>
      </c>
      <c r="G14" s="156"/>
      <c r="H14" s="113">
        <f>H12</f>
        <v>0</v>
      </c>
      <c r="I14" s="113"/>
      <c r="J14" s="112">
        <f>SUM(F14:I14)</f>
        <v>2161.5972660000002</v>
      </c>
    </row>
    <row r="15" spans="2:16" x14ac:dyDescent="0.25">
      <c r="G15" s="188"/>
    </row>
    <row r="18" spans="2:3" x14ac:dyDescent="0.25">
      <c r="B18" s="7" t="s">
        <v>23</v>
      </c>
      <c r="C18" s="7"/>
    </row>
    <row r="19" spans="2:3" x14ac:dyDescent="0.25">
      <c r="B19" s="8" t="s">
        <v>24</v>
      </c>
      <c r="C19" s="7"/>
    </row>
    <row r="20" spans="2:3" x14ac:dyDescent="0.25">
      <c r="B20" s="7"/>
      <c r="C20" s="7"/>
    </row>
    <row r="21" spans="2:3" x14ac:dyDescent="0.25">
      <c r="B21" s="7" t="s">
        <v>25</v>
      </c>
      <c r="C21" s="7"/>
    </row>
    <row r="22" spans="2:3" x14ac:dyDescent="0.25">
      <c r="B22" s="8" t="s">
        <v>26</v>
      </c>
      <c r="C22" s="7"/>
    </row>
  </sheetData>
  <mergeCells count="14">
    <mergeCell ref="F12:G12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opLeftCell="A19" zoomScale="70" zoomScaleNormal="70" workbookViewId="0">
      <selection activeCell="C123" sqref="C123"/>
    </sheetView>
  </sheetViews>
  <sheetFormatPr defaultColWidth="9.140625" defaultRowHeight="15" x14ac:dyDescent="0.25"/>
  <cols>
    <col min="1" max="1" width="9.140625" style="9"/>
    <col min="2" max="2" width="12.42578125" style="9" customWidth="1"/>
    <col min="3" max="3" width="17" style="9" customWidth="1"/>
    <col min="4" max="4" width="49.5703125" style="9" customWidth="1"/>
    <col min="5" max="5" width="16.42578125" style="9" customWidth="1"/>
    <col min="6" max="6" width="20.5703125" style="9" customWidth="1"/>
    <col min="7" max="7" width="16.140625" style="9" customWidth="1"/>
    <col min="8" max="8" width="16.5703125" style="9" customWidth="1"/>
    <col min="9" max="9" width="9.140625" style="9"/>
  </cols>
  <sheetData>
    <row r="2" spans="1:12" ht="15.6" customHeight="1" x14ac:dyDescent="0.25">
      <c r="A2" s="157" t="s">
        <v>38</v>
      </c>
      <c r="B2" s="157"/>
      <c r="C2" s="157"/>
      <c r="D2" s="157"/>
      <c r="E2" s="157"/>
      <c r="F2" s="157"/>
      <c r="G2" s="157"/>
      <c r="H2" s="157"/>
    </row>
    <row r="3" spans="1:12" ht="17.45" customHeight="1" x14ac:dyDescent="0.25">
      <c r="A3" s="164" t="s">
        <v>39</v>
      </c>
      <c r="B3" s="164"/>
      <c r="C3" s="164"/>
      <c r="D3" s="164"/>
      <c r="E3" s="164"/>
      <c r="F3" s="164"/>
      <c r="G3" s="164"/>
      <c r="H3" s="164"/>
    </row>
    <row r="4" spans="1:12" ht="18.75" customHeight="1" x14ac:dyDescent="0.25">
      <c r="A4" s="16"/>
      <c r="B4" s="16"/>
      <c r="C4" s="165" t="s">
        <v>40</v>
      </c>
      <c r="D4" s="165"/>
      <c r="E4" s="165"/>
      <c r="F4" s="165"/>
      <c r="G4" s="165"/>
      <c r="H4" s="165"/>
      <c r="I4" s="17"/>
      <c r="J4" s="17"/>
      <c r="K4" s="17"/>
      <c r="L4" s="17"/>
    </row>
    <row r="5" spans="1:12" ht="18" customHeight="1" x14ac:dyDescent="0.25">
      <c r="A5" s="11"/>
    </row>
    <row r="6" spans="1:12" ht="15.6" customHeight="1" x14ac:dyDescent="0.25">
      <c r="A6" s="166" t="s">
        <v>368</v>
      </c>
      <c r="B6" s="166"/>
      <c r="C6" s="166"/>
      <c r="D6" s="166"/>
      <c r="E6" s="166"/>
      <c r="F6" s="166"/>
      <c r="G6" s="166"/>
      <c r="H6" s="166"/>
    </row>
    <row r="7" spans="1:12" s="1" customFormat="1" ht="15.6" customHeight="1" x14ac:dyDescent="0.25">
      <c r="A7" s="114"/>
      <c r="B7" s="114"/>
      <c r="C7" s="114"/>
      <c r="D7" s="114"/>
      <c r="E7" s="114"/>
      <c r="F7" s="114"/>
      <c r="G7" s="114"/>
      <c r="H7" s="114"/>
    </row>
    <row r="8" spans="1:12" s="1" customFormat="1" ht="38.25" customHeight="1" x14ac:dyDescent="0.25">
      <c r="A8" s="167" t="s">
        <v>41</v>
      </c>
      <c r="B8" s="167" t="s">
        <v>42</v>
      </c>
      <c r="C8" s="167" t="s">
        <v>43</v>
      </c>
      <c r="D8" s="167" t="s">
        <v>44</v>
      </c>
      <c r="E8" s="167" t="s">
        <v>45</v>
      </c>
      <c r="F8" s="167" t="s">
        <v>46</v>
      </c>
      <c r="G8" s="167" t="s">
        <v>47</v>
      </c>
      <c r="H8" s="167"/>
    </row>
    <row r="9" spans="1:12" s="1" customFormat="1" ht="40.700000000000003" customHeight="1" x14ac:dyDescent="0.25">
      <c r="A9" s="159"/>
      <c r="B9" s="159"/>
      <c r="C9" s="159"/>
      <c r="D9" s="159"/>
      <c r="E9" s="159"/>
      <c r="F9" s="159"/>
      <c r="G9" s="12" t="s">
        <v>48</v>
      </c>
      <c r="H9" s="12" t="s">
        <v>49</v>
      </c>
    </row>
    <row r="10" spans="1:12" s="1" customFormat="1" ht="15.6" customHeight="1" x14ac:dyDescent="0.25">
      <c r="A10" s="12">
        <v>1</v>
      </c>
      <c r="B10" s="12"/>
      <c r="C10" s="12">
        <v>2</v>
      </c>
      <c r="D10" s="12" t="s">
        <v>50</v>
      </c>
      <c r="E10" s="12">
        <v>4</v>
      </c>
      <c r="F10" s="19">
        <v>5</v>
      </c>
      <c r="G10" s="20">
        <v>6</v>
      </c>
      <c r="H10" s="20">
        <v>7</v>
      </c>
    </row>
    <row r="11" spans="1:12" s="18" customFormat="1" ht="15.6" customHeight="1" x14ac:dyDescent="0.25">
      <c r="A11" s="161" t="s">
        <v>51</v>
      </c>
      <c r="B11" s="162"/>
      <c r="C11" s="163"/>
      <c r="D11" s="163"/>
      <c r="E11" s="162"/>
      <c r="F11" s="131">
        <f>SUM(F12:F25)</f>
        <v>2841.2199999999993</v>
      </c>
      <c r="G11" s="22"/>
      <c r="H11" s="22">
        <f>SUM(H12:H25)</f>
        <v>27168.920000000002</v>
      </c>
    </row>
    <row r="12" spans="1:12" s="1" customFormat="1" ht="15.6" customHeight="1" x14ac:dyDescent="0.25">
      <c r="A12" s="23">
        <v>1</v>
      </c>
      <c r="B12" s="23"/>
      <c r="C12" s="24" t="s">
        <v>52</v>
      </c>
      <c r="D12" s="24" t="s">
        <v>53</v>
      </c>
      <c r="E12" s="23" t="s">
        <v>54</v>
      </c>
      <c r="F12" s="132">
        <v>2404.3724272557261</v>
      </c>
      <c r="G12" s="25">
        <v>9.6199999999999992</v>
      </c>
      <c r="H12" s="25">
        <f t="shared" ref="H12:H25" si="0">ROUND(F12*G12,2)</f>
        <v>23130.06</v>
      </c>
    </row>
    <row r="13" spans="1:12" s="1" customFormat="1" ht="15.6" customHeight="1" x14ac:dyDescent="0.25">
      <c r="A13" s="23">
        <v>2</v>
      </c>
      <c r="B13" s="23"/>
      <c r="C13" s="24" t="s">
        <v>55</v>
      </c>
      <c r="D13" s="24" t="s">
        <v>56</v>
      </c>
      <c r="E13" s="23" t="s">
        <v>54</v>
      </c>
      <c r="F13" s="132">
        <v>303.53807204875039</v>
      </c>
      <c r="G13" s="25">
        <v>9.4</v>
      </c>
      <c r="H13" s="25">
        <f t="shared" si="0"/>
        <v>2853.26</v>
      </c>
      <c r="I13" s="78"/>
    </row>
    <row r="14" spans="1:12" s="1" customFormat="1" ht="15.6" customHeight="1" x14ac:dyDescent="0.25">
      <c r="A14" s="23">
        <v>3</v>
      </c>
      <c r="B14" s="23"/>
      <c r="C14" s="24" t="s">
        <v>57</v>
      </c>
      <c r="D14" s="24" t="s">
        <v>58</v>
      </c>
      <c r="E14" s="23" t="s">
        <v>54</v>
      </c>
      <c r="F14" s="132">
        <v>49.731168237545958</v>
      </c>
      <c r="G14" s="25">
        <v>9.07</v>
      </c>
      <c r="H14" s="25">
        <f t="shared" si="0"/>
        <v>451.06</v>
      </c>
      <c r="I14" s="78"/>
    </row>
    <row r="15" spans="1:12" s="1" customFormat="1" ht="15.6" customHeight="1" x14ac:dyDescent="0.25">
      <c r="A15" s="23">
        <v>4</v>
      </c>
      <c r="B15" s="23"/>
      <c r="C15" s="24" t="s">
        <v>59</v>
      </c>
      <c r="D15" s="24" t="s">
        <v>60</v>
      </c>
      <c r="E15" s="23" t="s">
        <v>54</v>
      </c>
      <c r="F15" s="132">
        <v>34.465291735248421</v>
      </c>
      <c r="G15" s="25">
        <v>8.64</v>
      </c>
      <c r="H15" s="25">
        <f t="shared" si="0"/>
        <v>297.77999999999997</v>
      </c>
      <c r="I15" s="78"/>
    </row>
    <row r="16" spans="1:12" s="1" customFormat="1" ht="15.6" customHeight="1" x14ac:dyDescent="0.25">
      <c r="A16" s="23">
        <v>5</v>
      </c>
      <c r="B16" s="23"/>
      <c r="C16" s="24" t="s">
        <v>61</v>
      </c>
      <c r="D16" s="24" t="s">
        <v>62</v>
      </c>
      <c r="E16" s="23" t="s">
        <v>54</v>
      </c>
      <c r="F16" s="132">
        <v>24.962361658971588</v>
      </c>
      <c r="G16" s="25">
        <v>9.18</v>
      </c>
      <c r="H16" s="25">
        <f t="shared" si="0"/>
        <v>229.15</v>
      </c>
      <c r="I16" s="78"/>
    </row>
    <row r="17" spans="1:9" s="1" customFormat="1" ht="15.6" customHeight="1" x14ac:dyDescent="0.25">
      <c r="A17" s="23">
        <v>6</v>
      </c>
      <c r="B17" s="23"/>
      <c r="C17" s="26" t="s">
        <v>369</v>
      </c>
      <c r="D17" s="24" t="s">
        <v>63</v>
      </c>
      <c r="E17" s="23" t="s">
        <v>54</v>
      </c>
      <c r="F17" s="132">
        <v>10.17100728926081</v>
      </c>
      <c r="G17" s="25">
        <v>8.09</v>
      </c>
      <c r="H17" s="25">
        <f t="shared" si="0"/>
        <v>82.28</v>
      </c>
      <c r="I17" s="78"/>
    </row>
    <row r="18" spans="1:9" s="1" customFormat="1" ht="15.6" customHeight="1" x14ac:dyDescent="0.25">
      <c r="A18" s="23">
        <v>7</v>
      </c>
      <c r="B18" s="23"/>
      <c r="C18" s="24" t="s">
        <v>57</v>
      </c>
      <c r="D18" s="24" t="s">
        <v>58</v>
      </c>
      <c r="E18" s="23" t="s">
        <v>54</v>
      </c>
      <c r="F18" s="132">
        <v>6.2499559831492153</v>
      </c>
      <c r="G18" s="25">
        <v>9.07</v>
      </c>
      <c r="H18" s="25">
        <f t="shared" si="0"/>
        <v>56.69</v>
      </c>
      <c r="I18" s="78"/>
    </row>
    <row r="19" spans="1:9" s="1" customFormat="1" ht="15.6" customHeight="1" x14ac:dyDescent="0.25">
      <c r="A19" s="23">
        <v>8</v>
      </c>
      <c r="B19" s="23"/>
      <c r="C19" s="24" t="s">
        <v>64</v>
      </c>
      <c r="D19" s="24" t="s">
        <v>65</v>
      </c>
      <c r="E19" s="23" t="s">
        <v>54</v>
      </c>
      <c r="F19" s="132">
        <v>2.8221579464370081</v>
      </c>
      <c r="G19" s="25">
        <v>8.5299999999999994</v>
      </c>
      <c r="H19" s="25">
        <f t="shared" si="0"/>
        <v>24.07</v>
      </c>
      <c r="I19" s="78"/>
    </row>
    <row r="20" spans="1:9" s="1" customFormat="1" ht="15.6" customHeight="1" x14ac:dyDescent="0.25">
      <c r="A20" s="23">
        <v>9</v>
      </c>
      <c r="B20" s="23"/>
      <c r="C20" s="24" t="s">
        <v>66</v>
      </c>
      <c r="D20" s="24" t="s">
        <v>67</v>
      </c>
      <c r="E20" s="23" t="s">
        <v>54</v>
      </c>
      <c r="F20" s="132">
        <v>2.0229627757645812</v>
      </c>
      <c r="G20" s="25">
        <v>10.210000000000001</v>
      </c>
      <c r="H20" s="25">
        <f t="shared" si="0"/>
        <v>20.65</v>
      </c>
      <c r="I20" s="78"/>
    </row>
    <row r="21" spans="1:9" s="1" customFormat="1" ht="15.6" customHeight="1" x14ac:dyDescent="0.25">
      <c r="A21" s="23">
        <v>10</v>
      </c>
      <c r="B21" s="23"/>
      <c r="C21" s="24" t="s">
        <v>68</v>
      </c>
      <c r="D21" s="24" t="s">
        <v>69</v>
      </c>
      <c r="E21" s="23" t="s">
        <v>54</v>
      </c>
      <c r="F21" s="132">
        <v>1.5609280677195843</v>
      </c>
      <c r="G21" s="25">
        <v>8.74</v>
      </c>
      <c r="H21" s="25">
        <f t="shared" si="0"/>
        <v>13.64</v>
      </c>
      <c r="I21" s="78"/>
    </row>
    <row r="22" spans="1:9" s="1" customFormat="1" ht="15.6" customHeight="1" x14ac:dyDescent="0.25">
      <c r="A22" s="23">
        <v>11</v>
      </c>
      <c r="B22" s="23"/>
      <c r="C22" s="24" t="s">
        <v>70</v>
      </c>
      <c r="D22" s="24" t="s">
        <v>71</v>
      </c>
      <c r="E22" s="23" t="s">
        <v>54</v>
      </c>
      <c r="F22" s="132">
        <v>0.48076584485763202</v>
      </c>
      <c r="G22" s="25">
        <v>7.5</v>
      </c>
      <c r="H22" s="25">
        <f t="shared" si="0"/>
        <v>3.61</v>
      </c>
      <c r="I22" s="78"/>
    </row>
    <row r="23" spans="1:9" s="1" customFormat="1" ht="15.6" customHeight="1" x14ac:dyDescent="0.25">
      <c r="A23" s="23">
        <v>12</v>
      </c>
      <c r="B23" s="23"/>
      <c r="C23" s="24" t="s">
        <v>72</v>
      </c>
      <c r="D23" s="24" t="s">
        <v>73</v>
      </c>
      <c r="E23" s="23" t="s">
        <v>54</v>
      </c>
      <c r="F23" s="132">
        <v>0.44330357123236191</v>
      </c>
      <c r="G23" s="25">
        <v>7.8</v>
      </c>
      <c r="H23" s="25">
        <f t="shared" si="0"/>
        <v>3.46</v>
      </c>
      <c r="I23" s="78"/>
    </row>
    <row r="24" spans="1:9" s="1" customFormat="1" ht="15.6" customHeight="1" x14ac:dyDescent="0.25">
      <c r="A24" s="23">
        <v>13</v>
      </c>
      <c r="B24" s="23"/>
      <c r="C24" s="24" t="s">
        <v>74</v>
      </c>
      <c r="D24" s="24" t="s">
        <v>75</v>
      </c>
      <c r="E24" s="23" t="s">
        <v>54</v>
      </c>
      <c r="F24" s="132">
        <v>0.32467303808567355</v>
      </c>
      <c r="G24" s="25">
        <v>7.94</v>
      </c>
      <c r="H24" s="25">
        <f t="shared" si="0"/>
        <v>2.58</v>
      </c>
      <c r="I24" s="78"/>
    </row>
    <row r="25" spans="1:9" s="1" customFormat="1" ht="15.6" customHeight="1" x14ac:dyDescent="0.25">
      <c r="A25" s="23">
        <v>14</v>
      </c>
      <c r="B25" s="23"/>
      <c r="C25" s="24" t="s">
        <v>76</v>
      </c>
      <c r="D25" s="24" t="s">
        <v>77</v>
      </c>
      <c r="E25" s="23" t="s">
        <v>54</v>
      </c>
      <c r="F25" s="132">
        <v>7.4924547250540041E-2</v>
      </c>
      <c r="G25" s="25">
        <v>8.3800000000000008</v>
      </c>
      <c r="H25" s="25">
        <f t="shared" si="0"/>
        <v>0.63</v>
      </c>
      <c r="I25" s="78"/>
    </row>
    <row r="26" spans="1:9" s="18" customFormat="1" ht="15.6" customHeight="1" x14ac:dyDescent="0.25">
      <c r="A26" s="161" t="s">
        <v>78</v>
      </c>
      <c r="B26" s="162"/>
      <c r="C26" s="163"/>
      <c r="D26" s="163"/>
      <c r="E26" s="162"/>
      <c r="F26" s="134">
        <f>SUM(F27:F27)</f>
        <v>218.56</v>
      </c>
      <c r="G26" s="22"/>
      <c r="H26" s="22">
        <f>SUM(H27:H27)</f>
        <v>2882.81</v>
      </c>
    </row>
    <row r="27" spans="1:9" s="1" customFormat="1" ht="15.6" customHeight="1" x14ac:dyDescent="0.25">
      <c r="A27" s="23">
        <v>15</v>
      </c>
      <c r="B27" s="23"/>
      <c r="C27" s="24">
        <v>2</v>
      </c>
      <c r="D27" s="24" t="s">
        <v>78</v>
      </c>
      <c r="E27" s="23" t="s">
        <v>54</v>
      </c>
      <c r="F27" s="133">
        <v>218.56</v>
      </c>
      <c r="G27" s="25">
        <v>13.19</v>
      </c>
      <c r="H27" s="25">
        <f>ROUND(F27*G27,2)</f>
        <v>2882.81</v>
      </c>
    </row>
    <row r="28" spans="1:9" s="18" customFormat="1" ht="15.6" customHeight="1" x14ac:dyDescent="0.25">
      <c r="A28" s="161" t="s">
        <v>79</v>
      </c>
      <c r="B28" s="162"/>
      <c r="C28" s="163"/>
      <c r="D28" s="163"/>
      <c r="E28" s="162"/>
      <c r="F28" s="21"/>
      <c r="G28" s="22"/>
      <c r="H28" s="22">
        <f>SUM(H29:H48)</f>
        <v>23645.760000000002</v>
      </c>
    </row>
    <row r="29" spans="1:9" s="1" customFormat="1" ht="31.35" customHeight="1" x14ac:dyDescent="0.25">
      <c r="A29" s="23">
        <v>16</v>
      </c>
      <c r="B29" s="23"/>
      <c r="C29" s="27" t="s">
        <v>80</v>
      </c>
      <c r="D29" s="24" t="s">
        <v>81</v>
      </c>
      <c r="E29" s="23" t="s">
        <v>82</v>
      </c>
      <c r="F29" s="132">
        <v>139.52421568578708</v>
      </c>
      <c r="G29" s="25">
        <v>96.89</v>
      </c>
      <c r="H29" s="25">
        <f t="shared" ref="H29:H48" si="1">ROUND(F29*G29,2)</f>
        <v>13518.5</v>
      </c>
    </row>
    <row r="30" spans="1:9" s="1" customFormat="1" ht="15.6" customHeight="1" x14ac:dyDescent="0.25">
      <c r="A30" s="23">
        <v>17</v>
      </c>
      <c r="B30" s="23"/>
      <c r="C30" s="27" t="s">
        <v>83</v>
      </c>
      <c r="D30" s="24" t="s">
        <v>84</v>
      </c>
      <c r="E30" s="23" t="s">
        <v>82</v>
      </c>
      <c r="F30" s="132">
        <v>81.65868426841925</v>
      </c>
      <c r="G30" s="25">
        <v>87.49</v>
      </c>
      <c r="H30" s="25">
        <f t="shared" si="1"/>
        <v>7144.32</v>
      </c>
    </row>
    <row r="31" spans="1:9" s="1" customFormat="1" ht="31.35" customHeight="1" x14ac:dyDescent="0.25">
      <c r="A31" s="23">
        <v>18</v>
      </c>
      <c r="B31" s="23"/>
      <c r="C31" s="27" t="s">
        <v>85</v>
      </c>
      <c r="D31" s="24" t="s">
        <v>86</v>
      </c>
      <c r="E31" s="23" t="s">
        <v>82</v>
      </c>
      <c r="F31" s="132">
        <v>153.08629063785304</v>
      </c>
      <c r="G31" s="25">
        <v>8.1</v>
      </c>
      <c r="H31" s="25">
        <f t="shared" si="1"/>
        <v>1240</v>
      </c>
    </row>
    <row r="32" spans="1:9" s="1" customFormat="1" ht="15.6" customHeight="1" x14ac:dyDescent="0.25">
      <c r="A32" s="23">
        <v>19</v>
      </c>
      <c r="B32" s="23"/>
      <c r="C32" s="27" t="s">
        <v>87</v>
      </c>
      <c r="D32" s="24" t="s">
        <v>88</v>
      </c>
      <c r="E32" s="23" t="s">
        <v>82</v>
      </c>
      <c r="F32" s="132">
        <v>14.406459780859169</v>
      </c>
      <c r="G32" s="25">
        <v>65.709999999999994</v>
      </c>
      <c r="H32" s="25">
        <f t="shared" si="1"/>
        <v>946.65</v>
      </c>
    </row>
    <row r="33" spans="1:8" s="1" customFormat="1" ht="31.35" customHeight="1" x14ac:dyDescent="0.25">
      <c r="A33" s="23">
        <v>20</v>
      </c>
      <c r="B33" s="23"/>
      <c r="C33" s="27" t="s">
        <v>89</v>
      </c>
      <c r="D33" s="24" t="s">
        <v>90</v>
      </c>
      <c r="E33" s="23" t="s">
        <v>82</v>
      </c>
      <c r="F33" s="132">
        <v>2.5599362318449623</v>
      </c>
      <c r="G33" s="25">
        <v>120.04</v>
      </c>
      <c r="H33" s="25">
        <f t="shared" si="1"/>
        <v>307.29000000000002</v>
      </c>
    </row>
    <row r="34" spans="1:8" s="1" customFormat="1" ht="31.35" customHeight="1" x14ac:dyDescent="0.25">
      <c r="A34" s="23">
        <v>21</v>
      </c>
      <c r="B34" s="23"/>
      <c r="C34" s="27" t="s">
        <v>91</v>
      </c>
      <c r="D34" s="24" t="s">
        <v>92</v>
      </c>
      <c r="E34" s="23" t="s">
        <v>82</v>
      </c>
      <c r="F34" s="132">
        <v>1.6266611826503588</v>
      </c>
      <c r="G34" s="25">
        <v>111.99</v>
      </c>
      <c r="H34" s="25">
        <f t="shared" si="1"/>
        <v>182.17</v>
      </c>
    </row>
    <row r="35" spans="1:8" s="1" customFormat="1" ht="15.6" customHeight="1" x14ac:dyDescent="0.25">
      <c r="A35" s="23">
        <v>22</v>
      </c>
      <c r="B35" s="23"/>
      <c r="C35" s="27" t="s">
        <v>93</v>
      </c>
      <c r="D35" s="24" t="s">
        <v>94</v>
      </c>
      <c r="E35" s="23" t="s">
        <v>82</v>
      </c>
      <c r="F35" s="132">
        <v>93.023417770111138</v>
      </c>
      <c r="G35" s="25">
        <v>1.9</v>
      </c>
      <c r="H35" s="25">
        <f t="shared" si="1"/>
        <v>176.74</v>
      </c>
    </row>
    <row r="36" spans="1:8" s="1" customFormat="1" ht="31.35" customHeight="1" x14ac:dyDescent="0.25">
      <c r="A36" s="23">
        <v>23</v>
      </c>
      <c r="B36" s="23"/>
      <c r="C36" s="27" t="s">
        <v>95</v>
      </c>
      <c r="D36" s="24" t="s">
        <v>96</v>
      </c>
      <c r="E36" s="23" t="s">
        <v>82</v>
      </c>
      <c r="F36" s="132">
        <v>11.16000248749115</v>
      </c>
      <c r="G36" s="25">
        <v>6.66</v>
      </c>
      <c r="H36" s="25">
        <f t="shared" si="1"/>
        <v>74.33</v>
      </c>
    </row>
    <row r="37" spans="1:8" s="1" customFormat="1" ht="31.35" customHeight="1" x14ac:dyDescent="0.25">
      <c r="A37" s="23">
        <v>24</v>
      </c>
      <c r="B37" s="23"/>
      <c r="C37" s="27" t="s">
        <v>97</v>
      </c>
      <c r="D37" s="24" t="s">
        <v>98</v>
      </c>
      <c r="E37" s="23" t="s">
        <v>82</v>
      </c>
      <c r="F37" s="132">
        <v>0.2133411230574741</v>
      </c>
      <c r="G37" s="25">
        <v>115.4</v>
      </c>
      <c r="H37" s="25">
        <f t="shared" si="1"/>
        <v>24.62</v>
      </c>
    </row>
    <row r="38" spans="1:8" s="1" customFormat="1" ht="15.6" customHeight="1" x14ac:dyDescent="0.25">
      <c r="A38" s="23">
        <v>25</v>
      </c>
      <c r="B38" s="23"/>
      <c r="C38" s="27" t="s">
        <v>99</v>
      </c>
      <c r="D38" s="24" t="s">
        <v>100</v>
      </c>
      <c r="E38" s="23" t="s">
        <v>82</v>
      </c>
      <c r="F38" s="132">
        <v>0.18668363212558889</v>
      </c>
      <c r="G38" s="25">
        <v>89.99</v>
      </c>
      <c r="H38" s="25">
        <f t="shared" si="1"/>
        <v>16.8</v>
      </c>
    </row>
    <row r="39" spans="1:8" s="1" customFormat="1" ht="46.9" customHeight="1" x14ac:dyDescent="0.25">
      <c r="A39" s="23">
        <v>26</v>
      </c>
      <c r="B39" s="23"/>
      <c r="C39" s="27" t="s">
        <v>101</v>
      </c>
      <c r="D39" s="24" t="s">
        <v>102</v>
      </c>
      <c r="E39" s="23" t="s">
        <v>82</v>
      </c>
      <c r="F39" s="132">
        <v>8.6665249013025469E-2</v>
      </c>
      <c r="G39" s="25">
        <v>90</v>
      </c>
      <c r="H39" s="25">
        <f t="shared" si="1"/>
        <v>7.8</v>
      </c>
    </row>
    <row r="40" spans="1:8" s="1" customFormat="1" ht="31.35" customHeight="1" x14ac:dyDescent="0.25">
      <c r="A40" s="23">
        <v>27</v>
      </c>
      <c r="B40" s="23"/>
      <c r="C40" s="27" t="s">
        <v>103</v>
      </c>
      <c r="D40" s="24" t="s">
        <v>104</v>
      </c>
      <c r="E40" s="23" t="s">
        <v>82</v>
      </c>
      <c r="F40" s="132">
        <v>2.0010621410638287E-2</v>
      </c>
      <c r="G40" s="25">
        <v>115.27</v>
      </c>
      <c r="H40" s="25">
        <f t="shared" si="1"/>
        <v>2.31</v>
      </c>
    </row>
    <row r="41" spans="1:8" s="1" customFormat="1" ht="31.35" customHeight="1" x14ac:dyDescent="0.25">
      <c r="A41" s="23">
        <v>28</v>
      </c>
      <c r="B41" s="23"/>
      <c r="C41" s="27" t="s">
        <v>105</v>
      </c>
      <c r="D41" s="24" t="s">
        <v>106</v>
      </c>
      <c r="E41" s="23" t="s">
        <v>82</v>
      </c>
      <c r="F41" s="132">
        <v>0.73443472165186952</v>
      </c>
      <c r="G41" s="25">
        <v>2.16</v>
      </c>
      <c r="H41" s="25">
        <f t="shared" si="1"/>
        <v>1.59</v>
      </c>
    </row>
    <row r="42" spans="1:8" s="1" customFormat="1" ht="15.6" customHeight="1" x14ac:dyDescent="0.25">
      <c r="A42" s="23">
        <v>29</v>
      </c>
      <c r="B42" s="23"/>
      <c r="C42" s="27" t="s">
        <v>107</v>
      </c>
      <c r="D42" s="24" t="s">
        <v>108</v>
      </c>
      <c r="E42" s="23" t="s">
        <v>82</v>
      </c>
      <c r="F42" s="132">
        <v>1.3348524139715365E-2</v>
      </c>
      <c r="G42" s="25">
        <v>86.4</v>
      </c>
      <c r="H42" s="25">
        <f t="shared" si="1"/>
        <v>1.1499999999999999</v>
      </c>
    </row>
    <row r="43" spans="1:8" s="1" customFormat="1" ht="15.6" customHeight="1" x14ac:dyDescent="0.25">
      <c r="A43" s="23">
        <v>30</v>
      </c>
      <c r="B43" s="23"/>
      <c r="C43" s="27" t="s">
        <v>109</v>
      </c>
      <c r="D43" s="24" t="s">
        <v>110</v>
      </c>
      <c r="E43" s="23" t="s">
        <v>82</v>
      </c>
      <c r="F43" s="132">
        <v>1.3333115232773267E-2</v>
      </c>
      <c r="G43" s="25">
        <v>30</v>
      </c>
      <c r="H43" s="25">
        <f t="shared" si="1"/>
        <v>0.4</v>
      </c>
    </row>
    <row r="44" spans="1:8" s="1" customFormat="1" ht="31.35" customHeight="1" x14ac:dyDescent="0.25">
      <c r="A44" s="23">
        <v>31</v>
      </c>
      <c r="B44" s="23"/>
      <c r="C44" s="27" t="s">
        <v>111</v>
      </c>
      <c r="D44" s="24" t="s">
        <v>112</v>
      </c>
      <c r="E44" s="23" t="s">
        <v>82</v>
      </c>
      <c r="F44" s="132">
        <v>0.11964591342357232</v>
      </c>
      <c r="G44" s="25">
        <v>3.12</v>
      </c>
      <c r="H44" s="25">
        <f t="shared" si="1"/>
        <v>0.37</v>
      </c>
    </row>
    <row r="45" spans="1:8" s="1" customFormat="1" ht="15.6" customHeight="1" x14ac:dyDescent="0.25">
      <c r="A45" s="23">
        <v>32</v>
      </c>
      <c r="B45" s="23"/>
      <c r="C45" s="27" t="s">
        <v>113</v>
      </c>
      <c r="D45" s="24" t="s">
        <v>114</v>
      </c>
      <c r="E45" s="23" t="s">
        <v>82</v>
      </c>
      <c r="F45" s="132">
        <v>0.53292896790934907</v>
      </c>
      <c r="G45" s="25">
        <v>0.5</v>
      </c>
      <c r="H45" s="25">
        <f t="shared" si="1"/>
        <v>0.27</v>
      </c>
    </row>
    <row r="46" spans="1:8" s="1" customFormat="1" ht="31.35" customHeight="1" x14ac:dyDescent="0.25">
      <c r="A46" s="23">
        <v>33</v>
      </c>
      <c r="B46" s="23"/>
      <c r="C46" s="27" t="s">
        <v>115</v>
      </c>
      <c r="D46" s="24" t="s">
        <v>116</v>
      </c>
      <c r="E46" s="23" t="s">
        <v>82</v>
      </c>
      <c r="F46" s="132">
        <v>6.6111441420062906E-3</v>
      </c>
      <c r="G46" s="25">
        <v>31.26</v>
      </c>
      <c r="H46" s="25">
        <f t="shared" si="1"/>
        <v>0.21</v>
      </c>
    </row>
    <row r="47" spans="1:8" s="1" customFormat="1" ht="31.35" customHeight="1" x14ac:dyDescent="0.25">
      <c r="A47" s="23">
        <v>34</v>
      </c>
      <c r="B47" s="23"/>
      <c r="C47" s="27" t="s">
        <v>117</v>
      </c>
      <c r="D47" s="24" t="s">
        <v>118</v>
      </c>
      <c r="E47" s="23" t="s">
        <v>82</v>
      </c>
      <c r="F47" s="132">
        <v>0.33931968564054038</v>
      </c>
      <c r="G47" s="25">
        <v>0.55000000000000004</v>
      </c>
      <c r="H47" s="25">
        <f t="shared" si="1"/>
        <v>0.19</v>
      </c>
    </row>
    <row r="48" spans="1:8" s="1" customFormat="1" ht="15.6" customHeight="1" x14ac:dyDescent="0.25">
      <c r="A48" s="23">
        <v>35</v>
      </c>
      <c r="B48" s="23"/>
      <c r="C48" s="27" t="s">
        <v>119</v>
      </c>
      <c r="D48" s="24" t="s">
        <v>120</v>
      </c>
      <c r="E48" s="23" t="s">
        <v>82</v>
      </c>
      <c r="F48" s="132">
        <v>6.9649830210424951E-3</v>
      </c>
      <c r="G48" s="25">
        <v>6.7</v>
      </c>
      <c r="H48" s="25">
        <f t="shared" si="1"/>
        <v>0.05</v>
      </c>
    </row>
    <row r="49" spans="1:8" s="18" customFormat="1" ht="15.6" customHeight="1" x14ac:dyDescent="0.25">
      <c r="A49" s="161" t="s">
        <v>121</v>
      </c>
      <c r="B49" s="162"/>
      <c r="C49" s="163"/>
      <c r="D49" s="163"/>
      <c r="E49" s="162"/>
      <c r="F49" s="21"/>
      <c r="G49" s="22"/>
      <c r="H49" s="22">
        <f>SUM(H50:H113)</f>
        <v>213166.37000000005</v>
      </c>
    </row>
    <row r="50" spans="1:8" s="1" customFormat="1" ht="31.35" customHeight="1" x14ac:dyDescent="0.25">
      <c r="A50" s="23">
        <v>36</v>
      </c>
      <c r="B50" s="23"/>
      <c r="C50" s="27" t="s">
        <v>122</v>
      </c>
      <c r="D50" s="24" t="s">
        <v>123</v>
      </c>
      <c r="E50" s="23" t="s">
        <v>124</v>
      </c>
      <c r="F50" s="132">
        <v>7.3498104557226203</v>
      </c>
      <c r="G50" s="25">
        <v>7997.23</v>
      </c>
      <c r="H50" s="25">
        <f t="shared" ref="H50:H81" si="2">ROUND(F50*G50,2)</f>
        <v>58778.12</v>
      </c>
    </row>
    <row r="51" spans="1:8" s="1" customFormat="1" ht="15.6" customHeight="1" x14ac:dyDescent="0.25">
      <c r="A51" s="23">
        <v>37</v>
      </c>
      <c r="B51" s="23"/>
      <c r="C51" s="27" t="s">
        <v>125</v>
      </c>
      <c r="D51" s="24" t="s">
        <v>126</v>
      </c>
      <c r="E51" s="23" t="s">
        <v>127</v>
      </c>
      <c r="F51" s="132">
        <v>71.488284733809806</v>
      </c>
      <c r="G51" s="25">
        <v>592.76</v>
      </c>
      <c r="H51" s="25">
        <f t="shared" si="2"/>
        <v>42375.4</v>
      </c>
    </row>
    <row r="52" spans="1:8" s="1" customFormat="1" ht="31.35" customHeight="1" x14ac:dyDescent="0.25">
      <c r="A52" s="23">
        <v>38</v>
      </c>
      <c r="B52" s="23"/>
      <c r="C52" s="27" t="s">
        <v>128</v>
      </c>
      <c r="D52" s="24" t="s">
        <v>129</v>
      </c>
      <c r="E52" s="23" t="s">
        <v>127</v>
      </c>
      <c r="F52" s="132">
        <v>369.53677388227879</v>
      </c>
      <c r="G52" s="25">
        <v>59.99</v>
      </c>
      <c r="H52" s="25">
        <f t="shared" si="2"/>
        <v>22168.51</v>
      </c>
    </row>
    <row r="53" spans="1:8" s="1" customFormat="1" ht="46.9" customHeight="1" x14ac:dyDescent="0.25">
      <c r="A53" s="23">
        <v>39</v>
      </c>
      <c r="B53" s="23"/>
      <c r="C53" s="27" t="s">
        <v>130</v>
      </c>
      <c r="D53" s="24" t="s">
        <v>131</v>
      </c>
      <c r="E53" s="23" t="s">
        <v>127</v>
      </c>
      <c r="F53" s="132">
        <v>26.606334312911816</v>
      </c>
      <c r="G53" s="25">
        <v>679.18</v>
      </c>
      <c r="H53" s="25">
        <f t="shared" si="2"/>
        <v>18070.490000000002</v>
      </c>
    </row>
    <row r="54" spans="1:8" s="1" customFormat="1" ht="46.9" customHeight="1" x14ac:dyDescent="0.25">
      <c r="A54" s="23">
        <v>40</v>
      </c>
      <c r="B54" s="23"/>
      <c r="C54" s="27" t="s">
        <v>374</v>
      </c>
      <c r="D54" s="24" t="s">
        <v>132</v>
      </c>
      <c r="E54" s="23" t="s">
        <v>133</v>
      </c>
      <c r="F54" s="132">
        <v>2321.7381387437795</v>
      </c>
      <c r="G54" s="25">
        <v>7.32</v>
      </c>
      <c r="H54" s="25">
        <f t="shared" si="2"/>
        <v>16995.12</v>
      </c>
    </row>
    <row r="55" spans="1:8" s="1" customFormat="1" ht="46.9" customHeight="1" x14ac:dyDescent="0.25">
      <c r="A55" s="23">
        <v>41</v>
      </c>
      <c r="B55" s="23"/>
      <c r="C55" s="27" t="s">
        <v>134</v>
      </c>
      <c r="D55" s="24" t="s">
        <v>135</v>
      </c>
      <c r="E55" s="23" t="s">
        <v>136</v>
      </c>
      <c r="F55" s="132">
        <v>8</v>
      </c>
      <c r="G55" s="25">
        <v>1725.08</v>
      </c>
      <c r="H55" s="25">
        <f t="shared" si="2"/>
        <v>13800.64</v>
      </c>
    </row>
    <row r="56" spans="1:8" s="1" customFormat="1" ht="31.35" customHeight="1" x14ac:dyDescent="0.25">
      <c r="A56" s="23">
        <v>42</v>
      </c>
      <c r="B56" s="23"/>
      <c r="C56" s="27" t="s">
        <v>137</v>
      </c>
      <c r="D56" s="24" t="s">
        <v>138</v>
      </c>
      <c r="E56" s="23" t="s">
        <v>124</v>
      </c>
      <c r="F56" s="132">
        <v>0.65422692347977973</v>
      </c>
      <c r="G56" s="25">
        <v>8102.64</v>
      </c>
      <c r="H56" s="25">
        <f t="shared" si="2"/>
        <v>5300.97</v>
      </c>
    </row>
    <row r="57" spans="1:8" s="1" customFormat="1" ht="15.6" customHeight="1" x14ac:dyDescent="0.25">
      <c r="A57" s="23">
        <v>43</v>
      </c>
      <c r="B57" s="23"/>
      <c r="C57" s="27" t="s">
        <v>139</v>
      </c>
      <c r="D57" s="24" t="s">
        <v>140</v>
      </c>
      <c r="E57" s="23" t="s">
        <v>127</v>
      </c>
      <c r="F57" s="132">
        <v>8.8398203408094371</v>
      </c>
      <c r="G57" s="25">
        <v>560</v>
      </c>
      <c r="H57" s="25">
        <f t="shared" si="2"/>
        <v>4950.3</v>
      </c>
    </row>
    <row r="58" spans="1:8" s="1" customFormat="1" ht="31.35" customHeight="1" x14ac:dyDescent="0.25">
      <c r="A58" s="23">
        <v>44</v>
      </c>
      <c r="B58" s="23"/>
      <c r="C58" s="27" t="s">
        <v>141</v>
      </c>
      <c r="D58" s="24" t="s">
        <v>142</v>
      </c>
      <c r="E58" s="23" t="s">
        <v>127</v>
      </c>
      <c r="F58" s="132">
        <v>3.1779354121145613</v>
      </c>
      <c r="G58" s="25">
        <v>1100</v>
      </c>
      <c r="H58" s="25">
        <f t="shared" si="2"/>
        <v>3495.73</v>
      </c>
    </row>
    <row r="59" spans="1:8" s="1" customFormat="1" ht="31.35" customHeight="1" x14ac:dyDescent="0.25">
      <c r="A59" s="23">
        <v>45</v>
      </c>
      <c r="B59" s="23"/>
      <c r="C59" s="27" t="s">
        <v>143</v>
      </c>
      <c r="D59" s="24" t="s">
        <v>144</v>
      </c>
      <c r="E59" s="23" t="s">
        <v>124</v>
      </c>
      <c r="F59" s="132">
        <v>0.41499199411583237</v>
      </c>
      <c r="G59" s="25">
        <v>7418.82</v>
      </c>
      <c r="H59" s="25">
        <f t="shared" si="2"/>
        <v>3078.75</v>
      </c>
    </row>
    <row r="60" spans="1:8" s="1" customFormat="1" ht="31.35" customHeight="1" x14ac:dyDescent="0.25">
      <c r="A60" s="23">
        <v>46</v>
      </c>
      <c r="B60" s="23"/>
      <c r="C60" s="27" t="s">
        <v>145</v>
      </c>
      <c r="D60" s="24" t="s">
        <v>146</v>
      </c>
      <c r="E60" s="23" t="s">
        <v>124</v>
      </c>
      <c r="F60" s="132">
        <v>0.37323222336054945</v>
      </c>
      <c r="G60" s="25">
        <v>8014.15</v>
      </c>
      <c r="H60" s="25">
        <f t="shared" si="2"/>
        <v>2991.14</v>
      </c>
    </row>
    <row r="61" spans="1:8" s="1" customFormat="1" ht="15.6" customHeight="1" x14ac:dyDescent="0.25">
      <c r="A61" s="23">
        <v>47</v>
      </c>
      <c r="B61" s="23"/>
      <c r="C61" s="27" t="s">
        <v>147</v>
      </c>
      <c r="D61" s="24" t="s">
        <v>148</v>
      </c>
      <c r="E61" s="23" t="s">
        <v>149</v>
      </c>
      <c r="F61" s="132">
        <v>104.28185027006046</v>
      </c>
      <c r="G61" s="25">
        <v>24.94</v>
      </c>
      <c r="H61" s="25">
        <f t="shared" si="2"/>
        <v>2600.79</v>
      </c>
    </row>
    <row r="62" spans="1:8" s="1" customFormat="1" ht="31.35" customHeight="1" x14ac:dyDescent="0.25">
      <c r="A62" s="23">
        <v>48</v>
      </c>
      <c r="B62" s="23"/>
      <c r="C62" s="27" t="s">
        <v>150</v>
      </c>
      <c r="D62" s="24" t="s">
        <v>151</v>
      </c>
      <c r="E62" s="23" t="s">
        <v>127</v>
      </c>
      <c r="F62" s="132">
        <v>22.285176654626238</v>
      </c>
      <c r="G62" s="25">
        <v>108.4</v>
      </c>
      <c r="H62" s="25">
        <f t="shared" si="2"/>
        <v>2415.71</v>
      </c>
    </row>
    <row r="63" spans="1:8" s="1" customFormat="1" ht="15.6" customHeight="1" x14ac:dyDescent="0.25">
      <c r="A63" s="23">
        <v>49</v>
      </c>
      <c r="B63" s="23"/>
      <c r="C63" s="27" t="s">
        <v>152</v>
      </c>
      <c r="D63" s="24" t="s">
        <v>153</v>
      </c>
      <c r="E63" s="23" t="s">
        <v>124</v>
      </c>
      <c r="F63" s="132">
        <v>0.1934623952072162</v>
      </c>
      <c r="G63" s="25">
        <v>9424</v>
      </c>
      <c r="H63" s="25">
        <f t="shared" si="2"/>
        <v>1823.19</v>
      </c>
    </row>
    <row r="64" spans="1:8" s="1" customFormat="1" ht="15.6" customHeight="1" x14ac:dyDescent="0.25">
      <c r="A64" s="23">
        <v>50</v>
      </c>
      <c r="B64" s="23"/>
      <c r="C64" s="27" t="s">
        <v>154</v>
      </c>
      <c r="D64" s="24" t="s">
        <v>155</v>
      </c>
      <c r="E64" s="23" t="s">
        <v>124</v>
      </c>
      <c r="F64" s="132">
        <v>0.14839682816372482</v>
      </c>
      <c r="G64" s="25">
        <v>11978</v>
      </c>
      <c r="H64" s="25">
        <f t="shared" si="2"/>
        <v>1777.5</v>
      </c>
    </row>
    <row r="65" spans="1:8" s="1" customFormat="1" ht="31.35" customHeight="1" x14ac:dyDescent="0.25">
      <c r="A65" s="23">
        <v>51</v>
      </c>
      <c r="B65" s="23"/>
      <c r="C65" s="27" t="s">
        <v>156</v>
      </c>
      <c r="D65" s="24" t="s">
        <v>157</v>
      </c>
      <c r="E65" s="23" t="s">
        <v>136</v>
      </c>
      <c r="F65" s="132">
        <v>1.3333062354161895</v>
      </c>
      <c r="G65" s="25">
        <v>1278</v>
      </c>
      <c r="H65" s="25">
        <f t="shared" si="2"/>
        <v>1703.97</v>
      </c>
    </row>
    <row r="66" spans="1:8" s="1" customFormat="1" ht="15.6" customHeight="1" x14ac:dyDescent="0.25">
      <c r="A66" s="23">
        <v>52</v>
      </c>
      <c r="B66" s="23"/>
      <c r="C66" s="27" t="s">
        <v>158</v>
      </c>
      <c r="D66" s="24" t="s">
        <v>159</v>
      </c>
      <c r="E66" s="23" t="s">
        <v>136</v>
      </c>
      <c r="F66" s="132">
        <v>3</v>
      </c>
      <c r="G66" s="25">
        <v>375</v>
      </c>
      <c r="H66" s="25">
        <f t="shared" si="2"/>
        <v>1125</v>
      </c>
    </row>
    <row r="67" spans="1:8" s="1" customFormat="1" ht="31.35" customHeight="1" x14ac:dyDescent="0.25">
      <c r="A67" s="23">
        <v>53</v>
      </c>
      <c r="B67" s="23"/>
      <c r="C67" s="27" t="s">
        <v>160</v>
      </c>
      <c r="D67" s="24" t="s">
        <v>161</v>
      </c>
      <c r="E67" s="23" t="s">
        <v>124</v>
      </c>
      <c r="F67" s="132">
        <v>0.12533096223614093</v>
      </c>
      <c r="G67" s="25">
        <v>7571</v>
      </c>
      <c r="H67" s="25">
        <f t="shared" si="2"/>
        <v>948.88</v>
      </c>
    </row>
    <row r="68" spans="1:8" s="1" customFormat="1" ht="46.9" customHeight="1" x14ac:dyDescent="0.25">
      <c r="A68" s="23">
        <v>54</v>
      </c>
      <c r="B68" s="23"/>
      <c r="C68" s="27" t="s">
        <v>162</v>
      </c>
      <c r="D68" s="24" t="s">
        <v>163</v>
      </c>
      <c r="E68" s="23" t="s">
        <v>127</v>
      </c>
      <c r="F68" s="132">
        <v>0.82931395322766921</v>
      </c>
      <c r="G68" s="25">
        <v>1056</v>
      </c>
      <c r="H68" s="25">
        <f t="shared" si="2"/>
        <v>875.76</v>
      </c>
    </row>
    <row r="69" spans="1:8" s="1" customFormat="1" ht="46.9" customHeight="1" x14ac:dyDescent="0.25">
      <c r="A69" s="23">
        <v>55</v>
      </c>
      <c r="B69" s="23"/>
      <c r="C69" s="27" t="s">
        <v>164</v>
      </c>
      <c r="D69" s="24" t="s">
        <v>165</v>
      </c>
      <c r="E69" s="23" t="s">
        <v>136</v>
      </c>
      <c r="F69" s="132">
        <v>1.3333064402223849</v>
      </c>
      <c r="G69" s="25">
        <v>647.77</v>
      </c>
      <c r="H69" s="25">
        <f t="shared" si="2"/>
        <v>863.68</v>
      </c>
    </row>
    <row r="70" spans="1:8" s="1" customFormat="1" ht="46.9" customHeight="1" x14ac:dyDescent="0.25">
      <c r="A70" s="23">
        <v>56</v>
      </c>
      <c r="B70" s="23"/>
      <c r="C70" s="27" t="s">
        <v>166</v>
      </c>
      <c r="D70" s="24" t="s">
        <v>167</v>
      </c>
      <c r="E70" s="23" t="s">
        <v>127</v>
      </c>
      <c r="F70" s="132">
        <v>1.4992989514795871</v>
      </c>
      <c r="G70" s="25">
        <v>558.33000000000004</v>
      </c>
      <c r="H70" s="25">
        <f t="shared" si="2"/>
        <v>837.1</v>
      </c>
    </row>
    <row r="71" spans="1:8" s="1" customFormat="1" ht="31.35" customHeight="1" x14ac:dyDescent="0.25">
      <c r="A71" s="23">
        <v>57</v>
      </c>
      <c r="B71" s="23"/>
      <c r="C71" s="27" t="s">
        <v>168</v>
      </c>
      <c r="D71" s="24" t="s">
        <v>169</v>
      </c>
      <c r="E71" s="23" t="s">
        <v>124</v>
      </c>
      <c r="F71" s="132">
        <v>3.666582225117232E-2</v>
      </c>
      <c r="G71" s="25">
        <v>22562.97</v>
      </c>
      <c r="H71" s="25">
        <f t="shared" si="2"/>
        <v>827.29</v>
      </c>
    </row>
    <row r="72" spans="1:8" s="1" customFormat="1" ht="31.35" customHeight="1" x14ac:dyDescent="0.25">
      <c r="A72" s="23">
        <v>58</v>
      </c>
      <c r="B72" s="23"/>
      <c r="C72" s="27" t="s">
        <v>170</v>
      </c>
      <c r="D72" s="24" t="s">
        <v>171</v>
      </c>
      <c r="E72" s="23" t="s">
        <v>127</v>
      </c>
      <c r="F72" s="132">
        <v>1.4263408101943422</v>
      </c>
      <c r="G72" s="25">
        <v>519.79999999999995</v>
      </c>
      <c r="H72" s="25">
        <f t="shared" si="2"/>
        <v>741.41</v>
      </c>
    </row>
    <row r="73" spans="1:8" s="1" customFormat="1" ht="15.6" customHeight="1" x14ac:dyDescent="0.25">
      <c r="A73" s="23">
        <v>59</v>
      </c>
      <c r="B73" s="23"/>
      <c r="C73" s="27" t="s">
        <v>172</v>
      </c>
      <c r="D73" s="24" t="s">
        <v>173</v>
      </c>
      <c r="E73" s="23" t="s">
        <v>133</v>
      </c>
      <c r="F73" s="132">
        <v>15.853011139098374</v>
      </c>
      <c r="G73" s="25">
        <v>45</v>
      </c>
      <c r="H73" s="25">
        <f t="shared" si="2"/>
        <v>713.39</v>
      </c>
    </row>
    <row r="74" spans="1:8" s="1" customFormat="1" ht="78" customHeight="1" x14ac:dyDescent="0.25">
      <c r="A74" s="23">
        <v>60</v>
      </c>
      <c r="B74" s="23"/>
      <c r="C74" s="27" t="s">
        <v>174</v>
      </c>
      <c r="D74" s="24" t="s">
        <v>175</v>
      </c>
      <c r="E74" s="23" t="s">
        <v>124</v>
      </c>
      <c r="F74" s="132">
        <v>5.7465565113099804E-2</v>
      </c>
      <c r="G74" s="25">
        <v>10045</v>
      </c>
      <c r="H74" s="25">
        <f t="shared" si="2"/>
        <v>577.24</v>
      </c>
    </row>
    <row r="75" spans="1:8" s="1" customFormat="1" ht="46.9" customHeight="1" x14ac:dyDescent="0.25">
      <c r="A75" s="23">
        <v>61</v>
      </c>
      <c r="B75" s="23"/>
      <c r="C75" s="27" t="s">
        <v>176</v>
      </c>
      <c r="D75" s="24" t="s">
        <v>177</v>
      </c>
      <c r="E75" s="23" t="s">
        <v>136</v>
      </c>
      <c r="F75" s="132">
        <v>1.3333065747014621</v>
      </c>
      <c r="G75" s="25">
        <v>391.02</v>
      </c>
      <c r="H75" s="25">
        <f t="shared" si="2"/>
        <v>521.35</v>
      </c>
    </row>
    <row r="76" spans="1:8" s="1" customFormat="1" ht="46.9" customHeight="1" x14ac:dyDescent="0.25">
      <c r="A76" s="23">
        <v>62</v>
      </c>
      <c r="B76" s="23"/>
      <c r="C76" s="27" t="s">
        <v>178</v>
      </c>
      <c r="D76" s="24" t="s">
        <v>179</v>
      </c>
      <c r="E76" s="23" t="s">
        <v>136</v>
      </c>
      <c r="F76" s="132">
        <v>1.3333080673337621</v>
      </c>
      <c r="G76" s="25">
        <v>362.1</v>
      </c>
      <c r="H76" s="25">
        <f t="shared" si="2"/>
        <v>482.79</v>
      </c>
    </row>
    <row r="77" spans="1:8" s="1" customFormat="1" ht="31.35" customHeight="1" x14ac:dyDescent="0.25">
      <c r="A77" s="23">
        <v>63</v>
      </c>
      <c r="B77" s="23"/>
      <c r="C77" s="27" t="s">
        <v>180</v>
      </c>
      <c r="D77" s="24" t="s">
        <v>181</v>
      </c>
      <c r="E77" s="23" t="s">
        <v>124</v>
      </c>
      <c r="F77" s="132">
        <v>6.9065450670877035E-2</v>
      </c>
      <c r="G77" s="25">
        <v>4455.2</v>
      </c>
      <c r="H77" s="25">
        <f t="shared" si="2"/>
        <v>307.7</v>
      </c>
    </row>
    <row r="78" spans="1:8" s="1" customFormat="1" ht="15.6" customHeight="1" x14ac:dyDescent="0.25">
      <c r="A78" s="23">
        <v>64</v>
      </c>
      <c r="B78" s="23"/>
      <c r="C78" s="27" t="s">
        <v>182</v>
      </c>
      <c r="D78" s="24" t="s">
        <v>183</v>
      </c>
      <c r="E78" s="23" t="s">
        <v>127</v>
      </c>
      <c r="F78" s="132">
        <v>125.34004180237888</v>
      </c>
      <c r="G78" s="25">
        <v>2.44</v>
      </c>
      <c r="H78" s="25">
        <f t="shared" si="2"/>
        <v>305.83</v>
      </c>
    </row>
    <row r="79" spans="1:8" s="1" customFormat="1" ht="31.35" customHeight="1" x14ac:dyDescent="0.25">
      <c r="A79" s="23">
        <v>65</v>
      </c>
      <c r="B79" s="23"/>
      <c r="C79" s="27" t="s">
        <v>184</v>
      </c>
      <c r="D79" s="24" t="s">
        <v>185</v>
      </c>
      <c r="E79" s="23" t="s">
        <v>127</v>
      </c>
      <c r="F79" s="132">
        <v>0.18666287295826142</v>
      </c>
      <c r="G79" s="25">
        <v>1320</v>
      </c>
      <c r="H79" s="25">
        <f t="shared" si="2"/>
        <v>246.39</v>
      </c>
    </row>
    <row r="80" spans="1:8" s="1" customFormat="1" ht="46.9" customHeight="1" x14ac:dyDescent="0.25">
      <c r="A80" s="23">
        <v>66</v>
      </c>
      <c r="B80" s="23"/>
      <c r="C80" s="27" t="s">
        <v>186</v>
      </c>
      <c r="D80" s="24" t="s">
        <v>187</v>
      </c>
      <c r="E80" s="23" t="s">
        <v>136</v>
      </c>
      <c r="F80" s="132">
        <v>1</v>
      </c>
      <c r="G80" s="25">
        <v>175.57</v>
      </c>
      <c r="H80" s="25">
        <f t="shared" si="2"/>
        <v>175.57</v>
      </c>
    </row>
    <row r="81" spans="1:8" s="1" customFormat="1" ht="46.9" customHeight="1" x14ac:dyDescent="0.25">
      <c r="A81" s="23">
        <v>67</v>
      </c>
      <c r="B81" s="23"/>
      <c r="C81" s="27" t="s">
        <v>188</v>
      </c>
      <c r="D81" s="24" t="s">
        <v>189</v>
      </c>
      <c r="E81" s="23" t="s">
        <v>136</v>
      </c>
      <c r="F81" s="132">
        <v>1</v>
      </c>
      <c r="G81" s="25">
        <v>138.79</v>
      </c>
      <c r="H81" s="25">
        <f t="shared" si="2"/>
        <v>138.79</v>
      </c>
    </row>
    <row r="82" spans="1:8" s="1" customFormat="1" ht="15.6" customHeight="1" x14ac:dyDescent="0.25">
      <c r="A82" s="23">
        <v>68</v>
      </c>
      <c r="B82" s="23"/>
      <c r="C82" s="27" t="s">
        <v>190</v>
      </c>
      <c r="D82" s="24" t="s">
        <v>191</v>
      </c>
      <c r="E82" s="23" t="s">
        <v>149</v>
      </c>
      <c r="F82" s="132">
        <v>4.7999976636545574</v>
      </c>
      <c r="G82" s="25">
        <v>35.53</v>
      </c>
      <c r="H82" s="25">
        <f t="shared" ref="H82:H113" si="3">ROUND(F82*G82,2)</f>
        <v>170.54</v>
      </c>
    </row>
    <row r="83" spans="1:8" s="1" customFormat="1" ht="78" customHeight="1" x14ac:dyDescent="0.25">
      <c r="A83" s="23">
        <v>69</v>
      </c>
      <c r="B83" s="23"/>
      <c r="C83" s="27" t="s">
        <v>192</v>
      </c>
      <c r="D83" s="24" t="s">
        <v>193</v>
      </c>
      <c r="E83" s="23" t="s">
        <v>124</v>
      </c>
      <c r="F83" s="132">
        <v>2.2399544754991993E-2</v>
      </c>
      <c r="G83" s="25">
        <v>6800</v>
      </c>
      <c r="H83" s="25">
        <f t="shared" si="3"/>
        <v>152.32</v>
      </c>
    </row>
    <row r="84" spans="1:8" s="1" customFormat="1" ht="15.6" customHeight="1" x14ac:dyDescent="0.25">
      <c r="A84" s="23">
        <v>70</v>
      </c>
      <c r="B84" s="23"/>
      <c r="C84" s="27" t="s">
        <v>194</v>
      </c>
      <c r="D84" s="24" t="s">
        <v>195</v>
      </c>
      <c r="E84" s="23" t="s">
        <v>124</v>
      </c>
      <c r="F84" s="132">
        <v>3.9999807275079541E-2</v>
      </c>
      <c r="G84" s="25">
        <v>2165.8000000000002</v>
      </c>
      <c r="H84" s="25">
        <f t="shared" si="3"/>
        <v>86.63</v>
      </c>
    </row>
    <row r="85" spans="1:8" s="1" customFormat="1" ht="15.6" customHeight="1" x14ac:dyDescent="0.25">
      <c r="A85" s="23">
        <v>71</v>
      </c>
      <c r="B85" s="23"/>
      <c r="C85" s="27" t="s">
        <v>196</v>
      </c>
      <c r="D85" s="24" t="s">
        <v>197</v>
      </c>
      <c r="E85" s="23" t="s">
        <v>133</v>
      </c>
      <c r="F85" s="132">
        <v>9.0663870074286521</v>
      </c>
      <c r="G85" s="25">
        <v>9.0399999999999991</v>
      </c>
      <c r="H85" s="25">
        <f t="shared" si="3"/>
        <v>81.96</v>
      </c>
    </row>
    <row r="86" spans="1:8" s="1" customFormat="1" ht="15.6" customHeight="1" x14ac:dyDescent="0.25">
      <c r="A86" s="23">
        <v>72</v>
      </c>
      <c r="B86" s="23"/>
      <c r="C86" s="27" t="s">
        <v>198</v>
      </c>
      <c r="D86" s="24" t="s">
        <v>199</v>
      </c>
      <c r="E86" s="23" t="s">
        <v>124</v>
      </c>
      <c r="F86" s="132">
        <v>0.10640128657443017</v>
      </c>
      <c r="G86" s="25">
        <v>734.5</v>
      </c>
      <c r="H86" s="25">
        <f t="shared" si="3"/>
        <v>78.150000000000006</v>
      </c>
    </row>
    <row r="87" spans="1:8" s="1" customFormat="1" ht="31.35" customHeight="1" x14ac:dyDescent="0.25">
      <c r="A87" s="23">
        <v>73</v>
      </c>
      <c r="B87" s="23"/>
      <c r="C87" s="27" t="s">
        <v>200</v>
      </c>
      <c r="D87" s="24" t="s">
        <v>201</v>
      </c>
      <c r="E87" s="23" t="s">
        <v>202</v>
      </c>
      <c r="F87" s="132">
        <v>2.2666337977413376</v>
      </c>
      <c r="G87" s="25">
        <v>32.67</v>
      </c>
      <c r="H87" s="25">
        <f t="shared" si="3"/>
        <v>74.05</v>
      </c>
    </row>
    <row r="88" spans="1:8" s="1" customFormat="1" ht="31.35" customHeight="1" x14ac:dyDescent="0.25">
      <c r="A88" s="23">
        <v>74</v>
      </c>
      <c r="B88" s="23"/>
      <c r="C88" s="27" t="s">
        <v>203</v>
      </c>
      <c r="D88" s="24" t="s">
        <v>204</v>
      </c>
      <c r="E88" s="23" t="s">
        <v>127</v>
      </c>
      <c r="F88" s="132">
        <v>5.3263776466972883E-2</v>
      </c>
      <c r="G88" s="25">
        <v>1382.9</v>
      </c>
      <c r="H88" s="25">
        <f t="shared" si="3"/>
        <v>73.66</v>
      </c>
    </row>
    <row r="89" spans="1:8" s="1" customFormat="1" ht="31.35" customHeight="1" x14ac:dyDescent="0.25">
      <c r="A89" s="23">
        <v>75</v>
      </c>
      <c r="B89" s="23"/>
      <c r="C89" s="27" t="s">
        <v>205</v>
      </c>
      <c r="D89" s="24" t="s">
        <v>206</v>
      </c>
      <c r="E89" s="23" t="s">
        <v>124</v>
      </c>
      <c r="F89" s="132">
        <v>5.0001252899303733E-3</v>
      </c>
      <c r="G89" s="25">
        <v>14690</v>
      </c>
      <c r="H89" s="25">
        <f t="shared" si="3"/>
        <v>73.45</v>
      </c>
    </row>
    <row r="90" spans="1:8" s="1" customFormat="1" ht="31.35" customHeight="1" x14ac:dyDescent="0.25">
      <c r="A90" s="23">
        <v>76</v>
      </c>
      <c r="B90" s="23"/>
      <c r="C90" s="27" t="s">
        <v>207</v>
      </c>
      <c r="D90" s="24" t="s">
        <v>208</v>
      </c>
      <c r="E90" s="23" t="s">
        <v>127</v>
      </c>
      <c r="F90" s="132">
        <v>6.7866607487867991E-2</v>
      </c>
      <c r="G90" s="25">
        <v>1010</v>
      </c>
      <c r="H90" s="25">
        <f t="shared" si="3"/>
        <v>68.55</v>
      </c>
    </row>
    <row r="91" spans="1:8" s="1" customFormat="1" ht="31.35" customHeight="1" x14ac:dyDescent="0.25">
      <c r="A91" s="23">
        <v>77</v>
      </c>
      <c r="B91" s="23"/>
      <c r="C91" s="27" t="s">
        <v>209</v>
      </c>
      <c r="D91" s="24" t="s">
        <v>210</v>
      </c>
      <c r="E91" s="23" t="s">
        <v>124</v>
      </c>
      <c r="F91" s="132">
        <v>7.8663311227847588E-3</v>
      </c>
      <c r="G91" s="25">
        <v>7590</v>
      </c>
      <c r="H91" s="25">
        <f t="shared" si="3"/>
        <v>59.71</v>
      </c>
    </row>
    <row r="92" spans="1:8" s="1" customFormat="1" ht="15.6" customHeight="1" x14ac:dyDescent="0.25">
      <c r="A92" s="23">
        <v>78</v>
      </c>
      <c r="B92" s="23"/>
      <c r="C92" s="27" t="s">
        <v>211</v>
      </c>
      <c r="D92" s="24" t="s">
        <v>212</v>
      </c>
      <c r="E92" s="23" t="s">
        <v>127</v>
      </c>
      <c r="F92" s="132">
        <v>0.11999756118745857</v>
      </c>
      <c r="G92" s="25">
        <v>497</v>
      </c>
      <c r="H92" s="25">
        <f t="shared" si="3"/>
        <v>59.64</v>
      </c>
    </row>
    <row r="93" spans="1:8" s="1" customFormat="1" ht="15.6" customHeight="1" x14ac:dyDescent="0.25">
      <c r="A93" s="23">
        <v>79</v>
      </c>
      <c r="B93" s="23"/>
      <c r="C93" s="27" t="s">
        <v>213</v>
      </c>
      <c r="D93" s="24" t="s">
        <v>214</v>
      </c>
      <c r="E93" s="23" t="s">
        <v>149</v>
      </c>
      <c r="F93" s="132">
        <v>7.8397379328915688</v>
      </c>
      <c r="G93" s="25">
        <v>6.78</v>
      </c>
      <c r="H93" s="25">
        <f t="shared" si="3"/>
        <v>53.15</v>
      </c>
    </row>
    <row r="94" spans="1:8" s="1" customFormat="1" ht="15.6" customHeight="1" x14ac:dyDescent="0.25">
      <c r="A94" s="23">
        <v>80</v>
      </c>
      <c r="B94" s="23"/>
      <c r="C94" s="27" t="s">
        <v>152</v>
      </c>
      <c r="D94" s="24" t="s">
        <v>215</v>
      </c>
      <c r="E94" s="23" t="s">
        <v>124</v>
      </c>
      <c r="F94" s="132">
        <v>3.8666446746523312E-3</v>
      </c>
      <c r="G94" s="25">
        <v>9424</v>
      </c>
      <c r="H94" s="25">
        <f t="shared" si="3"/>
        <v>36.44</v>
      </c>
    </row>
    <row r="95" spans="1:8" s="1" customFormat="1" ht="31.35" customHeight="1" x14ac:dyDescent="0.25">
      <c r="A95" s="23">
        <v>81</v>
      </c>
      <c r="B95" s="23"/>
      <c r="C95" s="27" t="s">
        <v>180</v>
      </c>
      <c r="D95" s="24" t="s">
        <v>216</v>
      </c>
      <c r="E95" s="23" t="s">
        <v>124</v>
      </c>
      <c r="F95" s="132">
        <v>7.9336385184369911E-3</v>
      </c>
      <c r="G95" s="25">
        <v>4455.2</v>
      </c>
      <c r="H95" s="25">
        <f t="shared" si="3"/>
        <v>35.35</v>
      </c>
    </row>
    <row r="96" spans="1:8" s="1" customFormat="1" ht="31.35" customHeight="1" x14ac:dyDescent="0.25">
      <c r="A96" s="23">
        <v>82</v>
      </c>
      <c r="B96" s="23"/>
      <c r="C96" s="27" t="s">
        <v>139</v>
      </c>
      <c r="D96" s="24" t="s">
        <v>217</v>
      </c>
      <c r="E96" s="23" t="s">
        <v>127</v>
      </c>
      <c r="F96" s="132">
        <v>1.7928207058363996E-2</v>
      </c>
      <c r="G96" s="25">
        <v>560</v>
      </c>
      <c r="H96" s="25">
        <f t="shared" si="3"/>
        <v>10.039999999999999</v>
      </c>
    </row>
    <row r="97" spans="1:8" s="1" customFormat="1" ht="31.35" customHeight="1" x14ac:dyDescent="0.25">
      <c r="A97" s="23">
        <v>83</v>
      </c>
      <c r="B97" s="23"/>
      <c r="C97" s="27" t="s">
        <v>218</v>
      </c>
      <c r="D97" s="24" t="s">
        <v>219</v>
      </c>
      <c r="E97" s="23" t="s">
        <v>124</v>
      </c>
      <c r="F97" s="132">
        <v>1.5995380763044551E-3</v>
      </c>
      <c r="G97" s="25">
        <v>6210</v>
      </c>
      <c r="H97" s="25">
        <f t="shared" si="3"/>
        <v>9.93</v>
      </c>
    </row>
    <row r="98" spans="1:8" s="1" customFormat="1" ht="46.9" customHeight="1" x14ac:dyDescent="0.25">
      <c r="A98" s="23">
        <v>84</v>
      </c>
      <c r="B98" s="23"/>
      <c r="C98" s="27" t="s">
        <v>220</v>
      </c>
      <c r="D98" s="24" t="s">
        <v>221</v>
      </c>
      <c r="E98" s="23" t="s">
        <v>202</v>
      </c>
      <c r="F98" s="132">
        <v>0.20002432942148876</v>
      </c>
      <c r="G98" s="25">
        <v>49.06</v>
      </c>
      <c r="H98" s="25">
        <f t="shared" si="3"/>
        <v>9.81</v>
      </c>
    </row>
    <row r="99" spans="1:8" s="1" customFormat="1" ht="15.6" customHeight="1" x14ac:dyDescent="0.25">
      <c r="A99" s="23">
        <v>85</v>
      </c>
      <c r="B99" s="23"/>
      <c r="C99" s="27" t="s">
        <v>222</v>
      </c>
      <c r="D99" s="24" t="s">
        <v>223</v>
      </c>
      <c r="E99" s="23" t="s">
        <v>124</v>
      </c>
      <c r="F99" s="132">
        <v>2.0006855547776157E-3</v>
      </c>
      <c r="G99" s="25">
        <v>1836</v>
      </c>
      <c r="H99" s="25">
        <f t="shared" si="3"/>
        <v>3.67</v>
      </c>
    </row>
    <row r="100" spans="1:8" s="1" customFormat="1" ht="15.6" customHeight="1" x14ac:dyDescent="0.25">
      <c r="A100" s="23">
        <v>86</v>
      </c>
      <c r="B100" s="23"/>
      <c r="C100" s="27" t="s">
        <v>224</v>
      </c>
      <c r="D100" s="24" t="s">
        <v>225</v>
      </c>
      <c r="E100" s="23" t="s">
        <v>124</v>
      </c>
      <c r="F100" s="132">
        <v>1.0664958035845199E-3</v>
      </c>
      <c r="G100" s="25">
        <v>3219.2</v>
      </c>
      <c r="H100" s="25">
        <f t="shared" si="3"/>
        <v>3.43</v>
      </c>
    </row>
    <row r="101" spans="1:8" s="1" customFormat="1" ht="15.6" customHeight="1" x14ac:dyDescent="0.25">
      <c r="A101" s="23">
        <v>87</v>
      </c>
      <c r="B101" s="23"/>
      <c r="C101" s="27" t="s">
        <v>226</v>
      </c>
      <c r="D101" s="24" t="s">
        <v>227</v>
      </c>
      <c r="E101" s="23" t="s">
        <v>127</v>
      </c>
      <c r="F101" s="132">
        <v>3.0442046008841747E-2</v>
      </c>
      <c r="G101" s="25">
        <v>108.4</v>
      </c>
      <c r="H101" s="25">
        <f t="shared" si="3"/>
        <v>3.3</v>
      </c>
    </row>
    <row r="102" spans="1:8" s="1" customFormat="1" ht="15.6" customHeight="1" x14ac:dyDescent="0.25">
      <c r="A102" s="23">
        <v>88</v>
      </c>
      <c r="B102" s="23"/>
      <c r="C102" s="27" t="s">
        <v>228</v>
      </c>
      <c r="D102" s="24" t="s">
        <v>229</v>
      </c>
      <c r="E102" s="23" t="s">
        <v>133</v>
      </c>
      <c r="F102" s="132">
        <v>0.24188831449784967</v>
      </c>
      <c r="G102" s="25">
        <v>9.0399999999999991</v>
      </c>
      <c r="H102" s="25">
        <f t="shared" si="3"/>
        <v>2.19</v>
      </c>
    </row>
    <row r="103" spans="1:8" s="1" customFormat="1" ht="15.6" customHeight="1" x14ac:dyDescent="0.25">
      <c r="A103" s="23">
        <v>89</v>
      </c>
      <c r="B103" s="23"/>
      <c r="C103" s="27" t="s">
        <v>230</v>
      </c>
      <c r="D103" s="24" t="s">
        <v>231</v>
      </c>
      <c r="E103" s="23" t="s">
        <v>127</v>
      </c>
      <c r="F103" s="132">
        <v>3.6053689018907087E-3</v>
      </c>
      <c r="G103" s="25">
        <v>490</v>
      </c>
      <c r="H103" s="25">
        <f t="shared" si="3"/>
        <v>1.77</v>
      </c>
    </row>
    <row r="104" spans="1:8" s="1" customFormat="1" ht="15.6" customHeight="1" x14ac:dyDescent="0.25">
      <c r="A104" s="23">
        <v>90</v>
      </c>
      <c r="B104" s="23"/>
      <c r="C104" s="27" t="s">
        <v>232</v>
      </c>
      <c r="D104" s="24" t="s">
        <v>233</v>
      </c>
      <c r="E104" s="23" t="s">
        <v>149</v>
      </c>
      <c r="F104" s="132">
        <v>1.6194771755524504E-2</v>
      </c>
      <c r="G104" s="25">
        <v>57.63</v>
      </c>
      <c r="H104" s="25">
        <f t="shared" si="3"/>
        <v>0.93</v>
      </c>
    </row>
    <row r="105" spans="1:8" s="1" customFormat="1" ht="15.6" customHeight="1" x14ac:dyDescent="0.25">
      <c r="A105" s="23">
        <v>91</v>
      </c>
      <c r="B105" s="23"/>
      <c r="C105" s="27" t="s">
        <v>234</v>
      </c>
      <c r="D105" s="24" t="s">
        <v>235</v>
      </c>
      <c r="E105" s="23" t="s">
        <v>149</v>
      </c>
      <c r="F105" s="132">
        <v>0.21734266179794828</v>
      </c>
      <c r="G105" s="25">
        <v>3.62</v>
      </c>
      <c r="H105" s="25">
        <f t="shared" si="3"/>
        <v>0.79</v>
      </c>
    </row>
    <row r="106" spans="1:8" s="1" customFormat="1" ht="15.6" customHeight="1" x14ac:dyDescent="0.25">
      <c r="A106" s="23">
        <v>92</v>
      </c>
      <c r="B106" s="23"/>
      <c r="C106" s="27" t="s">
        <v>236</v>
      </c>
      <c r="D106" s="24" t="s">
        <v>237</v>
      </c>
      <c r="E106" s="23" t="s">
        <v>124</v>
      </c>
      <c r="F106" s="132">
        <v>6.6909789849104205E-5</v>
      </c>
      <c r="G106" s="25">
        <v>10362</v>
      </c>
      <c r="H106" s="25">
        <f t="shared" si="3"/>
        <v>0.69</v>
      </c>
    </row>
    <row r="107" spans="1:8" s="1" customFormat="1" ht="31.35" customHeight="1" x14ac:dyDescent="0.25">
      <c r="A107" s="23">
        <v>93</v>
      </c>
      <c r="B107" s="23"/>
      <c r="C107" s="27" t="s">
        <v>238</v>
      </c>
      <c r="D107" s="24" t="s">
        <v>239</v>
      </c>
      <c r="E107" s="23" t="s">
        <v>127</v>
      </c>
      <c r="F107" s="132">
        <v>5.3352969016264853E-4</v>
      </c>
      <c r="G107" s="25">
        <v>1287</v>
      </c>
      <c r="H107" s="25">
        <f t="shared" si="3"/>
        <v>0.69</v>
      </c>
    </row>
    <row r="108" spans="1:8" s="1" customFormat="1" ht="15.6" customHeight="1" x14ac:dyDescent="0.25">
      <c r="A108" s="23">
        <v>94</v>
      </c>
      <c r="B108" s="23"/>
      <c r="C108" s="27" t="s">
        <v>240</v>
      </c>
      <c r="D108" s="24" t="s">
        <v>241</v>
      </c>
      <c r="E108" s="23" t="s">
        <v>127</v>
      </c>
      <c r="F108" s="132">
        <v>1.3308352790075196E-3</v>
      </c>
      <c r="G108" s="25">
        <v>485.9</v>
      </c>
      <c r="H108" s="25">
        <f t="shared" si="3"/>
        <v>0.65</v>
      </c>
    </row>
    <row r="109" spans="1:8" s="1" customFormat="1" ht="15.6" customHeight="1" x14ac:dyDescent="0.25">
      <c r="A109" s="23">
        <v>95</v>
      </c>
      <c r="B109" s="23"/>
      <c r="C109" s="27" t="s">
        <v>242</v>
      </c>
      <c r="D109" s="24" t="s">
        <v>243</v>
      </c>
      <c r="E109" s="23" t="s">
        <v>124</v>
      </c>
      <c r="F109" s="132">
        <v>1.3297769574979911E-4</v>
      </c>
      <c r="G109" s="25">
        <v>2606.9</v>
      </c>
      <c r="H109" s="25">
        <f t="shared" si="3"/>
        <v>0.35</v>
      </c>
    </row>
    <row r="110" spans="1:8" s="1" customFormat="1" ht="31.35" customHeight="1" x14ac:dyDescent="0.25">
      <c r="A110" s="23">
        <v>96</v>
      </c>
      <c r="B110" s="23"/>
      <c r="C110" s="27" t="s">
        <v>244</v>
      </c>
      <c r="D110" s="24" t="s">
        <v>245</v>
      </c>
      <c r="E110" s="23" t="s">
        <v>133</v>
      </c>
      <c r="F110" s="132">
        <v>8.6617502688640885E-4</v>
      </c>
      <c r="G110" s="25">
        <v>23.09</v>
      </c>
      <c r="H110" s="25">
        <f t="shared" si="3"/>
        <v>0.02</v>
      </c>
    </row>
    <row r="111" spans="1:8" s="1" customFormat="1" ht="15.6" customHeight="1" x14ac:dyDescent="0.25">
      <c r="A111" s="23">
        <v>97</v>
      </c>
      <c r="B111" s="23"/>
      <c r="C111" s="27" t="s">
        <v>246</v>
      </c>
      <c r="D111" s="24" t="s">
        <v>247</v>
      </c>
      <c r="E111" s="23" t="s">
        <v>133</v>
      </c>
      <c r="F111" s="132">
        <v>7.0766980015489239E-4</v>
      </c>
      <c r="G111" s="25">
        <v>9.42</v>
      </c>
      <c r="H111" s="25">
        <f t="shared" si="3"/>
        <v>0.01</v>
      </c>
    </row>
    <row r="112" spans="1:8" s="1" customFormat="1" ht="15.6" customHeight="1" x14ac:dyDescent="0.25">
      <c r="A112" s="23">
        <v>98</v>
      </c>
      <c r="B112" s="23"/>
      <c r="C112" s="27" t="s">
        <v>248</v>
      </c>
      <c r="D112" s="24" t="s">
        <v>249</v>
      </c>
      <c r="E112" s="23" t="s">
        <v>124</v>
      </c>
      <c r="F112" s="132">
        <v>17.2</v>
      </c>
      <c r="G112" s="25"/>
      <c r="H112" s="25">
        <f t="shared" si="3"/>
        <v>0</v>
      </c>
    </row>
    <row r="113" spans="1:8" s="1" customFormat="1" ht="15.6" customHeight="1" x14ac:dyDescent="0.25">
      <c r="A113" s="23">
        <v>99</v>
      </c>
      <c r="B113" s="23"/>
      <c r="C113" s="27" t="s">
        <v>250</v>
      </c>
      <c r="D113" s="24" t="s">
        <v>251</v>
      </c>
      <c r="E113" s="23" t="s">
        <v>124</v>
      </c>
      <c r="F113" s="132">
        <v>3.3599999999999998E-2</v>
      </c>
      <c r="G113" s="25"/>
      <c r="H113" s="25">
        <f t="shared" si="3"/>
        <v>0</v>
      </c>
    </row>
    <row r="114" spans="1:8" s="1" customFormat="1" ht="15.6" customHeight="1" x14ac:dyDescent="0.25"/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7" t="s">
        <v>252</v>
      </c>
      <c r="C118" s="7"/>
    </row>
    <row r="119" spans="1:8" s="1" customFormat="1" ht="15.6" customHeight="1" x14ac:dyDescent="0.25">
      <c r="B119" s="8" t="s">
        <v>24</v>
      </c>
      <c r="C119" s="7"/>
    </row>
    <row r="120" spans="1:8" s="1" customFormat="1" ht="15.6" customHeight="1" x14ac:dyDescent="0.25">
      <c r="B120" s="7"/>
      <c r="C120" s="7"/>
    </row>
    <row r="121" spans="1:8" s="1" customFormat="1" ht="15.6" customHeight="1" x14ac:dyDescent="0.25">
      <c r="B121" s="7" t="s">
        <v>253</v>
      </c>
      <c r="C121" s="7"/>
    </row>
    <row r="122" spans="1:8" s="1" customFormat="1" ht="15.6" customHeight="1" x14ac:dyDescent="0.25">
      <c r="B122" s="8" t="s">
        <v>26</v>
      </c>
      <c r="C122" s="7"/>
    </row>
    <row r="123" spans="1:8" s="1" customFormat="1" ht="15.6" customHeight="1" x14ac:dyDescent="0.25"/>
  </sheetData>
  <mergeCells count="15">
    <mergeCell ref="A11:E11"/>
    <mergeCell ref="A26:E26"/>
    <mergeCell ref="A28:E28"/>
    <mergeCell ref="A49:E49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11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37" workbookViewId="0">
      <selection activeCell="C41" sqref="C41"/>
    </sheetView>
  </sheetViews>
  <sheetFormatPr defaultColWidth="9.140625" defaultRowHeight="15" x14ac:dyDescent="0.25"/>
  <cols>
    <col min="1" max="1" width="4.140625" style="79" customWidth="1"/>
    <col min="2" max="2" width="36.42578125" style="79" customWidth="1"/>
    <col min="3" max="3" width="18.85546875" style="79" customWidth="1"/>
    <col min="4" max="4" width="18.42578125" style="79" customWidth="1"/>
    <col min="5" max="5" width="20.85546875" style="79" customWidth="1"/>
    <col min="6" max="10" width="9.140625" style="79"/>
    <col min="11" max="11" width="13.42578125" style="79" customWidth="1"/>
    <col min="12" max="12" width="9.140625" style="79"/>
  </cols>
  <sheetData>
    <row r="1" spans="1:5" ht="15.6" customHeight="1" x14ac:dyDescent="0.25">
      <c r="A1" s="77"/>
      <c r="B1" s="78"/>
      <c r="C1" s="78"/>
      <c r="D1" s="78"/>
      <c r="E1" s="78"/>
    </row>
    <row r="2" spans="1:5" ht="15.6" customHeight="1" x14ac:dyDescent="0.25">
      <c r="B2" s="78"/>
      <c r="C2" s="78"/>
      <c r="D2" s="78"/>
      <c r="E2" s="80" t="s">
        <v>254</v>
      </c>
    </row>
    <row r="3" spans="1:5" ht="15.6" customHeight="1" x14ac:dyDescent="0.25">
      <c r="B3" s="78"/>
      <c r="C3" s="78"/>
      <c r="D3" s="78"/>
      <c r="E3" s="78"/>
    </row>
    <row r="4" spans="1:5" ht="15.6" customHeight="1" x14ac:dyDescent="0.25">
      <c r="B4" s="78"/>
      <c r="C4" s="78"/>
      <c r="D4" s="78"/>
      <c r="E4" s="78"/>
    </row>
    <row r="5" spans="1:5" ht="15.6" customHeight="1" x14ac:dyDescent="0.25">
      <c r="B5" s="152" t="s">
        <v>255</v>
      </c>
      <c r="C5" s="152"/>
      <c r="D5" s="152"/>
      <c r="E5" s="152"/>
    </row>
    <row r="6" spans="1:5" ht="15.6" customHeight="1" x14ac:dyDescent="0.25">
      <c r="B6" s="81"/>
      <c r="C6" s="78"/>
      <c r="D6" s="78"/>
      <c r="E6" s="78"/>
    </row>
    <row r="7" spans="1:5" ht="15.6" customHeight="1" x14ac:dyDescent="0.25">
      <c r="B7" s="166" t="s">
        <v>370</v>
      </c>
      <c r="C7" s="166"/>
      <c r="D7" s="166"/>
      <c r="E7" s="166"/>
    </row>
    <row r="8" spans="1:5" ht="15.6" customHeight="1" x14ac:dyDescent="0.25">
      <c r="B8" s="166" t="s">
        <v>366</v>
      </c>
      <c r="C8" s="166"/>
      <c r="D8" s="166"/>
      <c r="E8" s="166"/>
    </row>
    <row r="9" spans="1:5" x14ac:dyDescent="0.25">
      <c r="B9" s="82"/>
      <c r="C9" s="83"/>
      <c r="D9" s="83"/>
      <c r="E9" s="83"/>
    </row>
    <row r="10" spans="1:5" s="78" customFormat="1" ht="62.45" customHeight="1" x14ac:dyDescent="0.25">
      <c r="B10" s="84" t="s">
        <v>256</v>
      </c>
      <c r="C10" s="84" t="s">
        <v>257</v>
      </c>
      <c r="D10" s="84" t="s">
        <v>258</v>
      </c>
      <c r="E10" s="84" t="s">
        <v>259</v>
      </c>
    </row>
    <row r="11" spans="1:5" s="78" customFormat="1" ht="15" customHeight="1" x14ac:dyDescent="0.25">
      <c r="B11" s="85" t="s">
        <v>260</v>
      </c>
      <c r="C11" s="86">
        <f>'Прил.5 Расчет СМР и ОБ'!J14</f>
        <v>1284799.68</v>
      </c>
      <c r="D11" s="87">
        <f>C11/C24</f>
        <v>0.23061557125484028</v>
      </c>
      <c r="E11" s="87">
        <f>C11/C40</f>
        <v>0.20623610657242789</v>
      </c>
    </row>
    <row r="12" spans="1:5" s="78" customFormat="1" ht="15" customHeight="1" x14ac:dyDescent="0.25">
      <c r="B12" s="85" t="s">
        <v>261</v>
      </c>
      <c r="C12" s="86">
        <f>'Прил.5 Расчет СМР и ОБ'!J21</f>
        <v>278328.39</v>
      </c>
      <c r="D12" s="87">
        <f>C12/C24</f>
        <v>4.9958652430774256E-2</v>
      </c>
      <c r="E12" s="87">
        <f>C12/C40</f>
        <v>4.4677286580716055E-2</v>
      </c>
    </row>
    <row r="13" spans="1:5" s="78" customFormat="1" ht="15" customHeight="1" x14ac:dyDescent="0.25">
      <c r="B13" s="85" t="s">
        <v>262</v>
      </c>
      <c r="C13" s="86">
        <f>'Прил.5 Расчет СМР и ОБ'!J40</f>
        <v>40180.159999999996</v>
      </c>
      <c r="D13" s="87">
        <f>C13/C24</f>
        <v>7.2121519764940193E-3</v>
      </c>
      <c r="E13" s="87">
        <f>C13/C40</f>
        <v>6.4497212202428347E-3</v>
      </c>
    </row>
    <row r="14" spans="1:5" s="78" customFormat="1" ht="15" customHeight="1" x14ac:dyDescent="0.25">
      <c r="B14" s="85" t="s">
        <v>263</v>
      </c>
      <c r="C14" s="86">
        <f>C13+C12</f>
        <v>318508.55</v>
      </c>
      <c r="D14" s="87">
        <f>C14/C24</f>
        <v>5.7170804407268266E-2</v>
      </c>
      <c r="E14" s="87">
        <f>C14/C40</f>
        <v>5.1127007800958885E-2</v>
      </c>
    </row>
    <row r="15" spans="1:5" s="78" customFormat="1" ht="15" customHeight="1" x14ac:dyDescent="0.25">
      <c r="B15" s="85" t="s">
        <v>264</v>
      </c>
      <c r="C15" s="86">
        <f>'Прил.5 Расчет СМР и ОБ'!J16</f>
        <v>127680.57</v>
      </c>
      <c r="D15" s="87">
        <f>C15/C24</f>
        <v>2.2918068899809834E-2</v>
      </c>
      <c r="E15" s="87">
        <f>C15/C40</f>
        <v>2.0495291251744662E-2</v>
      </c>
    </row>
    <row r="16" spans="1:5" s="78" customFormat="1" ht="15" customHeight="1" x14ac:dyDescent="0.25">
      <c r="B16" s="85" t="s">
        <v>265</v>
      </c>
      <c r="C16" s="86">
        <f>'Прил.5 Расчет СМР и ОБ'!J59</f>
        <v>1466807.6600000001</v>
      </c>
      <c r="D16" s="87">
        <f>C16/C24</f>
        <v>0.26328515775461248</v>
      </c>
      <c r="E16" s="87">
        <f>C16/C40</f>
        <v>0.23545203629643932</v>
      </c>
    </row>
    <row r="17" spans="2:5" s="78" customFormat="1" ht="15" customHeight="1" x14ac:dyDescent="0.25">
      <c r="B17" s="85" t="s">
        <v>266</v>
      </c>
      <c r="C17" s="86">
        <f>'Прил.5 Расчет СМР и ОБ'!J116</f>
        <v>247044.05999999997</v>
      </c>
      <c r="D17" s="87">
        <f>C17/C24</f>
        <v>4.4343260594534889E-2</v>
      </c>
      <c r="E17" s="87">
        <f>C17/C40</f>
        <v>3.9655524420931725E-2</v>
      </c>
    </row>
    <row r="18" spans="2:5" s="78" customFormat="1" ht="15" customHeight="1" x14ac:dyDescent="0.25">
      <c r="B18" s="85" t="s">
        <v>267</v>
      </c>
      <c r="C18" s="86">
        <f>C17+C16</f>
        <v>1713851.7200000002</v>
      </c>
      <c r="D18" s="87">
        <f>C18/C24</f>
        <v>0.30762841834914734</v>
      </c>
      <c r="E18" s="87">
        <f>C18/C40</f>
        <v>0.27510756071737108</v>
      </c>
    </row>
    <row r="19" spans="2:5" s="78" customFormat="1" ht="15" customHeight="1" x14ac:dyDescent="0.25">
      <c r="B19" s="85" t="s">
        <v>268</v>
      </c>
      <c r="C19" s="86">
        <f>C18+C14+C11</f>
        <v>3317159.95</v>
      </c>
      <c r="D19" s="87">
        <f>C19/C24</f>
        <v>0.59541479401125597</v>
      </c>
      <c r="E19" s="88">
        <f>C19/C40</f>
        <v>0.53247067509075785</v>
      </c>
    </row>
    <row r="20" spans="2:5" s="78" customFormat="1" ht="15" customHeight="1" x14ac:dyDescent="0.25">
      <c r="B20" s="85" t="s">
        <v>269</v>
      </c>
      <c r="C20" s="86">
        <f>'Прил.5 Расчет СМР и ОБ'!J120</f>
        <v>818213.32477242767</v>
      </c>
      <c r="D20" s="87">
        <f>C20/C24</f>
        <v>0.14686548902371738</v>
      </c>
      <c r="E20" s="87">
        <f>C20/C40</f>
        <v>0.1313396423376654</v>
      </c>
    </row>
    <row r="21" spans="2:5" s="78" customFormat="1" ht="15" customHeight="1" x14ac:dyDescent="0.25">
      <c r="B21" s="85" t="s">
        <v>270</v>
      </c>
      <c r="C21" s="89">
        <v>0.57927417022108996</v>
      </c>
      <c r="D21" s="87"/>
      <c r="E21" s="88"/>
    </row>
    <row r="22" spans="2:5" s="78" customFormat="1" ht="15" customHeight="1" x14ac:dyDescent="0.25">
      <c r="B22" s="85" t="s">
        <v>271</v>
      </c>
      <c r="C22" s="86">
        <f>'Прил.5 Расчет СМР и ОБ'!J119</f>
        <v>1435801.616016885</v>
      </c>
      <c r="D22" s="87">
        <f>C22/C24</f>
        <v>0.25771971696502666</v>
      </c>
      <c r="E22" s="87">
        <f>C22/C40</f>
        <v>0.23047494462150123</v>
      </c>
    </row>
    <row r="23" spans="2:5" s="78" customFormat="1" ht="15" customHeight="1" x14ac:dyDescent="0.25">
      <c r="B23" s="85" t="s">
        <v>272</v>
      </c>
      <c r="C23" s="89">
        <v>1.0165109324657</v>
      </c>
      <c r="D23" s="87"/>
      <c r="E23" s="88"/>
    </row>
    <row r="24" spans="2:5" s="78" customFormat="1" ht="15" customHeight="1" x14ac:dyDescent="0.25">
      <c r="B24" s="85" t="s">
        <v>273</v>
      </c>
      <c r="C24" s="86">
        <f>C19+C20+C22</f>
        <v>5571174.8907893132</v>
      </c>
      <c r="D24" s="87">
        <f>C24/C24</f>
        <v>1</v>
      </c>
      <c r="E24" s="87">
        <f>C24/C40</f>
        <v>0.89428526204992453</v>
      </c>
    </row>
    <row r="25" spans="2:5" s="78" customFormat="1" ht="31.35" customHeight="1" x14ac:dyDescent="0.25">
      <c r="B25" s="85" t="s">
        <v>274</v>
      </c>
      <c r="C25" s="86">
        <f>'Прил.5 Расчет СМР и ОБ'!J47</f>
        <v>0</v>
      </c>
      <c r="D25" s="87"/>
      <c r="E25" s="87">
        <f>C25/C40</f>
        <v>0</v>
      </c>
    </row>
    <row r="26" spans="2:5" s="78" customFormat="1" ht="31.35" customHeight="1" x14ac:dyDescent="0.25">
      <c r="B26" s="85" t="s">
        <v>275</v>
      </c>
      <c r="C26" s="86">
        <f>C25</f>
        <v>0</v>
      </c>
      <c r="D26" s="87"/>
      <c r="E26" s="87">
        <f>C26/C40</f>
        <v>0</v>
      </c>
    </row>
    <row r="27" spans="2:5" s="78" customFormat="1" ht="15" customHeight="1" x14ac:dyDescent="0.25">
      <c r="B27" s="85" t="s">
        <v>276</v>
      </c>
      <c r="C27" s="90">
        <f>C24+C25</f>
        <v>5571174.8907893132</v>
      </c>
      <c r="D27" s="87"/>
      <c r="E27" s="87">
        <f>C27/C40</f>
        <v>0.89428526204992453</v>
      </c>
    </row>
    <row r="28" spans="2:5" s="78" customFormat="1" ht="33" customHeight="1" x14ac:dyDescent="0.25">
      <c r="B28" s="85" t="s">
        <v>277</v>
      </c>
      <c r="C28" s="85"/>
      <c r="D28" s="88"/>
      <c r="E28" s="88"/>
    </row>
    <row r="29" spans="2:5" s="78" customFormat="1" ht="31.35" customHeight="1" x14ac:dyDescent="0.25">
      <c r="B29" s="85" t="s">
        <v>278</v>
      </c>
      <c r="C29" s="90">
        <f>ROUND(C24*0.039,2)</f>
        <v>217275.82</v>
      </c>
      <c r="D29" s="88"/>
      <c r="E29" s="87">
        <f>C29/C40</f>
        <v>3.48771251010365E-2</v>
      </c>
    </row>
    <row r="30" spans="2:5" s="78" customFormat="1" ht="62.45" customHeight="1" x14ac:dyDescent="0.25">
      <c r="B30" s="85" t="s">
        <v>279</v>
      </c>
      <c r="C30" s="90">
        <f>ROUND((C24+C29)*0.021,2)</f>
        <v>121557.46</v>
      </c>
      <c r="D30" s="88"/>
      <c r="E30" s="87">
        <f>C30/C40</f>
        <v>1.9512409339356034E-2</v>
      </c>
    </row>
    <row r="31" spans="2:5" s="78" customFormat="1" ht="15.6" customHeight="1" x14ac:dyDescent="0.25">
      <c r="B31" s="85" t="s">
        <v>280</v>
      </c>
      <c r="C31" s="90">
        <f>ROUND(C25*80%*7%,2)</f>
        <v>0</v>
      </c>
      <c r="D31" s="88"/>
      <c r="E31" s="87">
        <f>C31/C40</f>
        <v>0</v>
      </c>
    </row>
    <row r="32" spans="2:5" s="78" customFormat="1" ht="31.35" customHeight="1" x14ac:dyDescent="0.25">
      <c r="B32" s="85" t="s">
        <v>281</v>
      </c>
      <c r="C32" s="90">
        <v>0</v>
      </c>
      <c r="D32" s="88"/>
      <c r="E32" s="87">
        <f>C32/C40</f>
        <v>0</v>
      </c>
    </row>
    <row r="33" spans="2:11" s="78" customFormat="1" ht="46.9" customHeight="1" x14ac:dyDescent="0.25">
      <c r="B33" s="85" t="s">
        <v>282</v>
      </c>
      <c r="C33" s="90">
        <v>0</v>
      </c>
      <c r="D33" s="88"/>
      <c r="E33" s="87">
        <f>C33/C40</f>
        <v>0</v>
      </c>
    </row>
    <row r="34" spans="2:11" s="78" customFormat="1" ht="62.45" customHeight="1" x14ac:dyDescent="0.25">
      <c r="B34" s="85" t="s">
        <v>283</v>
      </c>
      <c r="C34" s="90">
        <v>0</v>
      </c>
      <c r="D34" s="88"/>
      <c r="E34" s="87">
        <f>C34/C40</f>
        <v>0</v>
      </c>
    </row>
    <row r="35" spans="2:11" s="78" customFormat="1" ht="93.6" customHeight="1" x14ac:dyDescent="0.25">
      <c r="B35" s="85" t="s">
        <v>284</v>
      </c>
      <c r="C35" s="90">
        <v>0</v>
      </c>
      <c r="D35" s="88"/>
      <c r="E35" s="87">
        <f>C35/C40</f>
        <v>0</v>
      </c>
    </row>
    <row r="36" spans="2:11" s="78" customFormat="1" ht="46.9" customHeight="1" x14ac:dyDescent="0.25">
      <c r="B36" s="91" t="s">
        <v>285</v>
      </c>
      <c r="C36" s="92">
        <f>ROUND((C27+C29+C31+C30)*0.0214,2)</f>
        <v>126474.17</v>
      </c>
      <c r="D36" s="93"/>
      <c r="E36" s="94">
        <f>C36/C40</f>
        <v>2.0301639865585398E-2</v>
      </c>
      <c r="K36" s="95"/>
    </row>
    <row r="37" spans="2:11" s="78" customFormat="1" ht="15.6" customHeight="1" x14ac:dyDescent="0.25">
      <c r="B37" s="96" t="s">
        <v>286</v>
      </c>
      <c r="C37" s="96">
        <f>ROUND((C27+C29+C30+C31)*0.002,2)</f>
        <v>11820.02</v>
      </c>
      <c r="D37" s="97"/>
      <c r="E37" s="97">
        <f>C37/C40</f>
        <v>1.8973501802306094E-3</v>
      </c>
    </row>
    <row r="38" spans="2:11" s="78" customFormat="1" ht="62.45" customHeight="1" x14ac:dyDescent="0.25">
      <c r="B38" s="98" t="s">
        <v>287</v>
      </c>
      <c r="C38" s="99">
        <f>C27+C29+C30+C31+C36+C37</f>
        <v>6048302.360789313</v>
      </c>
      <c r="D38" s="100"/>
      <c r="E38" s="101">
        <f>C38/C40</f>
        <v>0.97087378653613299</v>
      </c>
    </row>
    <row r="39" spans="2:11" s="78" customFormat="1" ht="15.6" customHeight="1" x14ac:dyDescent="0.25">
      <c r="B39" s="85" t="s">
        <v>288</v>
      </c>
      <c r="C39" s="86">
        <f>ROUND(C38*0.03,2)</f>
        <v>181449.07</v>
      </c>
      <c r="D39" s="88"/>
      <c r="E39" s="87">
        <f>C39/C40</f>
        <v>2.9126213463866936E-2</v>
      </c>
    </row>
    <row r="40" spans="2:11" s="78" customFormat="1" ht="15.6" customHeight="1" x14ac:dyDescent="0.25">
      <c r="B40" s="85" t="s">
        <v>289</v>
      </c>
      <c r="C40" s="86">
        <f>C39+C38</f>
        <v>6229751.4307893133</v>
      </c>
      <c r="D40" s="88"/>
      <c r="E40" s="87">
        <f>C40/C40</f>
        <v>1</v>
      </c>
    </row>
    <row r="41" spans="2:11" s="78" customFormat="1" ht="31.35" customHeight="1" x14ac:dyDescent="0.25">
      <c r="B41" s="85" t="s">
        <v>290</v>
      </c>
      <c r="C41" s="86">
        <f>C40/'Прил.5 Расчет СМР и ОБ'!E123</f>
        <v>6229751.4307893133</v>
      </c>
      <c r="D41" s="88"/>
      <c r="E41" s="88"/>
    </row>
    <row r="42" spans="2:11" s="78" customFormat="1" ht="15.6" customHeight="1" x14ac:dyDescent="0.25">
      <c r="B42" s="102"/>
    </row>
    <row r="43" spans="2:11" s="78" customFormat="1" ht="15.6" customHeight="1" x14ac:dyDescent="0.25">
      <c r="B43" s="102" t="s">
        <v>291</v>
      </c>
    </row>
    <row r="44" spans="2:11" s="78" customFormat="1" ht="15.6" customHeight="1" x14ac:dyDescent="0.25">
      <c r="B44" s="102" t="s">
        <v>292</v>
      </c>
    </row>
    <row r="45" spans="2:11" s="78" customFormat="1" ht="15.6" customHeight="1" x14ac:dyDescent="0.25">
      <c r="B45" s="102"/>
    </row>
    <row r="46" spans="2:11" s="78" customFormat="1" ht="15.6" customHeight="1" x14ac:dyDescent="0.25">
      <c r="B46" s="102" t="s">
        <v>293</v>
      </c>
    </row>
    <row r="47" spans="2:11" s="78" customFormat="1" ht="15.6" customHeight="1" x14ac:dyDescent="0.25">
      <c r="B47" s="103" t="s">
        <v>294</v>
      </c>
      <c r="C47" s="103"/>
    </row>
    <row r="48" spans="2:11" s="78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topLeftCell="C1" workbookViewId="0">
      <selection activeCell="I13" sqref="I13"/>
    </sheetView>
  </sheetViews>
  <sheetFormatPr defaultColWidth="9.140625" defaultRowHeight="15" outlineLevelRow="1" x14ac:dyDescent="0.25"/>
  <cols>
    <col min="1" max="1" width="5.5703125" style="32" customWidth="1"/>
    <col min="2" max="2" width="22.42578125" style="32" customWidth="1"/>
    <col min="3" max="3" width="39.140625" style="32" customWidth="1"/>
    <col min="4" max="4" width="10.5703125" style="32" customWidth="1"/>
    <col min="5" max="5" width="12.5703125" style="32" customWidth="1"/>
    <col min="6" max="6" width="14.42578125" style="32" customWidth="1"/>
    <col min="7" max="7" width="13.42578125" style="32" customWidth="1"/>
    <col min="8" max="8" width="12.5703125" style="32" customWidth="1"/>
    <col min="9" max="9" width="14.42578125" style="32" customWidth="1"/>
    <col min="10" max="10" width="15.140625" style="32" customWidth="1"/>
    <col min="11" max="11" width="22.42578125" style="32" customWidth="1"/>
    <col min="12" max="12" width="16.42578125" style="32" customWidth="1"/>
    <col min="13" max="13" width="10.85546875" style="32" customWidth="1"/>
    <col min="14" max="14" width="9.140625" style="32"/>
    <col min="15" max="15" width="9.140625" style="68"/>
  </cols>
  <sheetData>
    <row r="1" spans="1:11" s="32" customFormat="1" ht="13.7" customHeight="1" x14ac:dyDescent="0.2">
      <c r="A1" s="31"/>
    </row>
    <row r="2" spans="1:11" s="32" customFormat="1" ht="15.6" customHeight="1" x14ac:dyDescent="0.25">
      <c r="A2" s="33"/>
      <c r="B2" s="33"/>
      <c r="C2" s="33"/>
      <c r="D2" s="33"/>
      <c r="E2" s="33"/>
      <c r="F2" s="33"/>
      <c r="G2" s="33"/>
      <c r="H2" s="173" t="s">
        <v>295</v>
      </c>
      <c r="I2" s="173"/>
      <c r="J2" s="173"/>
    </row>
    <row r="3" spans="1:11" s="32" customFormat="1" ht="15.6" customHeight="1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1" s="31" customFormat="1" ht="15.6" customHeight="1" x14ac:dyDescent="0.2">
      <c r="A4" s="152" t="s">
        <v>296</v>
      </c>
      <c r="B4" s="152"/>
      <c r="C4" s="152"/>
      <c r="D4" s="152"/>
      <c r="E4" s="152"/>
      <c r="F4" s="152"/>
      <c r="G4" s="152"/>
      <c r="H4" s="152"/>
      <c r="I4" s="34"/>
      <c r="J4" s="34"/>
    </row>
    <row r="5" spans="1:11" s="31" customFormat="1" ht="15.6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1" s="31" customFormat="1" x14ac:dyDescent="0.2">
      <c r="A6" s="174" t="s">
        <v>297</v>
      </c>
      <c r="B6" s="175"/>
      <c r="C6" s="175"/>
      <c r="D6" s="174" t="s">
        <v>371</v>
      </c>
      <c r="E6" s="176"/>
      <c r="F6" s="176"/>
      <c r="G6" s="176"/>
      <c r="H6" s="176"/>
      <c r="I6" s="176"/>
      <c r="J6" s="176"/>
    </row>
    <row r="7" spans="1:11" s="31" customFormat="1" ht="15.6" customHeight="1" x14ac:dyDescent="0.2">
      <c r="A7" s="174" t="s">
        <v>366</v>
      </c>
      <c r="B7" s="175"/>
      <c r="C7" s="175"/>
      <c r="D7" s="35"/>
      <c r="E7" s="35"/>
      <c r="F7" s="35"/>
      <c r="G7" s="35"/>
      <c r="H7" s="35"/>
      <c r="I7" s="35"/>
      <c r="J7" s="35"/>
    </row>
    <row r="8" spans="1:11" s="31" customFormat="1" ht="15.6" customHeight="1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</row>
    <row r="9" spans="1:11" s="33" customFormat="1" ht="27" customHeight="1" x14ac:dyDescent="0.25">
      <c r="A9" s="177" t="s">
        <v>298</v>
      </c>
      <c r="B9" s="159" t="s">
        <v>43</v>
      </c>
      <c r="C9" s="159" t="s">
        <v>256</v>
      </c>
      <c r="D9" s="159" t="s">
        <v>45</v>
      </c>
      <c r="E9" s="159" t="s">
        <v>299</v>
      </c>
      <c r="F9" s="159" t="s">
        <v>47</v>
      </c>
      <c r="G9" s="159"/>
      <c r="H9" s="159" t="s">
        <v>300</v>
      </c>
      <c r="I9" s="159" t="s">
        <v>301</v>
      </c>
      <c r="J9" s="159"/>
      <c r="K9" s="36"/>
    </row>
    <row r="10" spans="1:11" s="33" customFormat="1" ht="28.5" customHeight="1" x14ac:dyDescent="0.25">
      <c r="A10" s="177"/>
      <c r="B10" s="159"/>
      <c r="C10" s="159"/>
      <c r="D10" s="159"/>
      <c r="E10" s="159"/>
      <c r="F10" s="37" t="s">
        <v>302</v>
      </c>
      <c r="G10" s="37" t="s">
        <v>49</v>
      </c>
      <c r="H10" s="159"/>
      <c r="I10" s="37" t="s">
        <v>302</v>
      </c>
      <c r="J10" s="37" t="s">
        <v>49</v>
      </c>
    </row>
    <row r="11" spans="1:11" s="33" customFormat="1" ht="15.6" customHeight="1" x14ac:dyDescent="0.25">
      <c r="A11" s="38">
        <v>1</v>
      </c>
      <c r="B11" s="37">
        <v>2</v>
      </c>
      <c r="C11" s="37">
        <v>3</v>
      </c>
      <c r="D11" s="37">
        <v>4</v>
      </c>
      <c r="E11" s="37">
        <v>5</v>
      </c>
      <c r="F11" s="37">
        <v>6</v>
      </c>
      <c r="G11" s="37">
        <v>7</v>
      </c>
      <c r="H11" s="37">
        <v>8</v>
      </c>
      <c r="I11" s="37">
        <v>9</v>
      </c>
      <c r="J11" s="37">
        <v>10</v>
      </c>
    </row>
    <row r="12" spans="1:11" s="33" customFormat="1" ht="15.6" customHeight="1" x14ac:dyDescent="0.25">
      <c r="A12" s="39"/>
      <c r="B12" s="170" t="s">
        <v>303</v>
      </c>
      <c r="C12" s="178"/>
      <c r="D12" s="171"/>
      <c r="E12" s="171"/>
      <c r="F12" s="171"/>
      <c r="G12" s="171"/>
      <c r="H12" s="171"/>
      <c r="I12" s="40"/>
      <c r="J12" s="40"/>
    </row>
    <row r="13" spans="1:11" s="33" customFormat="1" ht="31.35" customHeight="1" x14ac:dyDescent="0.25">
      <c r="A13" s="41">
        <v>1</v>
      </c>
      <c r="B13" s="41" t="s">
        <v>304</v>
      </c>
      <c r="C13" s="42" t="s">
        <v>305</v>
      </c>
      <c r="D13" s="41" t="s">
        <v>54</v>
      </c>
      <c r="E13" s="43">
        <v>2841.22</v>
      </c>
      <c r="F13" s="44">
        <v>10.210000000000001</v>
      </c>
      <c r="G13" s="44">
        <f>ROUND(E13*F13,2)</f>
        <v>29008.86</v>
      </c>
      <c r="H13" s="45">
        <f>G13/G14</f>
        <v>1</v>
      </c>
      <c r="I13" s="44">
        <f>ROUND(F13*'Прил. 10'!$D$10,2)</f>
        <v>452.2</v>
      </c>
      <c r="J13" s="44">
        <f>ROUND(E13*I13,2)</f>
        <v>1284799.68</v>
      </c>
    </row>
    <row r="14" spans="1:11" s="33" customFormat="1" ht="31.35" customHeight="1" x14ac:dyDescent="0.25">
      <c r="A14" s="41"/>
      <c r="B14" s="41"/>
      <c r="C14" s="42" t="s">
        <v>306</v>
      </c>
      <c r="D14" s="41" t="s">
        <v>54</v>
      </c>
      <c r="E14" s="43">
        <f>SUM(E13:E13)</f>
        <v>2841.22</v>
      </c>
      <c r="F14" s="44"/>
      <c r="G14" s="44">
        <f>SUM(G13:G13)</f>
        <v>29008.86</v>
      </c>
      <c r="H14" s="45">
        <v>1</v>
      </c>
      <c r="I14" s="44"/>
      <c r="J14" s="44">
        <f>SUM(J13:J13)</f>
        <v>1284799.68</v>
      </c>
    </row>
    <row r="15" spans="1:11" s="33" customFormat="1" ht="15.6" customHeight="1" x14ac:dyDescent="0.25">
      <c r="A15" s="41"/>
      <c r="B15" s="162" t="s">
        <v>78</v>
      </c>
      <c r="C15" s="163"/>
      <c r="D15" s="162"/>
      <c r="E15" s="162"/>
      <c r="F15" s="168"/>
      <c r="G15" s="168"/>
      <c r="H15" s="162"/>
      <c r="I15" s="44"/>
      <c r="J15" s="44"/>
    </row>
    <row r="16" spans="1:11" s="33" customFormat="1" ht="15.6" customHeight="1" x14ac:dyDescent="0.25">
      <c r="A16" s="41">
        <v>2</v>
      </c>
      <c r="B16" s="41">
        <v>2</v>
      </c>
      <c r="C16" s="42" t="s">
        <v>78</v>
      </c>
      <c r="D16" s="41" t="s">
        <v>54</v>
      </c>
      <c r="E16" s="43">
        <v>218.56</v>
      </c>
      <c r="F16" s="44">
        <v>13.19</v>
      </c>
      <c r="G16" s="44">
        <f>ROUND(E16*F16,2)</f>
        <v>2882.81</v>
      </c>
      <c r="H16" s="45">
        <v>1</v>
      </c>
      <c r="I16" s="44">
        <f>ROUND(F16*'Прил. 10'!$D$10,2)</f>
        <v>584.19000000000005</v>
      </c>
      <c r="J16" s="44">
        <f>ROUND(E16*I16,2)</f>
        <v>127680.57</v>
      </c>
    </row>
    <row r="17" spans="1:12" s="33" customFormat="1" ht="15.6" customHeight="1" x14ac:dyDescent="0.25">
      <c r="A17" s="41"/>
      <c r="B17" s="161" t="s">
        <v>79</v>
      </c>
      <c r="C17" s="163"/>
      <c r="D17" s="162"/>
      <c r="E17" s="162"/>
      <c r="F17" s="168"/>
      <c r="G17" s="168"/>
      <c r="H17" s="162"/>
      <c r="I17" s="44"/>
      <c r="J17" s="44"/>
    </row>
    <row r="18" spans="1:12" s="33" customFormat="1" ht="15.6" customHeight="1" x14ac:dyDescent="0.25">
      <c r="A18" s="41"/>
      <c r="B18" s="162" t="s">
        <v>307</v>
      </c>
      <c r="C18" s="163"/>
      <c r="D18" s="162"/>
      <c r="E18" s="162"/>
      <c r="F18" s="168"/>
      <c r="G18" s="168"/>
      <c r="H18" s="162"/>
      <c r="I18" s="44"/>
      <c r="J18" s="44"/>
    </row>
    <row r="19" spans="1:12" s="33" customFormat="1" ht="31.35" customHeight="1" x14ac:dyDescent="0.25">
      <c r="A19" s="41">
        <v>3</v>
      </c>
      <c r="B19" s="46" t="s">
        <v>80</v>
      </c>
      <c r="C19" s="47" t="s">
        <v>81</v>
      </c>
      <c r="D19" s="48" t="s">
        <v>82</v>
      </c>
      <c r="E19" s="49">
        <v>139.52421568578708</v>
      </c>
      <c r="F19" s="50">
        <v>96.89</v>
      </c>
      <c r="G19" s="50">
        <f>ROUND(E19*F19,2)</f>
        <v>13518.5</v>
      </c>
      <c r="H19" s="45">
        <f>G19/G41</f>
        <v>0.57170926204105932</v>
      </c>
      <c r="I19" s="44">
        <f>ROUND(F19*'Прил. 10'!$D$11,2)</f>
        <v>1305.1099999999999</v>
      </c>
      <c r="J19" s="44">
        <f>ROUND(E19*I19,2)</f>
        <v>182094.45</v>
      </c>
    </row>
    <row r="20" spans="1:12" s="33" customFormat="1" ht="31.35" customHeight="1" x14ac:dyDescent="0.25">
      <c r="A20" s="41">
        <v>4</v>
      </c>
      <c r="B20" s="46" t="s">
        <v>83</v>
      </c>
      <c r="C20" s="47" t="s">
        <v>84</v>
      </c>
      <c r="D20" s="48" t="s">
        <v>82</v>
      </c>
      <c r="E20" s="49">
        <v>81.65868426841925</v>
      </c>
      <c r="F20" s="50">
        <v>87.49</v>
      </c>
      <c r="G20" s="50">
        <f>ROUND(E20*F20,2)</f>
        <v>7144.32</v>
      </c>
      <c r="H20" s="45">
        <f>G20/G41</f>
        <v>0.30213958020380816</v>
      </c>
      <c r="I20" s="44">
        <f>ROUND(F20*'Прил. 10'!$D$11,2)</f>
        <v>1178.49</v>
      </c>
      <c r="J20" s="44">
        <f>ROUND(E20*I20,2)</f>
        <v>96233.94</v>
      </c>
      <c r="K20" s="78"/>
      <c r="L20" s="78"/>
    </row>
    <row r="21" spans="1:12" s="33" customFormat="1" ht="15.6" customHeight="1" x14ac:dyDescent="0.25">
      <c r="A21" s="41"/>
      <c r="B21" s="169" t="s">
        <v>308</v>
      </c>
      <c r="C21" s="162"/>
      <c r="D21" s="162"/>
      <c r="E21" s="162"/>
      <c r="F21" s="168"/>
      <c r="G21" s="50">
        <f>SUM(G19:G20)</f>
        <v>20662.82</v>
      </c>
      <c r="H21" s="45">
        <f>SUM(H19:H20)</f>
        <v>0.87384884224486747</v>
      </c>
      <c r="I21" s="44"/>
      <c r="J21" s="44">
        <f>SUM(J19:J20)</f>
        <v>278328.39</v>
      </c>
      <c r="K21" s="78"/>
      <c r="L21" s="78"/>
    </row>
    <row r="22" spans="1:12" s="33" customFormat="1" ht="31.35" customHeight="1" outlineLevel="1" x14ac:dyDescent="0.25">
      <c r="A22" s="41">
        <v>5</v>
      </c>
      <c r="B22" s="46" t="s">
        <v>85</v>
      </c>
      <c r="C22" s="47" t="s">
        <v>86</v>
      </c>
      <c r="D22" s="48" t="s">
        <v>82</v>
      </c>
      <c r="E22" s="49">
        <v>153.08629063785304</v>
      </c>
      <c r="F22" s="50">
        <v>8.1</v>
      </c>
      <c r="G22" s="50">
        <f t="shared" ref="G22:G39" si="0">ROUND(E22*F22,2)</f>
        <v>1240</v>
      </c>
      <c r="H22" s="45">
        <f>G22/G41</f>
        <v>5.2440691269809041E-2</v>
      </c>
      <c r="I22" s="44">
        <f>ROUND(F22*'Прил. 10'!$D$11,2)</f>
        <v>109.11</v>
      </c>
      <c r="J22" s="44">
        <f t="shared" ref="J22:J39" si="1">ROUND(E22*I22,2)</f>
        <v>16703.25</v>
      </c>
      <c r="K22" s="78"/>
      <c r="L22" s="78"/>
    </row>
    <row r="23" spans="1:12" s="33" customFormat="1" ht="31.35" customHeight="1" outlineLevel="1" x14ac:dyDescent="0.25">
      <c r="A23" s="41">
        <v>6</v>
      </c>
      <c r="B23" s="46" t="s">
        <v>87</v>
      </c>
      <c r="C23" s="47" t="s">
        <v>88</v>
      </c>
      <c r="D23" s="48" t="s">
        <v>82</v>
      </c>
      <c r="E23" s="49">
        <v>14.406459780859169</v>
      </c>
      <c r="F23" s="50">
        <v>65.709999999999994</v>
      </c>
      <c r="G23" s="50">
        <f t="shared" si="0"/>
        <v>946.65</v>
      </c>
      <c r="H23" s="45">
        <f>G23/G41</f>
        <v>4.003466160529414E-2</v>
      </c>
      <c r="I23" s="44">
        <f>ROUND(F23*'Прил. 10'!$D$11,2)</f>
        <v>885.11</v>
      </c>
      <c r="J23" s="44">
        <f t="shared" si="1"/>
        <v>12751.3</v>
      </c>
      <c r="K23" s="78"/>
      <c r="L23" s="78"/>
    </row>
    <row r="24" spans="1:12" s="33" customFormat="1" ht="31.35" customHeight="1" outlineLevel="1" x14ac:dyDescent="0.25">
      <c r="A24" s="41">
        <v>7</v>
      </c>
      <c r="B24" s="46" t="s">
        <v>89</v>
      </c>
      <c r="C24" s="47" t="s">
        <v>90</v>
      </c>
      <c r="D24" s="48" t="s">
        <v>82</v>
      </c>
      <c r="E24" s="49">
        <v>2.5599362318449623</v>
      </c>
      <c r="F24" s="50">
        <v>120.04</v>
      </c>
      <c r="G24" s="50">
        <f t="shared" si="0"/>
        <v>307.29000000000002</v>
      </c>
      <c r="H24" s="45">
        <f>G24/G41</f>
        <v>1.2995564532499695E-2</v>
      </c>
      <c r="I24" s="44">
        <f>ROUND(F24*'Прил. 10'!$D$11,2)</f>
        <v>1616.94</v>
      </c>
      <c r="J24" s="44">
        <f t="shared" si="1"/>
        <v>4139.26</v>
      </c>
      <c r="K24" s="78"/>
      <c r="L24" s="78"/>
    </row>
    <row r="25" spans="1:12" s="33" customFormat="1" ht="31.35" customHeight="1" outlineLevel="1" x14ac:dyDescent="0.25">
      <c r="A25" s="41">
        <v>8</v>
      </c>
      <c r="B25" s="46" t="s">
        <v>91</v>
      </c>
      <c r="C25" s="47" t="s">
        <v>92</v>
      </c>
      <c r="D25" s="48" t="s">
        <v>82</v>
      </c>
      <c r="E25" s="49">
        <v>1.6266611826503588</v>
      </c>
      <c r="F25" s="50">
        <v>111.99</v>
      </c>
      <c r="G25" s="50">
        <f t="shared" si="0"/>
        <v>182.17</v>
      </c>
      <c r="H25" s="45">
        <f>G25/G41</f>
        <v>7.7041296198557358E-3</v>
      </c>
      <c r="I25" s="44">
        <f>ROUND(F25*'Прил. 10'!$D$11,2)</f>
        <v>1508.51</v>
      </c>
      <c r="J25" s="44">
        <f t="shared" si="1"/>
        <v>2453.83</v>
      </c>
      <c r="K25" s="78"/>
      <c r="L25" s="78"/>
    </row>
    <row r="26" spans="1:12" s="33" customFormat="1" ht="15.6" customHeight="1" outlineLevel="1" x14ac:dyDescent="0.25">
      <c r="A26" s="41">
        <v>9</v>
      </c>
      <c r="B26" s="46" t="s">
        <v>93</v>
      </c>
      <c r="C26" s="47" t="s">
        <v>94</v>
      </c>
      <c r="D26" s="48" t="s">
        <v>82</v>
      </c>
      <c r="E26" s="49">
        <v>93.023417770111138</v>
      </c>
      <c r="F26" s="50">
        <v>1.9</v>
      </c>
      <c r="G26" s="50">
        <f t="shared" si="0"/>
        <v>176.74</v>
      </c>
      <c r="H26" s="45">
        <f>G26/G41</f>
        <v>7.4744901411500407E-3</v>
      </c>
      <c r="I26" s="44">
        <f>ROUND(F26*'Прил. 10'!$D$11,2)</f>
        <v>25.59</v>
      </c>
      <c r="J26" s="44">
        <f t="shared" si="1"/>
        <v>2380.4699999999998</v>
      </c>
      <c r="K26" s="78"/>
      <c r="L26" s="78"/>
    </row>
    <row r="27" spans="1:12" s="33" customFormat="1" ht="31.35" customHeight="1" outlineLevel="1" x14ac:dyDescent="0.25">
      <c r="A27" s="41">
        <v>10</v>
      </c>
      <c r="B27" s="46" t="s">
        <v>95</v>
      </c>
      <c r="C27" s="47" t="s">
        <v>96</v>
      </c>
      <c r="D27" s="48" t="s">
        <v>82</v>
      </c>
      <c r="E27" s="49">
        <v>11.16000248749115</v>
      </c>
      <c r="F27" s="50">
        <v>6.66</v>
      </c>
      <c r="G27" s="50">
        <f t="shared" si="0"/>
        <v>74.33</v>
      </c>
      <c r="H27" s="45">
        <f>G27/G41</f>
        <v>3.1434811145846018E-3</v>
      </c>
      <c r="I27" s="44">
        <f>ROUND(F27*'Прил. 10'!$D$11,2)</f>
        <v>89.71</v>
      </c>
      <c r="J27" s="44">
        <f t="shared" si="1"/>
        <v>1001.16</v>
      </c>
      <c r="K27" s="78"/>
      <c r="L27" s="78"/>
    </row>
    <row r="28" spans="1:12" s="33" customFormat="1" ht="31.35" customHeight="1" outlineLevel="1" x14ac:dyDescent="0.25">
      <c r="A28" s="41">
        <v>11</v>
      </c>
      <c r="B28" s="46" t="s">
        <v>97</v>
      </c>
      <c r="C28" s="47" t="s">
        <v>98</v>
      </c>
      <c r="D28" s="48" t="s">
        <v>82</v>
      </c>
      <c r="E28" s="49">
        <v>0.2133411230574741</v>
      </c>
      <c r="F28" s="50">
        <v>115.4</v>
      </c>
      <c r="G28" s="50">
        <f t="shared" si="0"/>
        <v>24.62</v>
      </c>
      <c r="H28" s="45">
        <f>G28/G41</f>
        <v>1.0412014669860473E-3</v>
      </c>
      <c r="I28" s="44">
        <f>ROUND(F28*'Прил. 10'!$D$11,2)</f>
        <v>1554.44</v>
      </c>
      <c r="J28" s="44">
        <f t="shared" si="1"/>
        <v>331.63</v>
      </c>
      <c r="K28" s="78"/>
      <c r="L28" s="78"/>
    </row>
    <row r="29" spans="1:12" s="33" customFormat="1" ht="15.6" customHeight="1" outlineLevel="1" x14ac:dyDescent="0.25">
      <c r="A29" s="41">
        <v>12</v>
      </c>
      <c r="B29" s="46" t="s">
        <v>99</v>
      </c>
      <c r="C29" s="47" t="s">
        <v>100</v>
      </c>
      <c r="D29" s="48" t="s">
        <v>82</v>
      </c>
      <c r="E29" s="49">
        <v>0.18668363212558889</v>
      </c>
      <c r="F29" s="50">
        <v>89.99</v>
      </c>
      <c r="G29" s="50">
        <f t="shared" si="0"/>
        <v>16.8</v>
      </c>
      <c r="H29" s="45">
        <f>G29/G41</f>
        <v>7.1048678494579996E-4</v>
      </c>
      <c r="I29" s="44">
        <f>ROUND(F29*'Прил. 10'!$D$11,2)</f>
        <v>1212.17</v>
      </c>
      <c r="J29" s="44">
        <f t="shared" si="1"/>
        <v>226.29</v>
      </c>
      <c r="K29" s="78"/>
      <c r="L29" s="78"/>
    </row>
    <row r="30" spans="1:12" s="33" customFormat="1" ht="62.45" customHeight="1" outlineLevel="1" x14ac:dyDescent="0.25">
      <c r="A30" s="41">
        <v>13</v>
      </c>
      <c r="B30" s="46" t="s">
        <v>101</v>
      </c>
      <c r="C30" s="47" t="s">
        <v>102</v>
      </c>
      <c r="D30" s="48" t="s">
        <v>82</v>
      </c>
      <c r="E30" s="49">
        <v>8.6665249013025469E-2</v>
      </c>
      <c r="F30" s="50">
        <v>90</v>
      </c>
      <c r="G30" s="50">
        <f t="shared" si="0"/>
        <v>7.8</v>
      </c>
      <c r="H30" s="45">
        <f>G30/G41</f>
        <v>3.2986886443912139E-4</v>
      </c>
      <c r="I30" s="44">
        <f>ROUND(F30*'Прил. 10'!$D$11,2)</f>
        <v>1212.3</v>
      </c>
      <c r="J30" s="44">
        <f t="shared" si="1"/>
        <v>105.06</v>
      </c>
      <c r="K30" s="78"/>
      <c r="L30" s="78"/>
    </row>
    <row r="31" spans="1:12" s="33" customFormat="1" ht="46.9" customHeight="1" outlineLevel="1" x14ac:dyDescent="0.25">
      <c r="A31" s="41">
        <v>14</v>
      </c>
      <c r="B31" s="46" t="s">
        <v>103</v>
      </c>
      <c r="C31" s="47" t="s">
        <v>104</v>
      </c>
      <c r="D31" s="48" t="s">
        <v>82</v>
      </c>
      <c r="E31" s="49">
        <v>2.0010621410638287E-2</v>
      </c>
      <c r="F31" s="50">
        <v>115.27</v>
      </c>
      <c r="G31" s="50">
        <f t="shared" si="0"/>
        <v>2.31</v>
      </c>
      <c r="H31" s="45">
        <f>G31/G41</f>
        <v>9.7691932930047488E-5</v>
      </c>
      <c r="I31" s="44">
        <f>ROUND(F31*'Прил. 10'!$D$11,2)</f>
        <v>1552.69</v>
      </c>
      <c r="J31" s="44">
        <f t="shared" si="1"/>
        <v>31.07</v>
      </c>
      <c r="K31" s="78"/>
      <c r="L31" s="78"/>
    </row>
    <row r="32" spans="1:12" s="33" customFormat="1" ht="31.35" customHeight="1" outlineLevel="1" x14ac:dyDescent="0.25">
      <c r="A32" s="41">
        <v>15</v>
      </c>
      <c r="B32" s="46" t="s">
        <v>105</v>
      </c>
      <c r="C32" s="47" t="s">
        <v>106</v>
      </c>
      <c r="D32" s="48" t="s">
        <v>82</v>
      </c>
      <c r="E32" s="49">
        <v>0.73443472165186952</v>
      </c>
      <c r="F32" s="50">
        <v>2.16</v>
      </c>
      <c r="G32" s="50">
        <f t="shared" si="0"/>
        <v>1.59</v>
      </c>
      <c r="H32" s="45">
        <f>G32/G41</f>
        <v>6.7242499289513208E-5</v>
      </c>
      <c r="I32" s="44">
        <f>ROUND(F32*'Прил. 10'!$D$11,2)</f>
        <v>29.1</v>
      </c>
      <c r="J32" s="44">
        <f t="shared" si="1"/>
        <v>21.37</v>
      </c>
      <c r="K32" s="78"/>
      <c r="L32" s="78"/>
    </row>
    <row r="33" spans="1:12" s="33" customFormat="1" ht="31.35" customHeight="1" outlineLevel="1" x14ac:dyDescent="0.25">
      <c r="A33" s="41">
        <v>16</v>
      </c>
      <c r="B33" s="46" t="s">
        <v>107</v>
      </c>
      <c r="C33" s="47" t="s">
        <v>108</v>
      </c>
      <c r="D33" s="48" t="s">
        <v>82</v>
      </c>
      <c r="E33" s="49">
        <v>1.3348524139715365E-2</v>
      </c>
      <c r="F33" s="50">
        <v>86.4</v>
      </c>
      <c r="G33" s="50">
        <f t="shared" si="0"/>
        <v>1.1499999999999999</v>
      </c>
      <c r="H33" s="45">
        <f>G33/G41</f>
        <v>4.8634512064742255E-5</v>
      </c>
      <c r="I33" s="44">
        <f>ROUND(F33*'Прил. 10'!$D$11,2)</f>
        <v>1163.81</v>
      </c>
      <c r="J33" s="44">
        <f t="shared" si="1"/>
        <v>15.54</v>
      </c>
      <c r="K33" s="78"/>
      <c r="L33" s="78"/>
    </row>
    <row r="34" spans="1:12" s="33" customFormat="1" ht="15.6" customHeight="1" outlineLevel="1" x14ac:dyDescent="0.25">
      <c r="A34" s="41">
        <v>17</v>
      </c>
      <c r="B34" s="46" t="s">
        <v>109</v>
      </c>
      <c r="C34" s="47" t="s">
        <v>110</v>
      </c>
      <c r="D34" s="48" t="s">
        <v>82</v>
      </c>
      <c r="E34" s="49">
        <v>1.3333115232773267E-2</v>
      </c>
      <c r="F34" s="50">
        <v>30</v>
      </c>
      <c r="G34" s="50">
        <f t="shared" si="0"/>
        <v>0.4</v>
      </c>
      <c r="H34" s="45">
        <f>G34/G41</f>
        <v>1.6916352022519047E-5</v>
      </c>
      <c r="I34" s="44">
        <f>ROUND(F34*'Прил. 10'!$D$11,2)</f>
        <v>404.1</v>
      </c>
      <c r="J34" s="44">
        <f t="shared" si="1"/>
        <v>5.39</v>
      </c>
      <c r="K34" s="78"/>
      <c r="L34" s="78"/>
    </row>
    <row r="35" spans="1:12" s="33" customFormat="1" ht="31.35" customHeight="1" outlineLevel="1" x14ac:dyDescent="0.25">
      <c r="A35" s="41">
        <v>18</v>
      </c>
      <c r="B35" s="46" t="s">
        <v>111</v>
      </c>
      <c r="C35" s="47" t="s">
        <v>112</v>
      </c>
      <c r="D35" s="48" t="s">
        <v>82</v>
      </c>
      <c r="E35" s="49">
        <v>0.11964591342357232</v>
      </c>
      <c r="F35" s="50">
        <v>3.12</v>
      </c>
      <c r="G35" s="50">
        <f t="shared" si="0"/>
        <v>0.37</v>
      </c>
      <c r="H35" s="45">
        <f>G35/G41</f>
        <v>1.5647625620830116E-5</v>
      </c>
      <c r="I35" s="44">
        <f>ROUND(F35*'Прил. 10'!$D$11,2)</f>
        <v>42.03</v>
      </c>
      <c r="J35" s="44">
        <f t="shared" si="1"/>
        <v>5.03</v>
      </c>
      <c r="K35" s="78"/>
      <c r="L35" s="78"/>
    </row>
    <row r="36" spans="1:12" s="33" customFormat="1" ht="15.6" customHeight="1" outlineLevel="1" x14ac:dyDescent="0.25">
      <c r="A36" s="41">
        <v>19</v>
      </c>
      <c r="B36" s="46" t="s">
        <v>113</v>
      </c>
      <c r="C36" s="47" t="s">
        <v>114</v>
      </c>
      <c r="D36" s="48" t="s">
        <v>82</v>
      </c>
      <c r="E36" s="49">
        <v>0.53292896790934907</v>
      </c>
      <c r="F36" s="50">
        <v>0.5</v>
      </c>
      <c r="G36" s="50">
        <f t="shared" si="0"/>
        <v>0.27</v>
      </c>
      <c r="H36" s="45">
        <f>G36/G41</f>
        <v>1.1418537615200357E-5</v>
      </c>
      <c r="I36" s="44">
        <f>ROUND(F36*'Прил. 10'!$D$11,2)</f>
        <v>6.74</v>
      </c>
      <c r="J36" s="44">
        <f t="shared" si="1"/>
        <v>3.59</v>
      </c>
      <c r="K36" s="78"/>
      <c r="L36" s="78"/>
    </row>
    <row r="37" spans="1:12" s="33" customFormat="1" ht="46.9" customHeight="1" outlineLevel="1" x14ac:dyDescent="0.25">
      <c r="A37" s="41">
        <v>20</v>
      </c>
      <c r="B37" s="46" t="s">
        <v>115</v>
      </c>
      <c r="C37" s="47" t="s">
        <v>116</v>
      </c>
      <c r="D37" s="48" t="s">
        <v>82</v>
      </c>
      <c r="E37" s="49">
        <v>6.6111441420062906E-3</v>
      </c>
      <c r="F37" s="50">
        <v>31.26</v>
      </c>
      <c r="G37" s="50">
        <f t="shared" si="0"/>
        <v>0.21</v>
      </c>
      <c r="H37" s="45">
        <f>G37/G41</f>
        <v>8.8810848118224991E-6</v>
      </c>
      <c r="I37" s="44">
        <f>ROUND(F37*'Прил. 10'!$D$11,2)</f>
        <v>421.07</v>
      </c>
      <c r="J37" s="44">
        <f t="shared" si="1"/>
        <v>2.78</v>
      </c>
      <c r="K37" s="78"/>
      <c r="L37" s="78"/>
    </row>
    <row r="38" spans="1:12" s="33" customFormat="1" ht="46.9" customHeight="1" outlineLevel="1" x14ac:dyDescent="0.25">
      <c r="A38" s="41">
        <v>21</v>
      </c>
      <c r="B38" s="46" t="s">
        <v>117</v>
      </c>
      <c r="C38" s="47" t="s">
        <v>118</v>
      </c>
      <c r="D38" s="48" t="s">
        <v>82</v>
      </c>
      <c r="E38" s="49">
        <v>0.33931968564054038</v>
      </c>
      <c r="F38" s="50">
        <v>0.55000000000000004</v>
      </c>
      <c r="G38" s="50">
        <f t="shared" si="0"/>
        <v>0.19</v>
      </c>
      <c r="H38" s="45">
        <f>G38/G41</f>
        <v>8.0352672106965476E-6</v>
      </c>
      <c r="I38" s="44">
        <f>ROUND(F38*'Прил. 10'!$D$11,2)</f>
        <v>7.41</v>
      </c>
      <c r="J38" s="44">
        <f t="shared" si="1"/>
        <v>2.5099999999999998</v>
      </c>
      <c r="K38" s="78"/>
      <c r="L38" s="78"/>
    </row>
    <row r="39" spans="1:12" s="33" customFormat="1" ht="15.6" customHeight="1" outlineLevel="1" x14ac:dyDescent="0.25">
      <c r="A39" s="41">
        <v>22</v>
      </c>
      <c r="B39" s="46" t="s">
        <v>119</v>
      </c>
      <c r="C39" s="47" t="s">
        <v>120</v>
      </c>
      <c r="D39" s="48" t="s">
        <v>82</v>
      </c>
      <c r="E39" s="49">
        <v>6.9649830210424951E-3</v>
      </c>
      <c r="F39" s="50">
        <v>6.7</v>
      </c>
      <c r="G39" s="50">
        <f t="shared" si="0"/>
        <v>0.05</v>
      </c>
      <c r="H39" s="45">
        <f>G39/G41</f>
        <v>2.1145440028148808E-6</v>
      </c>
      <c r="I39" s="44">
        <f>ROUND(F39*'Прил. 10'!$D$11,2)</f>
        <v>90.25</v>
      </c>
      <c r="J39" s="44">
        <f t="shared" si="1"/>
        <v>0.63</v>
      </c>
      <c r="K39" s="78"/>
      <c r="L39" s="78"/>
    </row>
    <row r="40" spans="1:12" s="33" customFormat="1" ht="15.6" customHeight="1" x14ac:dyDescent="0.25">
      <c r="A40" s="41"/>
      <c r="B40" s="162" t="s">
        <v>309</v>
      </c>
      <c r="C40" s="162"/>
      <c r="D40" s="162"/>
      <c r="E40" s="162"/>
      <c r="F40" s="168"/>
      <c r="G40" s="44">
        <f>SUM(G22:G39)</f>
        <v>2982.940000000001</v>
      </c>
      <c r="H40" s="45">
        <f>SUM(H22:H39)</f>
        <v>0.12615115775513241</v>
      </c>
      <c r="I40" s="44"/>
      <c r="J40" s="44">
        <f>SUM(J22:J39)</f>
        <v>40180.159999999996</v>
      </c>
    </row>
    <row r="41" spans="1:12" s="33" customFormat="1" ht="15.6" customHeight="1" x14ac:dyDescent="0.25">
      <c r="A41" s="41"/>
      <c r="B41" s="162" t="s">
        <v>310</v>
      </c>
      <c r="C41" s="163"/>
      <c r="D41" s="162"/>
      <c r="E41" s="162"/>
      <c r="F41" s="168"/>
      <c r="G41" s="44">
        <f>G21+G40</f>
        <v>23645.760000000002</v>
      </c>
      <c r="H41" s="45">
        <f>H21+H40</f>
        <v>0.99999999999999989</v>
      </c>
      <c r="I41" s="44"/>
      <c r="J41" s="44">
        <f>J21+J40</f>
        <v>318508.55</v>
      </c>
      <c r="K41" s="78"/>
    </row>
    <row r="42" spans="1:12" s="33" customFormat="1" ht="15.6" customHeight="1" x14ac:dyDescent="0.25">
      <c r="A42" s="51"/>
      <c r="B42" s="170" t="s">
        <v>34</v>
      </c>
      <c r="C42" s="171"/>
      <c r="D42" s="171"/>
      <c r="E42" s="171"/>
      <c r="F42" s="172"/>
      <c r="G42" s="172"/>
      <c r="H42" s="171"/>
      <c r="I42" s="172"/>
      <c r="J42" s="172"/>
    </row>
    <row r="43" spans="1:12" s="33" customFormat="1" ht="15.6" customHeight="1" x14ac:dyDescent="0.25">
      <c r="A43" s="51"/>
      <c r="B43" s="171" t="s">
        <v>311</v>
      </c>
      <c r="C43" s="171"/>
      <c r="D43" s="171"/>
      <c r="E43" s="171"/>
      <c r="F43" s="172"/>
      <c r="G43" s="172"/>
      <c r="H43" s="171"/>
      <c r="I43" s="172"/>
      <c r="J43" s="172"/>
    </row>
    <row r="44" spans="1:12" s="33" customFormat="1" ht="15.6" customHeight="1" outlineLevel="1" x14ac:dyDescent="0.25">
      <c r="A44" s="51"/>
      <c r="B44" s="52"/>
      <c r="C44" s="52" t="s">
        <v>312</v>
      </c>
      <c r="D44" s="52"/>
      <c r="E44" s="53"/>
      <c r="F44" s="54"/>
      <c r="G44" s="54">
        <v>0</v>
      </c>
      <c r="H44" s="52">
        <v>0</v>
      </c>
      <c r="I44" s="54"/>
      <c r="J44" s="54">
        <v>0</v>
      </c>
    </row>
    <row r="45" spans="1:12" s="33" customFormat="1" ht="15.6" customHeight="1" x14ac:dyDescent="0.25">
      <c r="A45" s="51"/>
      <c r="B45" s="171" t="s">
        <v>313</v>
      </c>
      <c r="C45" s="171"/>
      <c r="D45" s="171"/>
      <c r="E45" s="171"/>
      <c r="F45" s="172"/>
      <c r="G45" s="172"/>
      <c r="H45" s="171"/>
      <c r="I45" s="172"/>
      <c r="J45" s="172"/>
    </row>
    <row r="46" spans="1:12" s="33" customFormat="1" ht="15.6" customHeight="1" outlineLevel="1" x14ac:dyDescent="0.25">
      <c r="A46" s="51"/>
      <c r="B46" s="52"/>
      <c r="C46" s="52" t="s">
        <v>314</v>
      </c>
      <c r="D46" s="52"/>
      <c r="E46" s="53"/>
      <c r="F46" s="54"/>
      <c r="G46" s="54">
        <v>0</v>
      </c>
      <c r="H46" s="52">
        <v>0</v>
      </c>
      <c r="I46" s="54"/>
      <c r="J46" s="54">
        <v>0</v>
      </c>
    </row>
    <row r="47" spans="1:12" s="33" customFormat="1" ht="15.6" customHeight="1" outlineLevel="1" x14ac:dyDescent="0.25">
      <c r="A47" s="51"/>
      <c r="B47" s="52"/>
      <c r="C47" s="55" t="s">
        <v>315</v>
      </c>
      <c r="D47" s="52"/>
      <c r="E47" s="53"/>
      <c r="F47" s="54"/>
      <c r="G47" s="54">
        <v>0</v>
      </c>
      <c r="H47" s="52">
        <v>0</v>
      </c>
      <c r="I47" s="54"/>
      <c r="J47" s="54">
        <v>0</v>
      </c>
    </row>
    <row r="48" spans="1:12" s="33" customFormat="1" ht="15.6" customHeight="1" outlineLevel="1" x14ac:dyDescent="0.25">
      <c r="A48" s="51"/>
      <c r="B48" s="52"/>
      <c r="C48" s="52" t="s">
        <v>316</v>
      </c>
      <c r="D48" s="52"/>
      <c r="E48" s="53"/>
      <c r="F48" s="54"/>
      <c r="G48" s="54">
        <v>0</v>
      </c>
      <c r="H48" s="52"/>
      <c r="I48" s="54"/>
      <c r="J48" s="54">
        <v>0</v>
      </c>
    </row>
    <row r="49" spans="1:12" s="33" customFormat="1" ht="15.6" customHeight="1" x14ac:dyDescent="0.25">
      <c r="A49" s="41"/>
      <c r="B49" s="161" t="s">
        <v>121</v>
      </c>
      <c r="C49" s="163"/>
      <c r="D49" s="162"/>
      <c r="E49" s="162"/>
      <c r="F49" s="168"/>
      <c r="G49" s="168"/>
      <c r="H49" s="162"/>
      <c r="I49" s="44"/>
      <c r="J49" s="44"/>
    </row>
    <row r="50" spans="1:12" s="33" customFormat="1" ht="15.6" customHeight="1" x14ac:dyDescent="0.25">
      <c r="A50" s="41"/>
      <c r="B50" s="162" t="s">
        <v>317</v>
      </c>
      <c r="C50" s="163"/>
      <c r="D50" s="162"/>
      <c r="E50" s="162"/>
      <c r="F50" s="168"/>
      <c r="G50" s="168"/>
      <c r="H50" s="162"/>
      <c r="I50" s="44"/>
      <c r="J50" s="44"/>
    </row>
    <row r="51" spans="1:12" s="33" customFormat="1" ht="46.9" customHeight="1" x14ac:dyDescent="0.25">
      <c r="A51" s="41">
        <v>23</v>
      </c>
      <c r="B51" s="46" t="s">
        <v>122</v>
      </c>
      <c r="C51" s="47" t="s">
        <v>123</v>
      </c>
      <c r="D51" s="48" t="s">
        <v>124</v>
      </c>
      <c r="E51" s="49">
        <v>7.3498104557226203</v>
      </c>
      <c r="F51" s="50">
        <v>7997.23</v>
      </c>
      <c r="G51" s="50">
        <f t="shared" ref="G51:G58" si="2">ROUND(E51*F51,2)</f>
        <v>58778.12</v>
      </c>
      <c r="H51" s="45">
        <f>G51/G117</f>
        <v>0.27573824144962461</v>
      </c>
      <c r="I51" s="44">
        <f>ROUND(F51*'Прил. 10'!$D$12,2)</f>
        <v>64297.73</v>
      </c>
      <c r="J51" s="44">
        <f t="shared" ref="J51:J58" si="3">ROUND(E51*I51,2)</f>
        <v>472576.13</v>
      </c>
    </row>
    <row r="52" spans="1:12" s="33" customFormat="1" ht="15.6" customHeight="1" x14ac:dyDescent="0.25">
      <c r="A52" s="41">
        <v>24</v>
      </c>
      <c r="B52" s="46" t="s">
        <v>125</v>
      </c>
      <c r="C52" s="47" t="s">
        <v>126</v>
      </c>
      <c r="D52" s="48" t="s">
        <v>127</v>
      </c>
      <c r="E52" s="49">
        <v>71.488284733809806</v>
      </c>
      <c r="F52" s="50">
        <v>592.76</v>
      </c>
      <c r="G52" s="50">
        <f t="shared" si="2"/>
        <v>42375.4</v>
      </c>
      <c r="H52" s="45">
        <f>G52/G117</f>
        <v>0.19879026884024908</v>
      </c>
      <c r="I52" s="44">
        <f>ROUND(F52*'Прил. 10'!$D$12,2)</f>
        <v>4765.79</v>
      </c>
      <c r="J52" s="44">
        <f t="shared" si="3"/>
        <v>340698.15</v>
      </c>
      <c r="K52" s="78"/>
      <c r="L52" s="78"/>
    </row>
    <row r="53" spans="1:12" s="33" customFormat="1" ht="31.35" customHeight="1" x14ac:dyDescent="0.25">
      <c r="A53" s="41">
        <v>25</v>
      </c>
      <c r="B53" s="46" t="s">
        <v>128</v>
      </c>
      <c r="C53" s="47" t="s">
        <v>129</v>
      </c>
      <c r="D53" s="48" t="s">
        <v>127</v>
      </c>
      <c r="E53" s="49">
        <v>369.53677388227879</v>
      </c>
      <c r="F53" s="50">
        <v>59.99</v>
      </c>
      <c r="G53" s="50">
        <f t="shared" si="2"/>
        <v>22168.51</v>
      </c>
      <c r="H53" s="45">
        <f>G53/G117</f>
        <v>0.10399628234040859</v>
      </c>
      <c r="I53" s="44">
        <f>ROUND(F53*'Прил. 10'!$D$12,2)</f>
        <v>482.32</v>
      </c>
      <c r="J53" s="44">
        <f t="shared" si="3"/>
        <v>178234.98</v>
      </c>
      <c r="K53" s="78"/>
      <c r="L53" s="78"/>
    </row>
    <row r="54" spans="1:12" s="33" customFormat="1" ht="46.9" customHeight="1" x14ac:dyDescent="0.25">
      <c r="A54" s="41">
        <v>26</v>
      </c>
      <c r="B54" s="46" t="s">
        <v>130</v>
      </c>
      <c r="C54" s="47" t="s">
        <v>131</v>
      </c>
      <c r="D54" s="48" t="s">
        <v>127</v>
      </c>
      <c r="E54" s="49">
        <v>26.606334312911816</v>
      </c>
      <c r="F54" s="50">
        <v>679.18</v>
      </c>
      <c r="G54" s="50">
        <f t="shared" si="2"/>
        <v>18070.490000000002</v>
      </c>
      <c r="H54" s="45">
        <f>G54/G117</f>
        <v>8.4771767704258441E-2</v>
      </c>
      <c r="I54" s="44">
        <f>ROUND(F54*'Прил. 10'!$D$12,2)</f>
        <v>5460.61</v>
      </c>
      <c r="J54" s="44">
        <f t="shared" si="3"/>
        <v>145286.82</v>
      </c>
      <c r="K54" s="78"/>
      <c r="L54" s="78"/>
    </row>
    <row r="55" spans="1:12" s="33" customFormat="1" ht="31.35" customHeight="1" x14ac:dyDescent="0.25">
      <c r="A55" s="41">
        <v>27</v>
      </c>
      <c r="B55" s="46" t="s">
        <v>374</v>
      </c>
      <c r="C55" s="47" t="s">
        <v>132</v>
      </c>
      <c r="D55" s="48" t="s">
        <v>133</v>
      </c>
      <c r="E55" s="49">
        <v>2321.7381387437795</v>
      </c>
      <c r="F55" s="56">
        <v>7.32</v>
      </c>
      <c r="G55" s="50">
        <f t="shared" si="2"/>
        <v>16995.12</v>
      </c>
      <c r="H55" s="45">
        <f>G55/G117</f>
        <v>7.9727022606802381E-2</v>
      </c>
      <c r="I55" s="44">
        <f>ROUND(F55*'Прил. 10'!$D$12,2)</f>
        <v>58.85</v>
      </c>
      <c r="J55" s="44">
        <f t="shared" si="3"/>
        <v>136634.29</v>
      </c>
      <c r="K55" s="78"/>
      <c r="L55" s="78"/>
    </row>
    <row r="56" spans="1:12" s="33" customFormat="1" ht="62.45" customHeight="1" x14ac:dyDescent="0.25">
      <c r="A56" s="41">
        <v>28</v>
      </c>
      <c r="B56" s="46" t="s">
        <v>134</v>
      </c>
      <c r="C56" s="47" t="s">
        <v>135</v>
      </c>
      <c r="D56" s="48" t="s">
        <v>136</v>
      </c>
      <c r="E56" s="135">
        <v>8</v>
      </c>
      <c r="F56" s="50">
        <v>1725.08</v>
      </c>
      <c r="G56" s="50">
        <f t="shared" si="2"/>
        <v>13800.64</v>
      </c>
      <c r="H56" s="45">
        <f>G56/G117</f>
        <v>6.4741169069023413E-2</v>
      </c>
      <c r="I56" s="44">
        <f>ROUND(F56*'Прил. 10'!$D$12,2)</f>
        <v>13869.64</v>
      </c>
      <c r="J56" s="44">
        <f t="shared" si="3"/>
        <v>110957.12</v>
      </c>
      <c r="K56" s="78"/>
      <c r="L56" s="78"/>
    </row>
    <row r="57" spans="1:12" s="33" customFormat="1" ht="46.9" customHeight="1" x14ac:dyDescent="0.25">
      <c r="A57" s="41">
        <v>29</v>
      </c>
      <c r="B57" s="46" t="s">
        <v>137</v>
      </c>
      <c r="C57" s="47" t="s">
        <v>138</v>
      </c>
      <c r="D57" s="48" t="s">
        <v>124</v>
      </c>
      <c r="E57" s="49">
        <v>0.65422692347977973</v>
      </c>
      <c r="F57" s="50">
        <v>8102.64</v>
      </c>
      <c r="G57" s="50">
        <f t="shared" si="2"/>
        <v>5300.97</v>
      </c>
      <c r="H57" s="45">
        <f>G57/G117</f>
        <v>2.4867759393754282E-2</v>
      </c>
      <c r="I57" s="44">
        <f>ROUND(F57*'Прил. 10'!$D$12,2)</f>
        <v>65145.23</v>
      </c>
      <c r="J57" s="44">
        <f t="shared" si="3"/>
        <v>42619.76</v>
      </c>
      <c r="K57" s="78"/>
      <c r="L57" s="78"/>
    </row>
    <row r="58" spans="1:12" s="33" customFormat="1" ht="15.6" customHeight="1" x14ac:dyDescent="0.25">
      <c r="A58" s="41">
        <v>30</v>
      </c>
      <c r="B58" s="46" t="s">
        <v>139</v>
      </c>
      <c r="C58" s="47" t="s">
        <v>140</v>
      </c>
      <c r="D58" s="48" t="s">
        <v>127</v>
      </c>
      <c r="E58" s="49">
        <v>8.8398203408094371</v>
      </c>
      <c r="F58" s="50">
        <v>560</v>
      </c>
      <c r="G58" s="50">
        <f t="shared" si="2"/>
        <v>4950.3</v>
      </c>
      <c r="H58" s="45">
        <f>G58/G117</f>
        <v>2.3222706283359804E-2</v>
      </c>
      <c r="I58" s="44">
        <f>ROUND(F58*'Прил. 10'!$D$12,2)</f>
        <v>4502.3999999999996</v>
      </c>
      <c r="J58" s="44">
        <f t="shared" si="3"/>
        <v>39800.410000000003</v>
      </c>
      <c r="K58" s="78"/>
      <c r="L58" s="78"/>
    </row>
    <row r="59" spans="1:12" s="33" customFormat="1" ht="15.6" customHeight="1" x14ac:dyDescent="0.25">
      <c r="A59" s="41"/>
      <c r="B59" s="169" t="s">
        <v>318</v>
      </c>
      <c r="C59" s="162"/>
      <c r="D59" s="162"/>
      <c r="E59" s="162"/>
      <c r="F59" s="168"/>
      <c r="G59" s="50">
        <f>SUM(G51:G58)</f>
        <v>182439.54999999996</v>
      </c>
      <c r="H59" s="45">
        <f>SUM(H51:H58)</f>
        <v>0.85585521768748063</v>
      </c>
      <c r="I59" s="44"/>
      <c r="J59" s="44">
        <f>SUM(J51:J58)</f>
        <v>1466807.6600000001</v>
      </c>
      <c r="K59" s="78"/>
      <c r="L59" s="78"/>
    </row>
    <row r="60" spans="1:12" s="33" customFormat="1" ht="46.9" customHeight="1" outlineLevel="1" x14ac:dyDescent="0.25">
      <c r="A60" s="41">
        <v>31</v>
      </c>
      <c r="B60" s="46" t="s">
        <v>141</v>
      </c>
      <c r="C60" s="47" t="s">
        <v>142</v>
      </c>
      <c r="D60" s="48" t="s">
        <v>127</v>
      </c>
      <c r="E60" s="49">
        <v>3.1779354121145613</v>
      </c>
      <c r="F60" s="50">
        <v>1100</v>
      </c>
      <c r="G60" s="50">
        <f t="shared" ref="G60:G91" si="4">ROUND(E60*F60,2)</f>
        <v>3495.73</v>
      </c>
      <c r="H60" s="45">
        <f>G60/G117</f>
        <v>1.6399068952574463E-2</v>
      </c>
      <c r="I60" s="44">
        <f>ROUND(F60*'Прил. 10'!$D$12,2)</f>
        <v>8844</v>
      </c>
      <c r="J60" s="44">
        <f t="shared" ref="J60:J91" si="5">ROUND(E60*I60,2)</f>
        <v>28105.66</v>
      </c>
      <c r="K60" s="78"/>
      <c r="L60" s="78"/>
    </row>
    <row r="61" spans="1:12" s="33" customFormat="1" ht="31.35" customHeight="1" outlineLevel="1" x14ac:dyDescent="0.25">
      <c r="A61" s="41">
        <v>32</v>
      </c>
      <c r="B61" s="46" t="s">
        <v>143</v>
      </c>
      <c r="C61" s="47" t="s">
        <v>144</v>
      </c>
      <c r="D61" s="48" t="s">
        <v>124</v>
      </c>
      <c r="E61" s="49">
        <v>0.41499199411583237</v>
      </c>
      <c r="F61" s="50">
        <v>7418.82</v>
      </c>
      <c r="G61" s="50">
        <f t="shared" si="4"/>
        <v>3078.75</v>
      </c>
      <c r="H61" s="45">
        <f>G61/G117</f>
        <v>1.4442944259922428E-2</v>
      </c>
      <c r="I61" s="44">
        <f>ROUND(F61*'Прил. 10'!$D$12,2)</f>
        <v>59647.31</v>
      </c>
      <c r="J61" s="44">
        <f t="shared" si="5"/>
        <v>24753.16</v>
      </c>
      <c r="K61" s="78"/>
      <c r="L61" s="78"/>
    </row>
    <row r="62" spans="1:12" s="33" customFormat="1" ht="46.9" customHeight="1" outlineLevel="1" x14ac:dyDescent="0.25">
      <c r="A62" s="41">
        <v>33</v>
      </c>
      <c r="B62" s="46" t="s">
        <v>145</v>
      </c>
      <c r="C62" s="47" t="s">
        <v>146</v>
      </c>
      <c r="D62" s="48" t="s">
        <v>124</v>
      </c>
      <c r="E62" s="49">
        <v>0.37323222336054945</v>
      </c>
      <c r="F62" s="50">
        <v>8014.15</v>
      </c>
      <c r="G62" s="50">
        <f t="shared" si="4"/>
        <v>2991.14</v>
      </c>
      <c r="H62" s="45">
        <f>G62/G117</f>
        <v>1.4031950724685138E-2</v>
      </c>
      <c r="I62" s="44">
        <f>ROUND(F62*'Прил. 10'!$D$12,2)</f>
        <v>64433.77</v>
      </c>
      <c r="J62" s="44">
        <f t="shared" si="5"/>
        <v>24048.76</v>
      </c>
      <c r="K62" s="78"/>
      <c r="L62" s="78"/>
    </row>
    <row r="63" spans="1:12" s="33" customFormat="1" ht="15.6" customHeight="1" outlineLevel="1" x14ac:dyDescent="0.25">
      <c r="A63" s="41">
        <v>34</v>
      </c>
      <c r="B63" s="46" t="s">
        <v>147</v>
      </c>
      <c r="C63" s="47" t="s">
        <v>148</v>
      </c>
      <c r="D63" s="48" t="s">
        <v>149</v>
      </c>
      <c r="E63" s="49">
        <v>104.28185027006046</v>
      </c>
      <c r="F63" s="50">
        <v>24.94</v>
      </c>
      <c r="G63" s="50">
        <f t="shared" si="4"/>
        <v>2600.79</v>
      </c>
      <c r="H63" s="45">
        <f>G63/G117</f>
        <v>1.2200751929115275E-2</v>
      </c>
      <c r="I63" s="44">
        <f>ROUND(F63*'Прил. 10'!$D$12,2)</f>
        <v>200.52</v>
      </c>
      <c r="J63" s="44">
        <f t="shared" si="5"/>
        <v>20910.599999999999</v>
      </c>
      <c r="K63" s="78"/>
      <c r="L63" s="78"/>
    </row>
    <row r="64" spans="1:12" s="33" customFormat="1" ht="46.9" customHeight="1" outlineLevel="1" x14ac:dyDescent="0.25">
      <c r="A64" s="41">
        <v>35</v>
      </c>
      <c r="B64" s="46" t="s">
        <v>150</v>
      </c>
      <c r="C64" s="47" t="s">
        <v>151</v>
      </c>
      <c r="D64" s="48" t="s">
        <v>127</v>
      </c>
      <c r="E64" s="49">
        <v>22.285176654626238</v>
      </c>
      <c r="F64" s="50">
        <v>108.4</v>
      </c>
      <c r="G64" s="50">
        <f t="shared" si="4"/>
        <v>2415.71</v>
      </c>
      <c r="H64" s="45">
        <f>G64/G117</f>
        <v>1.1332509907636934E-2</v>
      </c>
      <c r="I64" s="44">
        <f>ROUND(F64*'Прил. 10'!$D$12,2)</f>
        <v>871.54</v>
      </c>
      <c r="J64" s="44">
        <f t="shared" si="5"/>
        <v>19422.419999999998</v>
      </c>
      <c r="K64" s="78"/>
      <c r="L64" s="78"/>
    </row>
    <row r="65" spans="1:12" s="33" customFormat="1" ht="15.6" customHeight="1" outlineLevel="1" x14ac:dyDescent="0.25">
      <c r="A65" s="41">
        <v>36</v>
      </c>
      <c r="B65" s="46" t="s">
        <v>152</v>
      </c>
      <c r="C65" s="47" t="s">
        <v>153</v>
      </c>
      <c r="D65" s="48" t="s">
        <v>124</v>
      </c>
      <c r="E65" s="49">
        <v>0.1934623952072162</v>
      </c>
      <c r="F65" s="50">
        <v>9424</v>
      </c>
      <c r="G65" s="50">
        <f t="shared" si="4"/>
        <v>1823.19</v>
      </c>
      <c r="H65" s="45">
        <f>G65/G117</f>
        <v>8.5528969696298737E-3</v>
      </c>
      <c r="I65" s="44">
        <f>ROUND(F65*'Прил. 10'!$D$12,2)</f>
        <v>75768.960000000006</v>
      </c>
      <c r="J65" s="44">
        <f t="shared" si="5"/>
        <v>14658.44</v>
      </c>
      <c r="K65" s="78"/>
      <c r="L65" s="78"/>
    </row>
    <row r="66" spans="1:12" s="33" customFormat="1" ht="15.6" customHeight="1" outlineLevel="1" x14ac:dyDescent="0.25">
      <c r="A66" s="41">
        <v>37</v>
      </c>
      <c r="B66" s="46" t="s">
        <v>154</v>
      </c>
      <c r="C66" s="47" t="s">
        <v>155</v>
      </c>
      <c r="D66" s="48" t="s">
        <v>124</v>
      </c>
      <c r="E66" s="49">
        <v>0.14839682816372482</v>
      </c>
      <c r="F66" s="50">
        <v>11978</v>
      </c>
      <c r="G66" s="50">
        <f t="shared" si="4"/>
        <v>1777.5</v>
      </c>
      <c r="H66" s="45">
        <f>G66/G117</f>
        <v>8.3385573437310973E-3</v>
      </c>
      <c r="I66" s="44">
        <f>ROUND(F66*'Прил. 10'!$D$12,2)</f>
        <v>96303.12</v>
      </c>
      <c r="J66" s="44">
        <f t="shared" si="5"/>
        <v>14291.08</v>
      </c>
      <c r="K66" s="78"/>
      <c r="L66" s="78"/>
    </row>
    <row r="67" spans="1:12" s="33" customFormat="1" ht="46.9" customHeight="1" outlineLevel="1" x14ac:dyDescent="0.25">
      <c r="A67" s="41">
        <v>38</v>
      </c>
      <c r="B67" s="46" t="s">
        <v>156</v>
      </c>
      <c r="C67" s="47" t="s">
        <v>157</v>
      </c>
      <c r="D67" s="48" t="s">
        <v>136</v>
      </c>
      <c r="E67" s="49">
        <v>1.3333062354161895</v>
      </c>
      <c r="F67" s="50">
        <v>1278</v>
      </c>
      <c r="G67" s="50">
        <f t="shared" si="4"/>
        <v>1703.97</v>
      </c>
      <c r="H67" s="45">
        <f>G67/G117</f>
        <v>7.9936155032334609E-3</v>
      </c>
      <c r="I67" s="44">
        <f>ROUND(F67*'Прил. 10'!$D$12,2)</f>
        <v>10275.120000000001</v>
      </c>
      <c r="J67" s="44">
        <f t="shared" si="5"/>
        <v>13699.88</v>
      </c>
      <c r="K67" s="78"/>
      <c r="L67" s="78"/>
    </row>
    <row r="68" spans="1:12" s="33" customFormat="1" ht="15.6" customHeight="1" outlineLevel="1" x14ac:dyDescent="0.25">
      <c r="A68" s="41">
        <v>39</v>
      </c>
      <c r="B68" s="46" t="s">
        <v>158</v>
      </c>
      <c r="C68" s="47" t="s">
        <v>159</v>
      </c>
      <c r="D68" s="48" t="s">
        <v>136</v>
      </c>
      <c r="E68" s="49">
        <v>3</v>
      </c>
      <c r="F68" s="50">
        <v>375</v>
      </c>
      <c r="G68" s="50">
        <f t="shared" si="4"/>
        <v>1125</v>
      </c>
      <c r="H68" s="45">
        <f>G68/G117</f>
        <v>5.2775679390703149E-3</v>
      </c>
      <c r="I68" s="44">
        <f>ROUND(F68*'Прил. 10'!$D$12,2)</f>
        <v>3015</v>
      </c>
      <c r="J68" s="44">
        <f t="shared" si="5"/>
        <v>9045</v>
      </c>
      <c r="K68" s="78"/>
      <c r="L68" s="78"/>
    </row>
    <row r="69" spans="1:12" s="33" customFormat="1" ht="46.9" customHeight="1" outlineLevel="1" x14ac:dyDescent="0.25">
      <c r="A69" s="41">
        <v>40</v>
      </c>
      <c r="B69" s="46" t="s">
        <v>160</v>
      </c>
      <c r="C69" s="47" t="s">
        <v>161</v>
      </c>
      <c r="D69" s="48" t="s">
        <v>124</v>
      </c>
      <c r="E69" s="49">
        <v>0.12533096223614093</v>
      </c>
      <c r="F69" s="50">
        <v>7571</v>
      </c>
      <c r="G69" s="50">
        <f t="shared" si="4"/>
        <v>948.88</v>
      </c>
      <c r="H69" s="45">
        <f>G69/G117</f>
        <v>4.4513588142444799E-3</v>
      </c>
      <c r="I69" s="44">
        <f>ROUND(F69*'Прил. 10'!$D$12,2)</f>
        <v>60870.84</v>
      </c>
      <c r="J69" s="44">
        <f t="shared" si="5"/>
        <v>7629</v>
      </c>
      <c r="K69" s="78"/>
      <c r="L69" s="78"/>
    </row>
    <row r="70" spans="1:12" s="33" customFormat="1" ht="46.9" customHeight="1" outlineLevel="1" x14ac:dyDescent="0.25">
      <c r="A70" s="41">
        <v>41</v>
      </c>
      <c r="B70" s="46" t="s">
        <v>162</v>
      </c>
      <c r="C70" s="47" t="s">
        <v>163</v>
      </c>
      <c r="D70" s="48" t="s">
        <v>127</v>
      </c>
      <c r="E70" s="49">
        <v>0.82931395322766921</v>
      </c>
      <c r="F70" s="50">
        <v>1056</v>
      </c>
      <c r="G70" s="50">
        <f t="shared" si="4"/>
        <v>875.76</v>
      </c>
      <c r="H70" s="45">
        <f>G70/G117</f>
        <v>4.1083403540624168E-3</v>
      </c>
      <c r="I70" s="44">
        <f>ROUND(F70*'Прил. 10'!$D$12,2)</f>
        <v>8490.24</v>
      </c>
      <c r="J70" s="44">
        <f t="shared" si="5"/>
        <v>7041.07</v>
      </c>
      <c r="K70" s="78"/>
      <c r="L70" s="78"/>
    </row>
    <row r="71" spans="1:12" s="33" customFormat="1" ht="62.45" customHeight="1" outlineLevel="1" x14ac:dyDescent="0.25">
      <c r="A71" s="41">
        <v>42</v>
      </c>
      <c r="B71" s="46" t="s">
        <v>164</v>
      </c>
      <c r="C71" s="47" t="s">
        <v>165</v>
      </c>
      <c r="D71" s="48" t="s">
        <v>136</v>
      </c>
      <c r="E71" s="49">
        <v>1.3333064402223849</v>
      </c>
      <c r="F71" s="50">
        <v>647.77</v>
      </c>
      <c r="G71" s="50">
        <f t="shared" si="4"/>
        <v>863.68</v>
      </c>
      <c r="H71" s="45">
        <f>G71/G117</f>
        <v>4.0516710023255544E-3</v>
      </c>
      <c r="I71" s="44">
        <f>ROUND(F71*'Прил. 10'!$D$12,2)</f>
        <v>5208.07</v>
      </c>
      <c r="J71" s="44">
        <f t="shared" si="5"/>
        <v>6943.95</v>
      </c>
      <c r="K71" s="78"/>
      <c r="L71" s="78"/>
    </row>
    <row r="72" spans="1:12" s="33" customFormat="1" ht="46.9" customHeight="1" outlineLevel="1" x14ac:dyDescent="0.25">
      <c r="A72" s="41">
        <v>43</v>
      </c>
      <c r="B72" s="46" t="s">
        <v>166</v>
      </c>
      <c r="C72" s="47" t="s">
        <v>167</v>
      </c>
      <c r="D72" s="48" t="s">
        <v>127</v>
      </c>
      <c r="E72" s="49">
        <v>1.4992989514795871</v>
      </c>
      <c r="F72" s="50">
        <v>558.33000000000004</v>
      </c>
      <c r="G72" s="50">
        <f t="shared" si="4"/>
        <v>837.1</v>
      </c>
      <c r="H72" s="45">
        <f>G72/G117</f>
        <v>3.9269796638184539E-3</v>
      </c>
      <c r="I72" s="44">
        <f>ROUND(F72*'Прил. 10'!$D$12,2)</f>
        <v>4488.97</v>
      </c>
      <c r="J72" s="44">
        <f t="shared" si="5"/>
        <v>6730.31</v>
      </c>
      <c r="K72" s="78"/>
      <c r="L72" s="78"/>
    </row>
    <row r="73" spans="1:12" s="33" customFormat="1" ht="31.35" customHeight="1" outlineLevel="1" x14ac:dyDescent="0.25">
      <c r="A73" s="41">
        <v>44</v>
      </c>
      <c r="B73" s="46" t="s">
        <v>168</v>
      </c>
      <c r="C73" s="47" t="s">
        <v>169</v>
      </c>
      <c r="D73" s="48" t="s">
        <v>124</v>
      </c>
      <c r="E73" s="49">
        <v>3.666582225117232E-2</v>
      </c>
      <c r="F73" s="50">
        <v>22562.97</v>
      </c>
      <c r="G73" s="50">
        <f t="shared" si="4"/>
        <v>827.29</v>
      </c>
      <c r="H73" s="45">
        <f>G73/G117</f>
        <v>3.8809592713897603E-3</v>
      </c>
      <c r="I73" s="44">
        <f>ROUND(F73*'Прил. 10'!$D$12,2)</f>
        <v>181406.28</v>
      </c>
      <c r="J73" s="44">
        <f t="shared" si="5"/>
        <v>6651.41</v>
      </c>
      <c r="K73" s="78"/>
      <c r="L73" s="78"/>
    </row>
    <row r="74" spans="1:12" s="33" customFormat="1" ht="31.35" customHeight="1" outlineLevel="1" x14ac:dyDescent="0.25">
      <c r="A74" s="41">
        <v>45</v>
      </c>
      <c r="B74" s="46" t="s">
        <v>170</v>
      </c>
      <c r="C74" s="47" t="s">
        <v>171</v>
      </c>
      <c r="D74" s="48" t="s">
        <v>127</v>
      </c>
      <c r="E74" s="49">
        <v>1.4263408101943422</v>
      </c>
      <c r="F74" s="50">
        <v>519.79999999999995</v>
      </c>
      <c r="G74" s="50">
        <f t="shared" si="4"/>
        <v>741.41</v>
      </c>
      <c r="H74" s="45">
        <f>G74/G117</f>
        <v>3.4780814628498861E-3</v>
      </c>
      <c r="I74" s="44">
        <f>ROUND(F74*'Прил. 10'!$D$12,2)</f>
        <v>4179.1899999999996</v>
      </c>
      <c r="J74" s="44">
        <f t="shared" si="5"/>
        <v>5960.95</v>
      </c>
      <c r="K74" s="78"/>
      <c r="L74" s="78"/>
    </row>
    <row r="75" spans="1:12" s="33" customFormat="1" ht="15.6" customHeight="1" outlineLevel="1" x14ac:dyDescent="0.25">
      <c r="A75" s="41">
        <v>46</v>
      </c>
      <c r="B75" s="46" t="s">
        <v>172</v>
      </c>
      <c r="C75" s="47" t="s">
        <v>173</v>
      </c>
      <c r="D75" s="48" t="s">
        <v>133</v>
      </c>
      <c r="E75" s="49">
        <v>15.853011139098374</v>
      </c>
      <c r="F75" s="50">
        <v>45</v>
      </c>
      <c r="G75" s="50">
        <f t="shared" si="4"/>
        <v>713.39</v>
      </c>
      <c r="H75" s="45">
        <f>G75/G117</f>
        <v>3.3466348373807748E-3</v>
      </c>
      <c r="I75" s="44">
        <f>ROUND(F75*'Прил. 10'!$D$12,2)</f>
        <v>361.8</v>
      </c>
      <c r="J75" s="44">
        <f t="shared" si="5"/>
        <v>5735.62</v>
      </c>
      <c r="K75" s="78"/>
      <c r="L75" s="78"/>
    </row>
    <row r="76" spans="1:12" s="33" customFormat="1" ht="93.6" customHeight="1" outlineLevel="1" x14ac:dyDescent="0.25">
      <c r="A76" s="41">
        <v>47</v>
      </c>
      <c r="B76" s="46" t="s">
        <v>174</v>
      </c>
      <c r="C76" s="47" t="s">
        <v>175</v>
      </c>
      <c r="D76" s="48" t="s">
        <v>124</v>
      </c>
      <c r="E76" s="49">
        <v>5.7465565113099804E-2</v>
      </c>
      <c r="F76" s="50">
        <v>10045</v>
      </c>
      <c r="G76" s="50">
        <f t="shared" si="4"/>
        <v>577.24</v>
      </c>
      <c r="H76" s="45">
        <f>G76/G117</f>
        <v>2.707931837465732E-3</v>
      </c>
      <c r="I76" s="44">
        <f>ROUND(F76*'Прил. 10'!$D$12,2)</f>
        <v>80761.8</v>
      </c>
      <c r="J76" s="44">
        <f t="shared" si="5"/>
        <v>4641.0200000000004</v>
      </c>
      <c r="K76" s="78"/>
      <c r="L76" s="78"/>
    </row>
    <row r="77" spans="1:12" s="33" customFormat="1" ht="46.9" customHeight="1" outlineLevel="1" x14ac:dyDescent="0.25">
      <c r="A77" s="41">
        <v>48</v>
      </c>
      <c r="B77" s="46" t="s">
        <v>176</v>
      </c>
      <c r="C77" s="47" t="s">
        <v>177</v>
      </c>
      <c r="D77" s="48" t="s">
        <v>136</v>
      </c>
      <c r="E77" s="49">
        <v>1.3333065747014621</v>
      </c>
      <c r="F77" s="50">
        <v>391.02</v>
      </c>
      <c r="G77" s="50">
        <f t="shared" si="4"/>
        <v>521.35</v>
      </c>
      <c r="H77" s="45">
        <f>G77/G117</f>
        <v>2.445742262252719E-3</v>
      </c>
      <c r="I77" s="44">
        <f>ROUND(F77*'Прил. 10'!$D$12,2)</f>
        <v>3143.8</v>
      </c>
      <c r="J77" s="44">
        <f t="shared" si="5"/>
        <v>4191.6499999999996</v>
      </c>
      <c r="K77" s="78"/>
      <c r="L77" s="78"/>
    </row>
    <row r="78" spans="1:12" s="33" customFormat="1" ht="62.45" customHeight="1" outlineLevel="1" x14ac:dyDescent="0.25">
      <c r="A78" s="41">
        <v>49</v>
      </c>
      <c r="B78" s="46" t="s">
        <v>178</v>
      </c>
      <c r="C78" s="47" t="s">
        <v>179</v>
      </c>
      <c r="D78" s="48" t="s">
        <v>136</v>
      </c>
      <c r="E78" s="49">
        <v>1.3333080673337621</v>
      </c>
      <c r="F78" s="50">
        <v>362.1</v>
      </c>
      <c r="G78" s="50">
        <f t="shared" si="4"/>
        <v>482.79</v>
      </c>
      <c r="H78" s="45">
        <f>G78/G117</f>
        <v>2.2648506891588954E-3</v>
      </c>
      <c r="I78" s="44">
        <f>ROUND(F78*'Прил. 10'!$D$12,2)</f>
        <v>2911.28</v>
      </c>
      <c r="J78" s="44">
        <f t="shared" si="5"/>
        <v>3881.63</v>
      </c>
      <c r="K78" s="78"/>
      <c r="L78" s="78"/>
    </row>
    <row r="79" spans="1:12" s="33" customFormat="1" ht="31.35" customHeight="1" outlineLevel="1" x14ac:dyDescent="0.25">
      <c r="A79" s="41">
        <v>50</v>
      </c>
      <c r="B79" s="46" t="s">
        <v>180</v>
      </c>
      <c r="C79" s="47" t="s">
        <v>181</v>
      </c>
      <c r="D79" s="48" t="s">
        <v>124</v>
      </c>
      <c r="E79" s="49">
        <v>6.9065450670877035E-2</v>
      </c>
      <c r="F79" s="50">
        <v>4455.2</v>
      </c>
      <c r="G79" s="50">
        <f t="shared" si="4"/>
        <v>307.7</v>
      </c>
      <c r="H79" s="45">
        <f>G79/G117</f>
        <v>1.4434734709794985E-3</v>
      </c>
      <c r="I79" s="44">
        <f>ROUND(F79*'Прил. 10'!$D$12,2)</f>
        <v>35819.81</v>
      </c>
      <c r="J79" s="44">
        <f t="shared" si="5"/>
        <v>2473.91</v>
      </c>
      <c r="K79" s="78"/>
      <c r="L79" s="78"/>
    </row>
    <row r="80" spans="1:12" s="33" customFormat="1" ht="15.6" customHeight="1" outlineLevel="1" x14ac:dyDescent="0.25">
      <c r="A80" s="41">
        <v>51</v>
      </c>
      <c r="B80" s="46" t="s">
        <v>182</v>
      </c>
      <c r="C80" s="47" t="s">
        <v>183</v>
      </c>
      <c r="D80" s="48" t="s">
        <v>127</v>
      </c>
      <c r="E80" s="49">
        <v>125.34004180237888</v>
      </c>
      <c r="F80" s="50">
        <v>2.44</v>
      </c>
      <c r="G80" s="50">
        <f t="shared" si="4"/>
        <v>305.83</v>
      </c>
      <c r="H80" s="45">
        <f>G80/G117</f>
        <v>1.4347009802718883E-3</v>
      </c>
      <c r="I80" s="44">
        <f>ROUND(F80*'Прил. 10'!$D$12,2)</f>
        <v>19.62</v>
      </c>
      <c r="J80" s="44">
        <f t="shared" si="5"/>
        <v>2459.17</v>
      </c>
      <c r="K80" s="78"/>
      <c r="L80" s="78"/>
    </row>
    <row r="81" spans="1:12" s="33" customFormat="1" ht="46.9" customHeight="1" outlineLevel="1" x14ac:dyDescent="0.25">
      <c r="A81" s="41">
        <v>52</v>
      </c>
      <c r="B81" s="46" t="s">
        <v>184</v>
      </c>
      <c r="C81" s="47" t="s">
        <v>185</v>
      </c>
      <c r="D81" s="48" t="s">
        <v>127</v>
      </c>
      <c r="E81" s="49">
        <v>0.18666287295826142</v>
      </c>
      <c r="F81" s="50">
        <v>1320</v>
      </c>
      <c r="G81" s="50">
        <f t="shared" si="4"/>
        <v>246.39</v>
      </c>
      <c r="H81" s="45">
        <f>G81/G117</f>
        <v>1.1558577462289197E-3</v>
      </c>
      <c r="I81" s="44">
        <f>ROUND(F81*'Прил. 10'!$D$12,2)</f>
        <v>10612.8</v>
      </c>
      <c r="J81" s="44">
        <f t="shared" si="5"/>
        <v>1981.02</v>
      </c>
      <c r="K81" s="78"/>
      <c r="L81" s="78"/>
    </row>
    <row r="82" spans="1:12" s="33" customFormat="1" ht="46.9" customHeight="1" outlineLevel="1" x14ac:dyDescent="0.25">
      <c r="A82" s="41">
        <v>53</v>
      </c>
      <c r="B82" s="46" t="s">
        <v>186</v>
      </c>
      <c r="C82" s="47" t="s">
        <v>187</v>
      </c>
      <c r="D82" s="48" t="s">
        <v>136</v>
      </c>
      <c r="E82" s="49">
        <v>1</v>
      </c>
      <c r="F82" s="50">
        <v>175.57</v>
      </c>
      <c r="G82" s="50">
        <f t="shared" si="4"/>
        <v>175.57</v>
      </c>
      <c r="H82" s="45">
        <f>G82/G117</f>
        <v>8.2362898050006674E-4</v>
      </c>
      <c r="I82" s="44">
        <f>ROUND(F82*'Прил. 10'!$D$12,2)</f>
        <v>1411.58</v>
      </c>
      <c r="J82" s="44">
        <f t="shared" si="5"/>
        <v>1411.58</v>
      </c>
      <c r="K82" s="78"/>
      <c r="L82" s="78"/>
    </row>
    <row r="83" spans="1:12" s="33" customFormat="1" ht="46.9" customHeight="1" outlineLevel="1" x14ac:dyDescent="0.25">
      <c r="A83" s="41">
        <v>54</v>
      </c>
      <c r="B83" s="46" t="s">
        <v>188</v>
      </c>
      <c r="C83" s="47" t="s">
        <v>189</v>
      </c>
      <c r="D83" s="48" t="s">
        <v>136</v>
      </c>
      <c r="E83" s="49">
        <v>1</v>
      </c>
      <c r="F83" s="50">
        <v>138.79</v>
      </c>
      <c r="G83" s="50">
        <f t="shared" si="4"/>
        <v>138.79</v>
      </c>
      <c r="H83" s="45">
        <f>G83/G117</f>
        <v>6.5108769267872792E-4</v>
      </c>
      <c r="I83" s="44">
        <f>ROUND(F83*'Прил. 10'!$D$12,2)</f>
        <v>1115.8699999999999</v>
      </c>
      <c r="J83" s="44">
        <f t="shared" si="5"/>
        <v>1115.8699999999999</v>
      </c>
      <c r="K83" s="78"/>
      <c r="L83" s="78"/>
    </row>
    <row r="84" spans="1:12" s="33" customFormat="1" ht="15.6" customHeight="1" outlineLevel="1" x14ac:dyDescent="0.25">
      <c r="A84" s="41">
        <v>55</v>
      </c>
      <c r="B84" s="46" t="s">
        <v>190</v>
      </c>
      <c r="C84" s="47" t="s">
        <v>191</v>
      </c>
      <c r="D84" s="48" t="s">
        <v>149</v>
      </c>
      <c r="E84" s="49">
        <v>4.7999976636545574</v>
      </c>
      <c r="F84" s="50">
        <v>35.53</v>
      </c>
      <c r="G84" s="50">
        <f t="shared" si="4"/>
        <v>170.54</v>
      </c>
      <c r="H84" s="45">
        <f>G84/G117</f>
        <v>8.0003238784804567E-4</v>
      </c>
      <c r="I84" s="44">
        <f>ROUND(F84*'Прил. 10'!$D$12,2)</f>
        <v>285.66000000000003</v>
      </c>
      <c r="J84" s="44">
        <f t="shared" si="5"/>
        <v>1371.17</v>
      </c>
      <c r="K84" s="78"/>
      <c r="L84" s="78"/>
    </row>
    <row r="85" spans="1:12" s="33" customFormat="1" ht="93.6" customHeight="1" outlineLevel="1" x14ac:dyDescent="0.25">
      <c r="A85" s="41">
        <v>56</v>
      </c>
      <c r="B85" s="46" t="s">
        <v>192</v>
      </c>
      <c r="C85" s="47" t="s">
        <v>193</v>
      </c>
      <c r="D85" s="48" t="s">
        <v>124</v>
      </c>
      <c r="E85" s="49">
        <v>2.2399544754991993E-2</v>
      </c>
      <c r="F85" s="50">
        <v>6800</v>
      </c>
      <c r="G85" s="50">
        <f t="shared" si="4"/>
        <v>152.32</v>
      </c>
      <c r="H85" s="45">
        <f>G85/G117</f>
        <v>7.1455924309261356E-4</v>
      </c>
      <c r="I85" s="44">
        <f>ROUND(F85*'Прил. 10'!$D$12,2)</f>
        <v>54672</v>
      </c>
      <c r="J85" s="44">
        <f t="shared" si="5"/>
        <v>1224.6300000000001</v>
      </c>
      <c r="K85" s="78"/>
      <c r="L85" s="78"/>
    </row>
    <row r="86" spans="1:12" s="33" customFormat="1" ht="15.6" customHeight="1" outlineLevel="1" x14ac:dyDescent="0.25">
      <c r="A86" s="41">
        <v>57</v>
      </c>
      <c r="B86" s="46" t="s">
        <v>194</v>
      </c>
      <c r="C86" s="47" t="s">
        <v>195</v>
      </c>
      <c r="D86" s="48" t="s">
        <v>124</v>
      </c>
      <c r="E86" s="49">
        <v>3.9999807275079541E-2</v>
      </c>
      <c r="F86" s="50">
        <v>2165.8000000000002</v>
      </c>
      <c r="G86" s="50">
        <f t="shared" si="4"/>
        <v>86.63</v>
      </c>
      <c r="H86" s="45">
        <f>G86/G117</f>
        <v>4.0639618716592122E-4</v>
      </c>
      <c r="I86" s="44">
        <f>ROUND(F86*'Прил. 10'!$D$12,2)</f>
        <v>17413.03</v>
      </c>
      <c r="J86" s="44">
        <f t="shared" si="5"/>
        <v>696.52</v>
      </c>
      <c r="K86" s="78"/>
      <c r="L86" s="78"/>
    </row>
    <row r="87" spans="1:12" s="33" customFormat="1" ht="15.6" customHeight="1" outlineLevel="1" x14ac:dyDescent="0.25">
      <c r="A87" s="41">
        <v>58</v>
      </c>
      <c r="B87" s="46" t="s">
        <v>196</v>
      </c>
      <c r="C87" s="47" t="s">
        <v>197</v>
      </c>
      <c r="D87" s="48" t="s">
        <v>133</v>
      </c>
      <c r="E87" s="49">
        <v>9.0663870074286521</v>
      </c>
      <c r="F87" s="50">
        <v>9.0399999999999991</v>
      </c>
      <c r="G87" s="50">
        <f t="shared" si="4"/>
        <v>81.96</v>
      </c>
      <c r="H87" s="45">
        <f>G87/G117</f>
        <v>3.8448841625440263E-4</v>
      </c>
      <c r="I87" s="44">
        <f>ROUND(F87*'Прил. 10'!$D$12,2)</f>
        <v>72.680000000000007</v>
      </c>
      <c r="J87" s="44">
        <f t="shared" si="5"/>
        <v>658.95</v>
      </c>
      <c r="K87" s="78"/>
      <c r="L87" s="78"/>
    </row>
    <row r="88" spans="1:12" s="33" customFormat="1" ht="31.35" customHeight="1" outlineLevel="1" x14ac:dyDescent="0.25">
      <c r="A88" s="41">
        <v>59</v>
      </c>
      <c r="B88" s="46" t="s">
        <v>198</v>
      </c>
      <c r="C88" s="47" t="s">
        <v>199</v>
      </c>
      <c r="D88" s="48" t="s">
        <v>124</v>
      </c>
      <c r="E88" s="49">
        <v>0.10640128657443017</v>
      </c>
      <c r="F88" s="50">
        <v>734.5</v>
      </c>
      <c r="G88" s="50">
        <f t="shared" si="4"/>
        <v>78.150000000000006</v>
      </c>
      <c r="H88" s="45">
        <f>G88/G117</f>
        <v>3.6661505283408459E-4</v>
      </c>
      <c r="I88" s="44">
        <f>ROUND(F88*'Прил. 10'!$D$12,2)</f>
        <v>5905.38</v>
      </c>
      <c r="J88" s="44">
        <f t="shared" si="5"/>
        <v>628.34</v>
      </c>
      <c r="K88" s="78"/>
      <c r="L88" s="78"/>
    </row>
    <row r="89" spans="1:12" s="33" customFormat="1" ht="46.9" customHeight="1" outlineLevel="1" x14ac:dyDescent="0.25">
      <c r="A89" s="41">
        <v>60</v>
      </c>
      <c r="B89" s="46" t="s">
        <v>200</v>
      </c>
      <c r="C89" s="47" t="s">
        <v>201</v>
      </c>
      <c r="D89" s="48" t="s">
        <v>202</v>
      </c>
      <c r="E89" s="49">
        <v>2.2666337977413376</v>
      </c>
      <c r="F89" s="50">
        <v>32.67</v>
      </c>
      <c r="G89" s="50">
        <f t="shared" si="4"/>
        <v>74.05</v>
      </c>
      <c r="H89" s="45">
        <f>G89/G117</f>
        <v>3.473812496783616E-4</v>
      </c>
      <c r="I89" s="44">
        <f>ROUND(F89*'Прил. 10'!$D$12,2)</f>
        <v>262.67</v>
      </c>
      <c r="J89" s="44">
        <f t="shared" si="5"/>
        <v>595.38</v>
      </c>
      <c r="K89" s="78"/>
      <c r="L89" s="78"/>
    </row>
    <row r="90" spans="1:12" s="33" customFormat="1" ht="31.35" customHeight="1" outlineLevel="1" x14ac:dyDescent="0.25">
      <c r="A90" s="41">
        <v>61</v>
      </c>
      <c r="B90" s="46" t="s">
        <v>203</v>
      </c>
      <c r="C90" s="47" t="s">
        <v>204</v>
      </c>
      <c r="D90" s="48" t="s">
        <v>127</v>
      </c>
      <c r="E90" s="49">
        <v>5.3263776466972883E-2</v>
      </c>
      <c r="F90" s="50">
        <v>1382.9</v>
      </c>
      <c r="G90" s="50">
        <f t="shared" si="4"/>
        <v>73.66</v>
      </c>
      <c r="H90" s="45">
        <f>G90/G117</f>
        <v>3.4555169279281724E-4</v>
      </c>
      <c r="I90" s="44">
        <f>ROUND(F90*'Прил. 10'!$D$12,2)</f>
        <v>11118.52</v>
      </c>
      <c r="J90" s="44">
        <f t="shared" si="5"/>
        <v>592.21</v>
      </c>
      <c r="K90" s="78"/>
      <c r="L90" s="78"/>
    </row>
    <row r="91" spans="1:12" s="33" customFormat="1" ht="62.45" customHeight="1" outlineLevel="1" x14ac:dyDescent="0.25">
      <c r="A91" s="41">
        <v>62</v>
      </c>
      <c r="B91" s="46" t="s">
        <v>205</v>
      </c>
      <c r="C91" s="47" t="s">
        <v>206</v>
      </c>
      <c r="D91" s="48" t="s">
        <v>124</v>
      </c>
      <c r="E91" s="49">
        <v>5.0001252899303733E-3</v>
      </c>
      <c r="F91" s="50">
        <v>14690</v>
      </c>
      <c r="G91" s="50">
        <f t="shared" si="4"/>
        <v>73.45</v>
      </c>
      <c r="H91" s="45">
        <f>G91/G117</f>
        <v>3.4456654677752412E-4</v>
      </c>
      <c r="I91" s="44">
        <f>ROUND(F91*'Прил. 10'!$D$12,2)</f>
        <v>118107.6</v>
      </c>
      <c r="J91" s="44">
        <f t="shared" si="5"/>
        <v>590.54999999999995</v>
      </c>
      <c r="K91" s="78"/>
      <c r="L91" s="78"/>
    </row>
    <row r="92" spans="1:12" s="33" customFormat="1" ht="46.9" customHeight="1" outlineLevel="1" x14ac:dyDescent="0.25">
      <c r="A92" s="41">
        <v>63</v>
      </c>
      <c r="B92" s="46" t="s">
        <v>207</v>
      </c>
      <c r="C92" s="47" t="s">
        <v>208</v>
      </c>
      <c r="D92" s="48" t="s">
        <v>127</v>
      </c>
      <c r="E92" s="49">
        <v>6.7866607487867991E-2</v>
      </c>
      <c r="F92" s="50">
        <v>1010</v>
      </c>
      <c r="G92" s="50">
        <f t="shared" ref="G92:G115" si="6">ROUND(E92*F92,2)</f>
        <v>68.55</v>
      </c>
      <c r="H92" s="45">
        <f>G92/G117</f>
        <v>3.2157980642068452E-4</v>
      </c>
      <c r="I92" s="44">
        <f>ROUND(F92*'Прил. 10'!$D$12,2)</f>
        <v>8120.4</v>
      </c>
      <c r="J92" s="44">
        <f t="shared" ref="J92:J115" si="7">ROUND(E92*I92,2)</f>
        <v>551.1</v>
      </c>
      <c r="K92" s="78"/>
      <c r="L92" s="78"/>
    </row>
    <row r="93" spans="1:12" s="33" customFormat="1" ht="31.35" customHeight="1" outlineLevel="1" x14ac:dyDescent="0.25">
      <c r="A93" s="41">
        <v>64</v>
      </c>
      <c r="B93" s="46" t="s">
        <v>209</v>
      </c>
      <c r="C93" s="47" t="s">
        <v>210</v>
      </c>
      <c r="D93" s="48" t="s">
        <v>124</v>
      </c>
      <c r="E93" s="49">
        <v>7.8663311227847588E-3</v>
      </c>
      <c r="F93" s="50">
        <v>7590</v>
      </c>
      <c r="G93" s="50">
        <f t="shared" si="6"/>
        <v>59.71</v>
      </c>
      <c r="H93" s="45">
        <f>G93/G117</f>
        <v>2.8010985034834535E-4</v>
      </c>
      <c r="I93" s="44">
        <f>ROUND(F93*'Прил. 10'!$D$12,2)</f>
        <v>61023.6</v>
      </c>
      <c r="J93" s="44">
        <f t="shared" si="7"/>
        <v>480.03</v>
      </c>
      <c r="K93" s="78"/>
      <c r="L93" s="78"/>
    </row>
    <row r="94" spans="1:12" s="33" customFormat="1" ht="31.35" customHeight="1" outlineLevel="1" x14ac:dyDescent="0.25">
      <c r="A94" s="41">
        <v>65</v>
      </c>
      <c r="B94" s="46" t="s">
        <v>211</v>
      </c>
      <c r="C94" s="47" t="s">
        <v>212</v>
      </c>
      <c r="D94" s="48" t="s">
        <v>127</v>
      </c>
      <c r="E94" s="49">
        <v>0.11999756118745857</v>
      </c>
      <c r="F94" s="50">
        <v>497</v>
      </c>
      <c r="G94" s="50">
        <f t="shared" si="6"/>
        <v>59.64</v>
      </c>
      <c r="H94" s="45">
        <f>G94/G117</f>
        <v>2.7978146834324764E-4</v>
      </c>
      <c r="I94" s="44">
        <f>ROUND(F94*'Прил. 10'!$D$12,2)</f>
        <v>3995.88</v>
      </c>
      <c r="J94" s="44">
        <f t="shared" si="7"/>
        <v>479.5</v>
      </c>
      <c r="K94" s="78"/>
      <c r="L94" s="78"/>
    </row>
    <row r="95" spans="1:12" s="33" customFormat="1" ht="15.6" customHeight="1" outlineLevel="1" x14ac:dyDescent="0.25">
      <c r="A95" s="41">
        <v>66</v>
      </c>
      <c r="B95" s="46" t="s">
        <v>213</v>
      </c>
      <c r="C95" s="47" t="s">
        <v>214</v>
      </c>
      <c r="D95" s="48" t="s">
        <v>149</v>
      </c>
      <c r="E95" s="49">
        <v>7.8397379328915688</v>
      </c>
      <c r="F95" s="50">
        <v>6.78</v>
      </c>
      <c r="G95" s="50">
        <f t="shared" si="6"/>
        <v>53.15</v>
      </c>
      <c r="H95" s="45">
        <f>G95/G117</f>
        <v>2.4933576529918866E-4</v>
      </c>
      <c r="I95" s="44">
        <f>ROUND(F95*'Прил. 10'!$D$12,2)</f>
        <v>54.51</v>
      </c>
      <c r="J95" s="44">
        <f t="shared" si="7"/>
        <v>427.34</v>
      </c>
      <c r="K95" s="78"/>
      <c r="L95" s="78"/>
    </row>
    <row r="96" spans="1:12" s="33" customFormat="1" ht="31.35" customHeight="1" outlineLevel="1" x14ac:dyDescent="0.25">
      <c r="A96" s="41">
        <v>67</v>
      </c>
      <c r="B96" s="46" t="s">
        <v>152</v>
      </c>
      <c r="C96" s="47" t="s">
        <v>215</v>
      </c>
      <c r="D96" s="48" t="s">
        <v>124</v>
      </c>
      <c r="E96" s="49">
        <v>3.8666446746523312E-3</v>
      </c>
      <c r="F96" s="50">
        <v>9424</v>
      </c>
      <c r="G96" s="50">
        <f t="shared" si="6"/>
        <v>36.44</v>
      </c>
      <c r="H96" s="45">
        <f>G96/G117</f>
        <v>1.7094628951086423E-4</v>
      </c>
      <c r="I96" s="44">
        <f>ROUND(F96*'Прил. 10'!$D$12,2)</f>
        <v>75768.960000000006</v>
      </c>
      <c r="J96" s="44">
        <f t="shared" si="7"/>
        <v>292.97000000000003</v>
      </c>
      <c r="K96" s="78"/>
      <c r="L96" s="78"/>
    </row>
    <row r="97" spans="1:12" s="33" customFormat="1" ht="31.35" customHeight="1" outlineLevel="1" x14ac:dyDescent="0.25">
      <c r="A97" s="41">
        <v>68</v>
      </c>
      <c r="B97" s="46" t="s">
        <v>180</v>
      </c>
      <c r="C97" s="47" t="s">
        <v>216</v>
      </c>
      <c r="D97" s="48" t="s">
        <v>124</v>
      </c>
      <c r="E97" s="49">
        <v>7.9336385184369911E-3</v>
      </c>
      <c r="F97" s="50">
        <v>4455.2</v>
      </c>
      <c r="G97" s="50">
        <f t="shared" si="6"/>
        <v>35.35</v>
      </c>
      <c r="H97" s="45">
        <f>G97/G117</f>
        <v>1.6583291257434279E-4</v>
      </c>
      <c r="I97" s="44">
        <f>ROUND(F97*'Прил. 10'!$D$12,2)</f>
        <v>35819.81</v>
      </c>
      <c r="J97" s="44">
        <f t="shared" si="7"/>
        <v>284.18</v>
      </c>
      <c r="K97" s="78"/>
      <c r="L97" s="78"/>
    </row>
    <row r="98" spans="1:12" s="33" customFormat="1" ht="31.35" customHeight="1" outlineLevel="1" x14ac:dyDescent="0.25">
      <c r="A98" s="41">
        <v>69</v>
      </c>
      <c r="B98" s="46" t="s">
        <v>139</v>
      </c>
      <c r="C98" s="47" t="s">
        <v>217</v>
      </c>
      <c r="D98" s="48" t="s">
        <v>127</v>
      </c>
      <c r="E98" s="49">
        <v>1.7928207058363996E-2</v>
      </c>
      <c r="F98" s="50">
        <v>560</v>
      </c>
      <c r="G98" s="50">
        <f t="shared" si="6"/>
        <v>10.039999999999999</v>
      </c>
      <c r="H98" s="45">
        <f>G98/G117</f>
        <v>4.7099361874014184E-5</v>
      </c>
      <c r="I98" s="44">
        <f>ROUND(F98*'Прил. 10'!$D$12,2)</f>
        <v>4502.3999999999996</v>
      </c>
      <c r="J98" s="44">
        <f t="shared" si="7"/>
        <v>80.72</v>
      </c>
      <c r="K98" s="78"/>
      <c r="L98" s="78"/>
    </row>
    <row r="99" spans="1:12" s="33" customFormat="1" ht="31.35" customHeight="1" outlineLevel="1" x14ac:dyDescent="0.25">
      <c r="A99" s="41">
        <v>70</v>
      </c>
      <c r="B99" s="46" t="s">
        <v>218</v>
      </c>
      <c r="C99" s="47" t="s">
        <v>219</v>
      </c>
      <c r="D99" s="48" t="s">
        <v>124</v>
      </c>
      <c r="E99" s="49">
        <v>1.5995380763044551E-3</v>
      </c>
      <c r="F99" s="50">
        <v>6210</v>
      </c>
      <c r="G99" s="50">
        <f t="shared" si="6"/>
        <v>9.93</v>
      </c>
      <c r="H99" s="45">
        <f>G99/G117</f>
        <v>4.6583333008860644E-5</v>
      </c>
      <c r="I99" s="44">
        <f>ROUND(F99*'Прил. 10'!$D$12,2)</f>
        <v>49928.4</v>
      </c>
      <c r="J99" s="44">
        <f t="shared" si="7"/>
        <v>79.86</v>
      </c>
      <c r="K99" s="78"/>
      <c r="L99" s="78"/>
    </row>
    <row r="100" spans="1:12" s="33" customFormat="1" ht="46.9" customHeight="1" outlineLevel="1" x14ac:dyDescent="0.25">
      <c r="A100" s="41">
        <v>71</v>
      </c>
      <c r="B100" s="46" t="s">
        <v>220</v>
      </c>
      <c r="C100" s="47" t="s">
        <v>221</v>
      </c>
      <c r="D100" s="48" t="s">
        <v>202</v>
      </c>
      <c r="E100" s="49">
        <v>0.20002432942148876</v>
      </c>
      <c r="F100" s="50">
        <v>49.06</v>
      </c>
      <c r="G100" s="50">
        <f t="shared" si="6"/>
        <v>9.81</v>
      </c>
      <c r="H100" s="45">
        <f>G100/G117</f>
        <v>4.6020392428693148E-5</v>
      </c>
      <c r="I100" s="44">
        <f>ROUND(F100*'Прил. 10'!$D$12,2)</f>
        <v>394.44</v>
      </c>
      <c r="J100" s="44">
        <f t="shared" si="7"/>
        <v>78.900000000000006</v>
      </c>
      <c r="K100" s="78"/>
      <c r="L100" s="78"/>
    </row>
    <row r="101" spans="1:12" s="33" customFormat="1" ht="31.35" customHeight="1" outlineLevel="1" x14ac:dyDescent="0.25">
      <c r="A101" s="41">
        <v>72</v>
      </c>
      <c r="B101" s="46" t="s">
        <v>222</v>
      </c>
      <c r="C101" s="47" t="s">
        <v>223</v>
      </c>
      <c r="D101" s="48" t="s">
        <v>124</v>
      </c>
      <c r="E101" s="49">
        <v>2.0006855547776157E-3</v>
      </c>
      <c r="F101" s="50">
        <v>1836</v>
      </c>
      <c r="G101" s="50">
        <f t="shared" si="6"/>
        <v>3.67</v>
      </c>
      <c r="H101" s="45">
        <f>G101/G117</f>
        <v>1.7216599410122715E-5</v>
      </c>
      <c r="I101" s="44">
        <f>ROUND(F101*'Прил. 10'!$D$12,2)</f>
        <v>14761.44</v>
      </c>
      <c r="J101" s="44">
        <f t="shared" si="7"/>
        <v>29.53</v>
      </c>
      <c r="K101" s="78"/>
      <c r="L101" s="78"/>
    </row>
    <row r="102" spans="1:12" s="33" customFormat="1" ht="31.35" customHeight="1" outlineLevel="1" x14ac:dyDescent="0.25">
      <c r="A102" s="41">
        <v>73</v>
      </c>
      <c r="B102" s="46" t="s">
        <v>224</v>
      </c>
      <c r="C102" s="47" t="s">
        <v>225</v>
      </c>
      <c r="D102" s="48" t="s">
        <v>124</v>
      </c>
      <c r="E102" s="49">
        <v>1.0664958035845199E-3</v>
      </c>
      <c r="F102" s="50">
        <v>3219.2</v>
      </c>
      <c r="G102" s="50">
        <f t="shared" si="6"/>
        <v>3.43</v>
      </c>
      <c r="H102" s="45">
        <f>G102/G117</f>
        <v>1.6090718249787716E-5</v>
      </c>
      <c r="I102" s="44">
        <f>ROUND(F102*'Прил. 10'!$D$12,2)</f>
        <v>25882.37</v>
      </c>
      <c r="J102" s="44">
        <f t="shared" si="7"/>
        <v>27.6</v>
      </c>
      <c r="K102" s="78"/>
      <c r="L102" s="78"/>
    </row>
    <row r="103" spans="1:12" s="33" customFormat="1" ht="31.35" customHeight="1" outlineLevel="1" x14ac:dyDescent="0.25">
      <c r="A103" s="41">
        <v>74</v>
      </c>
      <c r="B103" s="46" t="s">
        <v>226</v>
      </c>
      <c r="C103" s="47" t="s">
        <v>227</v>
      </c>
      <c r="D103" s="48" t="s">
        <v>127</v>
      </c>
      <c r="E103" s="49">
        <v>3.0442046008841747E-2</v>
      </c>
      <c r="F103" s="50">
        <v>108.4</v>
      </c>
      <c r="G103" s="50">
        <f t="shared" si="6"/>
        <v>3.3</v>
      </c>
      <c r="H103" s="45">
        <f>G103/G117</f>
        <v>1.5480865954606257E-5</v>
      </c>
      <c r="I103" s="44">
        <f>ROUND(F103*'Прил. 10'!$D$12,2)</f>
        <v>871.54</v>
      </c>
      <c r="J103" s="44">
        <f t="shared" si="7"/>
        <v>26.53</v>
      </c>
      <c r="K103" s="78"/>
      <c r="L103" s="78"/>
    </row>
    <row r="104" spans="1:12" s="33" customFormat="1" ht="31.35" customHeight="1" outlineLevel="1" x14ac:dyDescent="0.25">
      <c r="A104" s="41">
        <v>75</v>
      </c>
      <c r="B104" s="46" t="s">
        <v>228</v>
      </c>
      <c r="C104" s="47" t="s">
        <v>229</v>
      </c>
      <c r="D104" s="48" t="s">
        <v>133</v>
      </c>
      <c r="E104" s="49">
        <v>0.24188831449784967</v>
      </c>
      <c r="F104" s="50">
        <v>9.0399999999999991</v>
      </c>
      <c r="G104" s="50">
        <f t="shared" si="6"/>
        <v>2.19</v>
      </c>
      <c r="H104" s="45">
        <f>G104/G117</f>
        <v>1.027366558805688E-5</v>
      </c>
      <c r="I104" s="44">
        <f>ROUND(F104*'Прил. 10'!$D$12,2)</f>
        <v>72.680000000000007</v>
      </c>
      <c r="J104" s="44">
        <f t="shared" si="7"/>
        <v>17.579999999999998</v>
      </c>
      <c r="K104" s="78"/>
      <c r="L104" s="78"/>
    </row>
    <row r="105" spans="1:12" s="33" customFormat="1" ht="31.35" customHeight="1" outlineLevel="1" x14ac:dyDescent="0.25">
      <c r="A105" s="41">
        <v>76</v>
      </c>
      <c r="B105" s="46" t="s">
        <v>230</v>
      </c>
      <c r="C105" s="47" t="s">
        <v>231</v>
      </c>
      <c r="D105" s="48" t="s">
        <v>127</v>
      </c>
      <c r="E105" s="49">
        <v>3.6053689018907087E-3</v>
      </c>
      <c r="F105" s="50">
        <v>490</v>
      </c>
      <c r="G105" s="50">
        <f t="shared" si="6"/>
        <v>1.77</v>
      </c>
      <c r="H105" s="45">
        <f>G105/G117</f>
        <v>8.3033735574706281E-6</v>
      </c>
      <c r="I105" s="44">
        <f>ROUND(F105*'Прил. 10'!$D$12,2)</f>
        <v>3939.6</v>
      </c>
      <c r="J105" s="44">
        <f t="shared" si="7"/>
        <v>14.2</v>
      </c>
      <c r="K105" s="78"/>
      <c r="L105" s="78"/>
    </row>
    <row r="106" spans="1:12" s="33" customFormat="1" ht="15.6" customHeight="1" outlineLevel="1" x14ac:dyDescent="0.25">
      <c r="A106" s="41">
        <v>77</v>
      </c>
      <c r="B106" s="46" t="s">
        <v>232</v>
      </c>
      <c r="C106" s="47" t="s">
        <v>233</v>
      </c>
      <c r="D106" s="48" t="s">
        <v>149</v>
      </c>
      <c r="E106" s="49">
        <v>1.6194771755524504E-2</v>
      </c>
      <c r="F106" s="50">
        <v>57.63</v>
      </c>
      <c r="G106" s="50">
        <f t="shared" si="6"/>
        <v>0.93</v>
      </c>
      <c r="H106" s="45">
        <f>G106/G117</f>
        <v>4.3627894962981268E-6</v>
      </c>
      <c r="I106" s="44">
        <f>ROUND(F106*'Прил. 10'!$D$12,2)</f>
        <v>463.35</v>
      </c>
      <c r="J106" s="44">
        <f t="shared" si="7"/>
        <v>7.5</v>
      </c>
      <c r="K106" s="78"/>
      <c r="L106" s="78"/>
    </row>
    <row r="107" spans="1:12" s="33" customFormat="1" ht="31.35" customHeight="1" outlineLevel="1" x14ac:dyDescent="0.25">
      <c r="A107" s="41">
        <v>78</v>
      </c>
      <c r="B107" s="46" t="s">
        <v>234</v>
      </c>
      <c r="C107" s="47" t="s">
        <v>235</v>
      </c>
      <c r="D107" s="48" t="s">
        <v>149</v>
      </c>
      <c r="E107" s="49">
        <v>0.21734266179794828</v>
      </c>
      <c r="F107" s="50">
        <v>3.62</v>
      </c>
      <c r="G107" s="50">
        <f t="shared" si="6"/>
        <v>0.79</v>
      </c>
      <c r="H107" s="45">
        <f>G107/G117</f>
        <v>3.70602548610271E-6</v>
      </c>
      <c r="I107" s="44">
        <f>ROUND(F107*'Прил. 10'!$D$12,2)</f>
        <v>29.1</v>
      </c>
      <c r="J107" s="44">
        <f t="shared" si="7"/>
        <v>6.32</v>
      </c>
      <c r="K107" s="78"/>
      <c r="L107" s="78"/>
    </row>
    <row r="108" spans="1:12" s="33" customFormat="1" ht="31.35" customHeight="1" outlineLevel="1" x14ac:dyDescent="0.25">
      <c r="A108" s="41">
        <v>79</v>
      </c>
      <c r="B108" s="46" t="s">
        <v>236</v>
      </c>
      <c r="C108" s="47" t="s">
        <v>237</v>
      </c>
      <c r="D108" s="48" t="s">
        <v>124</v>
      </c>
      <c r="E108" s="49">
        <v>6.6909789849104205E-5</v>
      </c>
      <c r="F108" s="50">
        <v>10362</v>
      </c>
      <c r="G108" s="50">
        <f t="shared" si="6"/>
        <v>0.69</v>
      </c>
      <c r="H108" s="45">
        <f>G108/G117</f>
        <v>3.2369083359631262E-6</v>
      </c>
      <c r="I108" s="44">
        <f>ROUND(F108*'Прил. 10'!$D$12,2)</f>
        <v>83310.48</v>
      </c>
      <c r="J108" s="44">
        <f t="shared" si="7"/>
        <v>5.57</v>
      </c>
      <c r="K108" s="78"/>
      <c r="L108" s="78"/>
    </row>
    <row r="109" spans="1:12" s="33" customFormat="1" ht="46.9" customHeight="1" outlineLevel="1" x14ac:dyDescent="0.25">
      <c r="A109" s="41">
        <v>80</v>
      </c>
      <c r="B109" s="46" t="s">
        <v>238</v>
      </c>
      <c r="C109" s="47" t="s">
        <v>239</v>
      </c>
      <c r="D109" s="48" t="s">
        <v>127</v>
      </c>
      <c r="E109" s="49">
        <v>5.3352969016264853E-4</v>
      </c>
      <c r="F109" s="50">
        <v>1287</v>
      </c>
      <c r="G109" s="50">
        <f t="shared" si="6"/>
        <v>0.69</v>
      </c>
      <c r="H109" s="45">
        <f>G109/G117</f>
        <v>3.2369083359631262E-6</v>
      </c>
      <c r="I109" s="44">
        <f>ROUND(F109*'Прил. 10'!$D$12,2)</f>
        <v>10347.48</v>
      </c>
      <c r="J109" s="44">
        <f t="shared" si="7"/>
        <v>5.52</v>
      </c>
      <c r="K109" s="78"/>
      <c r="L109" s="78"/>
    </row>
    <row r="110" spans="1:12" s="33" customFormat="1" ht="31.35" customHeight="1" outlineLevel="1" x14ac:dyDescent="0.25">
      <c r="A110" s="41">
        <v>81</v>
      </c>
      <c r="B110" s="46" t="s">
        <v>240</v>
      </c>
      <c r="C110" s="47" t="s">
        <v>241</v>
      </c>
      <c r="D110" s="48" t="s">
        <v>127</v>
      </c>
      <c r="E110" s="49">
        <v>1.3308352790075196E-3</v>
      </c>
      <c r="F110" s="50">
        <v>485.9</v>
      </c>
      <c r="G110" s="50">
        <f t="shared" si="6"/>
        <v>0.65</v>
      </c>
      <c r="H110" s="45">
        <f>G110/G117</f>
        <v>3.0492614759072933E-6</v>
      </c>
      <c r="I110" s="44">
        <f>ROUND(F110*'Прил. 10'!$D$12,2)</f>
        <v>3906.64</v>
      </c>
      <c r="J110" s="44">
        <f t="shared" si="7"/>
        <v>5.2</v>
      </c>
      <c r="K110" s="78"/>
      <c r="L110" s="78"/>
    </row>
    <row r="111" spans="1:12" s="33" customFormat="1" ht="15.6" customHeight="1" outlineLevel="1" x14ac:dyDescent="0.25">
      <c r="A111" s="41">
        <v>82</v>
      </c>
      <c r="B111" s="46" t="s">
        <v>242</v>
      </c>
      <c r="C111" s="47" t="s">
        <v>243</v>
      </c>
      <c r="D111" s="48" t="s">
        <v>124</v>
      </c>
      <c r="E111" s="49">
        <v>1.3297769574979911E-4</v>
      </c>
      <c r="F111" s="50">
        <v>2606.9</v>
      </c>
      <c r="G111" s="50">
        <f t="shared" si="6"/>
        <v>0.35</v>
      </c>
      <c r="H111" s="45">
        <f>G111/G117</f>
        <v>1.6419100254885423E-6</v>
      </c>
      <c r="I111" s="44">
        <f>ROUND(F111*'Прил. 10'!$D$12,2)</f>
        <v>20959.48</v>
      </c>
      <c r="J111" s="44">
        <f t="shared" si="7"/>
        <v>2.79</v>
      </c>
      <c r="K111" s="78"/>
      <c r="L111" s="78"/>
    </row>
    <row r="112" spans="1:12" s="33" customFormat="1" ht="31.35" customHeight="1" outlineLevel="1" x14ac:dyDescent="0.25">
      <c r="A112" s="41">
        <v>83</v>
      </c>
      <c r="B112" s="46" t="s">
        <v>244</v>
      </c>
      <c r="C112" s="47" t="s">
        <v>245</v>
      </c>
      <c r="D112" s="48" t="s">
        <v>133</v>
      </c>
      <c r="E112" s="49">
        <v>8.6617502688640885E-4</v>
      </c>
      <c r="F112" s="50">
        <v>23.09</v>
      </c>
      <c r="G112" s="50">
        <f t="shared" si="6"/>
        <v>0.02</v>
      </c>
      <c r="H112" s="45">
        <f>G112/G117</f>
        <v>9.3823430027916714E-8</v>
      </c>
      <c r="I112" s="44">
        <f>ROUND(F112*'Прил. 10'!$D$12,2)</f>
        <v>185.64</v>
      </c>
      <c r="J112" s="44">
        <f t="shared" si="7"/>
        <v>0.16</v>
      </c>
      <c r="K112" s="78"/>
      <c r="L112" s="78"/>
    </row>
    <row r="113" spans="1:12" s="33" customFormat="1" ht="15.6" customHeight="1" outlineLevel="1" x14ac:dyDescent="0.25">
      <c r="A113" s="41">
        <v>84</v>
      </c>
      <c r="B113" s="46" t="s">
        <v>246</v>
      </c>
      <c r="C113" s="47" t="s">
        <v>247</v>
      </c>
      <c r="D113" s="48" t="s">
        <v>133</v>
      </c>
      <c r="E113" s="49">
        <v>7.0766980015489239E-4</v>
      </c>
      <c r="F113" s="50">
        <v>9.42</v>
      </c>
      <c r="G113" s="50">
        <f t="shared" si="6"/>
        <v>0.01</v>
      </c>
      <c r="H113" s="45">
        <f>G113/G117</f>
        <v>4.6911715013958357E-8</v>
      </c>
      <c r="I113" s="44">
        <f>ROUND(F113*'Прил. 10'!$D$12,2)</f>
        <v>75.739999999999995</v>
      </c>
      <c r="J113" s="44">
        <f t="shared" si="7"/>
        <v>0.05</v>
      </c>
      <c r="K113" s="78"/>
      <c r="L113" s="78"/>
    </row>
    <row r="114" spans="1:12" s="33" customFormat="1" ht="15.6" customHeight="1" outlineLevel="1" x14ac:dyDescent="0.25">
      <c r="A114" s="41">
        <v>85</v>
      </c>
      <c r="B114" s="46" t="s">
        <v>248</v>
      </c>
      <c r="C114" s="47" t="s">
        <v>249</v>
      </c>
      <c r="D114" s="48" t="s">
        <v>124</v>
      </c>
      <c r="E114" s="49">
        <v>17.2</v>
      </c>
      <c r="F114" s="50"/>
      <c r="G114" s="56">
        <f t="shared" si="6"/>
        <v>0</v>
      </c>
      <c r="H114" s="45">
        <f>G114/G117</f>
        <v>0</v>
      </c>
      <c r="I114" s="44">
        <f>ROUND(F114*'Прил. 10'!$D$12,2)</f>
        <v>0</v>
      </c>
      <c r="J114" s="44">
        <f t="shared" si="7"/>
        <v>0</v>
      </c>
      <c r="K114" s="78"/>
    </row>
    <row r="115" spans="1:12" s="33" customFormat="1" ht="15.6" customHeight="1" outlineLevel="1" x14ac:dyDescent="0.25">
      <c r="A115" s="41">
        <v>86</v>
      </c>
      <c r="B115" s="46" t="s">
        <v>250</v>
      </c>
      <c r="C115" s="47" t="s">
        <v>251</v>
      </c>
      <c r="D115" s="48" t="s">
        <v>124</v>
      </c>
      <c r="E115" s="49">
        <v>3.3599999999999998E-2</v>
      </c>
      <c r="F115" s="50"/>
      <c r="G115" s="56">
        <f t="shared" si="6"/>
        <v>0</v>
      </c>
      <c r="H115" s="45">
        <f>G115/G117</f>
        <v>0</v>
      </c>
      <c r="I115" s="44">
        <f>ROUND(F115*'Прил. 10'!$D$12,2)</f>
        <v>0</v>
      </c>
      <c r="J115" s="44">
        <f t="shared" si="7"/>
        <v>0</v>
      </c>
      <c r="K115" s="78"/>
    </row>
    <row r="116" spans="1:12" s="33" customFormat="1" ht="15.6" customHeight="1" x14ac:dyDescent="0.25">
      <c r="A116" s="41"/>
      <c r="B116" s="162" t="s">
        <v>319</v>
      </c>
      <c r="C116" s="162"/>
      <c r="D116" s="162"/>
      <c r="E116" s="162"/>
      <c r="F116" s="168"/>
      <c r="G116" s="44">
        <f>SUM(G60:G115)</f>
        <v>30726.819999999996</v>
      </c>
      <c r="H116" s="45">
        <f>SUM(H60:H115)</f>
        <v>0.14414478231251965</v>
      </c>
      <c r="I116" s="44"/>
      <c r="J116" s="44">
        <f>SUM(J60:J115)</f>
        <v>247044.05999999997</v>
      </c>
    </row>
    <row r="117" spans="1:12" s="33" customFormat="1" ht="15.6" customHeight="1" x14ac:dyDescent="0.25">
      <c r="A117" s="41"/>
      <c r="B117" s="162" t="s">
        <v>320</v>
      </c>
      <c r="C117" s="163"/>
      <c r="D117" s="162"/>
      <c r="E117" s="162"/>
      <c r="F117" s="168"/>
      <c r="G117" s="44">
        <f>G59+G116</f>
        <v>213166.36999999997</v>
      </c>
      <c r="H117" s="45">
        <f>H59+H116</f>
        <v>1.0000000000000002</v>
      </c>
      <c r="I117" s="44"/>
      <c r="J117" s="44">
        <f>J59+J116</f>
        <v>1713851.7200000002</v>
      </c>
    </row>
    <row r="118" spans="1:12" s="33" customFormat="1" ht="15.6" customHeight="1" x14ac:dyDescent="0.25">
      <c r="A118" s="57"/>
      <c r="B118" s="58"/>
      <c r="C118" s="59" t="s">
        <v>321</v>
      </c>
      <c r="D118" s="58"/>
      <c r="E118" s="60"/>
      <c r="F118" s="61"/>
      <c r="G118" s="61">
        <f>+G14+G41+G117</f>
        <v>265820.99</v>
      </c>
      <c r="H118" s="62"/>
      <c r="I118" s="63"/>
      <c r="J118" s="61">
        <f>+J14+J41+J117</f>
        <v>3317159.95</v>
      </c>
    </row>
    <row r="119" spans="1:12" s="33" customFormat="1" ht="15.6" customHeight="1" x14ac:dyDescent="0.25">
      <c r="A119" s="57"/>
      <c r="B119" s="58"/>
      <c r="C119" s="59" t="s">
        <v>322</v>
      </c>
      <c r="D119" s="64">
        <v>1.0165109324657</v>
      </c>
      <c r="E119" s="60"/>
      <c r="F119" s="61"/>
      <c r="G119" s="61">
        <f>(G14+G16)*D119</f>
        <v>32418.231209588394</v>
      </c>
      <c r="H119" s="62"/>
      <c r="I119" s="63"/>
      <c r="J119" s="63">
        <f>(J14+J16)*D119</f>
        <v>1435801.616016885</v>
      </c>
    </row>
    <row r="120" spans="1:12" s="33" customFormat="1" ht="15.6" customHeight="1" x14ac:dyDescent="0.25">
      <c r="A120" s="57"/>
      <c r="B120" s="58"/>
      <c r="C120" s="59" t="s">
        <v>323</v>
      </c>
      <c r="D120" s="64">
        <v>0.57927417022108996</v>
      </c>
      <c r="E120" s="60"/>
      <c r="F120" s="61"/>
      <c r="G120" s="61">
        <f>(G14+G16)*D120</f>
        <v>18474.02067621483</v>
      </c>
      <c r="H120" s="62"/>
      <c r="I120" s="63"/>
      <c r="J120" s="63">
        <f>(J14+J16)*D120</f>
        <v>818213.32477242767</v>
      </c>
    </row>
    <row r="121" spans="1:12" s="33" customFormat="1" ht="15.6" customHeight="1" x14ac:dyDescent="0.25">
      <c r="A121" s="57"/>
      <c r="B121" s="58"/>
      <c r="C121" s="59" t="s">
        <v>324</v>
      </c>
      <c r="D121" s="58"/>
      <c r="E121" s="60"/>
      <c r="F121" s="61"/>
      <c r="G121" s="61">
        <f>G118+G119+G120</f>
        <v>316713.24188580323</v>
      </c>
      <c r="H121" s="62"/>
      <c r="I121" s="63"/>
      <c r="J121" s="61">
        <f>J118+J119+J120</f>
        <v>5571174.8907893132</v>
      </c>
    </row>
    <row r="122" spans="1:12" s="33" customFormat="1" ht="15.6" customHeight="1" x14ac:dyDescent="0.25">
      <c r="A122" s="57"/>
      <c r="B122" s="58"/>
      <c r="C122" s="59" t="s">
        <v>325</v>
      </c>
      <c r="D122" s="58"/>
      <c r="E122" s="60"/>
      <c r="F122" s="61"/>
      <c r="G122" s="61">
        <f>G47+G121</f>
        <v>316713.24188580323</v>
      </c>
      <c r="H122" s="62"/>
      <c r="I122" s="63"/>
      <c r="J122" s="63">
        <f>J47+J121</f>
        <v>5571174.8907893132</v>
      </c>
    </row>
    <row r="123" spans="1:12" s="33" customFormat="1" ht="15.6" customHeight="1" x14ac:dyDescent="0.25">
      <c r="A123" s="57"/>
      <c r="B123" s="58"/>
      <c r="C123" s="59" t="s">
        <v>290</v>
      </c>
      <c r="D123" s="58" t="s">
        <v>375</v>
      </c>
      <c r="E123" s="60">
        <v>1</v>
      </c>
      <c r="F123" s="61"/>
      <c r="G123" s="61">
        <f>G122/E123</f>
        <v>316713.24188580323</v>
      </c>
      <c r="H123" s="62"/>
      <c r="I123" s="63"/>
      <c r="J123" s="61">
        <f>J122/E123</f>
        <v>5571174.8907893132</v>
      </c>
    </row>
    <row r="124" spans="1:12" s="33" customFormat="1" ht="15.6" customHeight="1" x14ac:dyDescent="0.25">
      <c r="E124" s="65"/>
      <c r="F124" s="66"/>
      <c r="G124" s="66"/>
      <c r="I124" s="66"/>
      <c r="J124" s="66"/>
    </row>
    <row r="125" spans="1:12" s="33" customFormat="1" ht="15.6" customHeight="1" x14ac:dyDescent="0.25">
      <c r="E125" s="65"/>
      <c r="F125" s="66"/>
      <c r="G125" s="66"/>
      <c r="I125" s="66"/>
      <c r="J125" s="66"/>
    </row>
    <row r="126" spans="1:12" s="33" customFormat="1" ht="15.6" customHeight="1" x14ac:dyDescent="0.25">
      <c r="A126" s="67"/>
      <c r="E126" s="65"/>
      <c r="F126" s="66"/>
      <c r="G126" s="66"/>
      <c r="I126" s="66"/>
      <c r="J126" s="66"/>
    </row>
    <row r="127" spans="1:12" s="33" customFormat="1" ht="15.6" customHeight="1" x14ac:dyDescent="0.25">
      <c r="E127" s="65"/>
      <c r="F127" s="66"/>
      <c r="G127" s="66"/>
      <c r="I127" s="66"/>
      <c r="J127" s="66"/>
    </row>
    <row r="128" spans="1:12" s="33" customFormat="1" ht="15.6" customHeight="1" x14ac:dyDescent="0.25">
      <c r="E128" s="65"/>
      <c r="F128" s="66"/>
      <c r="G128" s="66"/>
      <c r="I128" s="66"/>
      <c r="J128" s="66"/>
    </row>
    <row r="129" spans="1:10" s="33" customFormat="1" ht="15.6" customHeight="1" x14ac:dyDescent="0.25">
      <c r="A129" s="67"/>
      <c r="E129" s="65"/>
      <c r="F129" s="66"/>
      <c r="G129" s="66"/>
      <c r="I129" s="66"/>
      <c r="J129" s="66"/>
    </row>
    <row r="130" spans="1:10" s="33" customFormat="1" ht="15.6" customHeight="1" x14ac:dyDescent="0.25">
      <c r="E130" s="65"/>
      <c r="F130" s="66"/>
      <c r="G130" s="66"/>
      <c r="I130" s="66"/>
      <c r="J130" s="66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</mergeCells>
  <conditionalFormatting sqref="E13:E13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14" sqref="K14"/>
    </sheetView>
  </sheetViews>
  <sheetFormatPr defaultColWidth="9.140625" defaultRowHeight="15" x14ac:dyDescent="0.25"/>
  <cols>
    <col min="1" max="1" width="5.5703125" style="9" customWidth="1"/>
    <col min="2" max="2" width="14.85546875" style="9" customWidth="1"/>
    <col min="3" max="3" width="39.140625" style="9" customWidth="1"/>
    <col min="4" max="4" width="8.42578125" style="9" customWidth="1"/>
    <col min="5" max="5" width="13.42578125" style="9" customWidth="1"/>
    <col min="6" max="6" width="12.42578125" style="9" customWidth="1"/>
    <col min="7" max="7" width="14.140625" style="9" customWidth="1"/>
    <col min="8" max="8" width="9.140625" style="9"/>
  </cols>
  <sheetData>
    <row r="1" spans="1:7" ht="15.6" customHeight="1" x14ac:dyDescent="0.25">
      <c r="A1" s="173" t="s">
        <v>326</v>
      </c>
      <c r="B1" s="173"/>
      <c r="C1" s="173"/>
      <c r="D1" s="173"/>
      <c r="E1" s="173"/>
      <c r="F1" s="173"/>
      <c r="G1" s="173"/>
    </row>
    <row r="2" spans="1:7" ht="21.75" customHeight="1" x14ac:dyDescent="0.25">
      <c r="A2" s="69"/>
      <c r="B2" s="69"/>
      <c r="C2" s="69"/>
      <c r="D2" s="69"/>
      <c r="E2" s="69"/>
      <c r="F2" s="69"/>
      <c r="G2" s="69"/>
    </row>
    <row r="3" spans="1:7" ht="15.6" customHeight="1" x14ac:dyDescent="0.25">
      <c r="A3" s="152" t="s">
        <v>327</v>
      </c>
      <c r="B3" s="152"/>
      <c r="C3" s="152"/>
      <c r="D3" s="152"/>
      <c r="E3" s="152"/>
      <c r="F3" s="152"/>
      <c r="G3" s="152"/>
    </row>
    <row r="4" spans="1:7" ht="25.5" customHeight="1" x14ac:dyDescent="0.25">
      <c r="A4" s="174" t="s">
        <v>372</v>
      </c>
      <c r="B4" s="174"/>
      <c r="C4" s="174"/>
      <c r="D4" s="174"/>
      <c r="E4" s="174"/>
      <c r="F4" s="174"/>
      <c r="G4" s="174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82" t="s">
        <v>298</v>
      </c>
      <c r="B6" s="182" t="s">
        <v>43</v>
      </c>
      <c r="C6" s="182" t="s">
        <v>256</v>
      </c>
      <c r="D6" s="182" t="s">
        <v>45</v>
      </c>
      <c r="E6" s="183" t="s">
        <v>299</v>
      </c>
      <c r="F6" s="182" t="s">
        <v>47</v>
      </c>
      <c r="G6" s="182"/>
    </row>
    <row r="7" spans="1:7" s="1" customFormat="1" ht="15.6" customHeight="1" x14ac:dyDescent="0.25">
      <c r="A7" s="182"/>
      <c r="B7" s="182"/>
      <c r="C7" s="182"/>
      <c r="D7" s="182"/>
      <c r="E7" s="167"/>
      <c r="F7" s="5" t="s">
        <v>302</v>
      </c>
      <c r="G7" s="5" t="s">
        <v>49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70"/>
      <c r="B9" s="179" t="s">
        <v>328</v>
      </c>
      <c r="C9" s="179"/>
      <c r="D9" s="179"/>
      <c r="E9" s="179"/>
      <c r="F9" s="179"/>
      <c r="G9" s="179"/>
    </row>
    <row r="10" spans="1:7" s="1" customFormat="1" ht="31.35" customHeight="1" x14ac:dyDescent="0.25">
      <c r="A10" s="29"/>
      <c r="B10" s="71"/>
      <c r="C10" s="28" t="s">
        <v>329</v>
      </c>
      <c r="D10" s="71"/>
      <c r="E10" s="72"/>
      <c r="F10" s="30"/>
      <c r="G10" s="30">
        <v>0</v>
      </c>
    </row>
    <row r="11" spans="1:7" s="1" customFormat="1" ht="15.6" customHeight="1" x14ac:dyDescent="0.25">
      <c r="A11" s="29"/>
      <c r="B11" s="179" t="s">
        <v>330</v>
      </c>
      <c r="C11" s="179"/>
      <c r="D11" s="179"/>
      <c r="E11" s="180"/>
      <c r="F11" s="181"/>
      <c r="G11" s="181"/>
    </row>
    <row r="12" spans="1:7" s="1" customFormat="1" ht="31.35" customHeight="1" x14ac:dyDescent="0.25">
      <c r="A12" s="73"/>
      <c r="B12" s="74"/>
      <c r="C12" s="74" t="s">
        <v>331</v>
      </c>
      <c r="D12" s="74"/>
      <c r="E12" s="75"/>
      <c r="F12" s="76"/>
      <c r="G12" s="76">
        <v>0</v>
      </c>
    </row>
    <row r="13" spans="1:7" s="1" customFormat="1" ht="15.6" customHeight="1" x14ac:dyDescent="0.25">
      <c r="A13" s="73"/>
      <c r="B13" s="74"/>
      <c r="C13" s="74" t="s">
        <v>332</v>
      </c>
      <c r="D13" s="74"/>
      <c r="E13" s="75"/>
      <c r="F13" s="76"/>
      <c r="G13" s="76">
        <v>0</v>
      </c>
    </row>
    <row r="14" spans="1:7" s="1" customFormat="1" ht="15.6" customHeight="1" x14ac:dyDescent="0.25">
      <c r="B14" s="69"/>
    </row>
    <row r="15" spans="1:7" s="1" customFormat="1" ht="15.6" customHeight="1" x14ac:dyDescent="0.25">
      <c r="A15" s="7" t="s">
        <v>252</v>
      </c>
      <c r="B15" s="7"/>
      <c r="C15" s="7"/>
    </row>
    <row r="16" spans="1:7" s="1" customFormat="1" ht="15.6" customHeight="1" x14ac:dyDescent="0.25">
      <c r="A16" s="8" t="s">
        <v>24</v>
      </c>
      <c r="B16" s="7"/>
      <c r="C16" s="7"/>
    </row>
    <row r="17" spans="1:3" s="1" customFormat="1" ht="15.6" customHeight="1" x14ac:dyDescent="0.25">
      <c r="A17" s="7"/>
      <c r="B17" s="7"/>
      <c r="C17" s="7"/>
    </row>
    <row r="18" spans="1:3" s="1" customFormat="1" ht="15.6" customHeight="1" x14ac:dyDescent="0.25">
      <c r="A18" s="7" t="s">
        <v>253</v>
      </c>
      <c r="B18" s="7"/>
      <c r="C18" s="7"/>
    </row>
    <row r="19" spans="1:3" s="1" customFormat="1" ht="15.6" customHeight="1" x14ac:dyDescent="0.25">
      <c r="A19" s="8" t="s">
        <v>26</v>
      </c>
      <c r="B19" s="7"/>
      <c r="C19" s="7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BreakPreview" workbookViewId="0">
      <selection activeCell="C13" sqref="C13"/>
    </sheetView>
  </sheetViews>
  <sheetFormatPr defaultColWidth="8.85546875" defaultRowHeight="15" x14ac:dyDescent="0.25"/>
  <cols>
    <col min="1" max="1" width="14.42578125" style="116" customWidth="1"/>
    <col min="2" max="2" width="29.5703125" style="116" customWidth="1"/>
    <col min="3" max="3" width="39.140625" style="116" customWidth="1"/>
    <col min="4" max="4" width="24.42578125" style="116" customWidth="1"/>
    <col min="5" max="16384" width="8.85546875" style="79"/>
  </cols>
  <sheetData>
    <row r="1" spans="1:5" x14ac:dyDescent="0.25">
      <c r="B1" s="117"/>
      <c r="C1" s="117"/>
      <c r="D1" s="118" t="s">
        <v>354</v>
      </c>
    </row>
    <row r="2" spans="1:5" x14ac:dyDescent="0.25">
      <c r="A2" s="118"/>
      <c r="B2" s="118"/>
      <c r="C2" s="118"/>
      <c r="D2" s="118"/>
    </row>
    <row r="3" spans="1:5" ht="24.75" customHeight="1" x14ac:dyDescent="0.25">
      <c r="A3" s="184" t="s">
        <v>355</v>
      </c>
      <c r="B3" s="184"/>
      <c r="C3" s="184"/>
      <c r="D3" s="184"/>
    </row>
    <row r="4" spans="1:5" ht="24.75" customHeight="1" x14ac:dyDescent="0.25">
      <c r="A4" s="119"/>
      <c r="B4" s="119"/>
      <c r="C4" s="119"/>
      <c r="D4" s="119"/>
    </row>
    <row r="5" spans="1:5" ht="24.6" customHeight="1" x14ac:dyDescent="0.25">
      <c r="A5" s="185" t="s">
        <v>356</v>
      </c>
      <c r="B5" s="185"/>
      <c r="C5" s="185"/>
      <c r="D5" s="120" t="str">
        <f>'Прил.5 Расчет СМР и ОБ'!D6:J6</f>
        <v xml:space="preserve">Постоянная часть ПС резервуар накопитель ПС 35 кВ </v>
      </c>
    </row>
    <row r="6" spans="1:5" ht="19.899999999999999" customHeight="1" x14ac:dyDescent="0.25">
      <c r="A6" s="185" t="s">
        <v>366</v>
      </c>
      <c r="B6" s="185"/>
      <c r="C6" s="185"/>
      <c r="D6" s="120"/>
    </row>
    <row r="7" spans="1:5" x14ac:dyDescent="0.25">
      <c r="A7" s="121"/>
      <c r="B7" s="121"/>
      <c r="C7" s="121"/>
      <c r="D7" s="121"/>
    </row>
    <row r="8" spans="1:5" ht="14.45" customHeight="1" x14ac:dyDescent="0.25">
      <c r="A8" s="186" t="s">
        <v>357</v>
      </c>
      <c r="B8" s="186" t="s">
        <v>358</v>
      </c>
      <c r="C8" s="186" t="s">
        <v>359</v>
      </c>
      <c r="D8" s="186" t="s">
        <v>360</v>
      </c>
    </row>
    <row r="9" spans="1:5" ht="15" customHeight="1" x14ac:dyDescent="0.25">
      <c r="A9" s="186"/>
      <c r="B9" s="186"/>
      <c r="C9" s="186"/>
      <c r="D9" s="186"/>
    </row>
    <row r="10" spans="1:5" x14ac:dyDescent="0.25">
      <c r="A10" s="122">
        <v>1</v>
      </c>
      <c r="B10" s="122">
        <v>2</v>
      </c>
      <c r="C10" s="122">
        <v>3</v>
      </c>
      <c r="D10" s="122">
        <v>4</v>
      </c>
    </row>
    <row r="11" spans="1:5" ht="41.45" customHeight="1" x14ac:dyDescent="0.25">
      <c r="A11" s="122" t="s">
        <v>373</v>
      </c>
      <c r="B11" s="122" t="s">
        <v>362</v>
      </c>
      <c r="C11" s="123" t="str">
        <f>D5</f>
        <v xml:space="preserve">Постоянная часть ПС резервуар накопитель ПС 35 кВ </v>
      </c>
      <c r="D11" s="124">
        <f>'Прил.4 РМ'!C41/1000</f>
        <v>6229.7514307893134</v>
      </c>
      <c r="E11" s="115"/>
    </row>
    <row r="12" spans="1:5" x14ac:dyDescent="0.25">
      <c r="A12" s="125"/>
      <c r="B12" s="126"/>
      <c r="C12" s="125"/>
      <c r="D12" s="125"/>
    </row>
    <row r="13" spans="1:5" x14ac:dyDescent="0.25">
      <c r="A13" s="121" t="s">
        <v>363</v>
      </c>
      <c r="B13" s="127"/>
      <c r="C13" s="127"/>
      <c r="D13" s="125"/>
    </row>
    <row r="14" spans="1:5" x14ac:dyDescent="0.25">
      <c r="A14" s="128" t="s">
        <v>24</v>
      </c>
      <c r="B14" s="127"/>
      <c r="C14" s="127"/>
      <c r="D14" s="125"/>
    </row>
    <row r="15" spans="1:5" x14ac:dyDescent="0.25">
      <c r="A15" s="121"/>
      <c r="B15" s="127"/>
      <c r="C15" s="127"/>
      <c r="D15" s="125"/>
    </row>
    <row r="16" spans="1:5" x14ac:dyDescent="0.25">
      <c r="A16" s="121" t="s">
        <v>361</v>
      </c>
      <c r="B16" s="127"/>
      <c r="C16" s="127"/>
      <c r="D16" s="125"/>
    </row>
    <row r="17" spans="1:4" x14ac:dyDescent="0.25">
      <c r="A17" s="128" t="s">
        <v>26</v>
      </c>
      <c r="B17" s="127"/>
      <c r="C17" s="127"/>
      <c r="D17" s="12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2"/>
  <sheetViews>
    <sheetView workbookViewId="0">
      <selection activeCell="F16" sqref="F16"/>
    </sheetView>
  </sheetViews>
  <sheetFormatPr defaultColWidth="9.140625" defaultRowHeight="15" x14ac:dyDescent="0.25"/>
  <cols>
    <col min="1" max="1" width="9.140625" style="9"/>
    <col min="2" max="2" width="40.5703125" style="9" customWidth="1"/>
    <col min="3" max="3" width="37" style="9" customWidth="1"/>
    <col min="4" max="4" width="32" style="9" customWidth="1"/>
    <col min="5" max="5" width="9.140625" style="9"/>
  </cols>
  <sheetData>
    <row r="4" spans="2:5" ht="15.6" customHeight="1" x14ac:dyDescent="0.25">
      <c r="B4" s="157" t="s">
        <v>333</v>
      </c>
      <c r="C4" s="157"/>
      <c r="D4" s="157"/>
    </row>
    <row r="5" spans="2:5" ht="18" customHeight="1" x14ac:dyDescent="0.25">
      <c r="B5" s="10"/>
    </row>
    <row r="6" spans="2:5" ht="15.6" customHeight="1" x14ac:dyDescent="0.25">
      <c r="B6" s="152" t="s">
        <v>334</v>
      </c>
      <c r="C6" s="152"/>
      <c r="D6" s="152"/>
    </row>
    <row r="7" spans="2:5" ht="18" customHeight="1" x14ac:dyDescent="0.25">
      <c r="B7" s="11"/>
    </row>
    <row r="8" spans="2:5" s="1" customFormat="1" ht="46.9" customHeight="1" x14ac:dyDescent="0.25">
      <c r="B8" s="12" t="s">
        <v>335</v>
      </c>
      <c r="C8" s="12" t="s">
        <v>336</v>
      </c>
      <c r="D8" s="12" t="s">
        <v>337</v>
      </c>
    </row>
    <row r="9" spans="2:5" s="1" customFormat="1" ht="15.6" customHeight="1" x14ac:dyDescent="0.25">
      <c r="B9" s="12">
        <v>1</v>
      </c>
      <c r="C9" s="12">
        <v>2</v>
      </c>
      <c r="D9" s="12">
        <v>3</v>
      </c>
    </row>
    <row r="10" spans="2:5" s="1" customFormat="1" ht="31.35" customHeight="1" x14ac:dyDescent="0.25">
      <c r="B10" s="12" t="s">
        <v>338</v>
      </c>
      <c r="C10" s="12" t="s">
        <v>339</v>
      </c>
      <c r="D10" s="12">
        <v>44.29</v>
      </c>
    </row>
    <row r="11" spans="2:5" s="1" customFormat="1" ht="31.35" customHeight="1" x14ac:dyDescent="0.25">
      <c r="B11" s="12" t="s">
        <v>340</v>
      </c>
      <c r="C11" s="12" t="s">
        <v>339</v>
      </c>
      <c r="D11" s="12">
        <v>13.47</v>
      </c>
    </row>
    <row r="12" spans="2:5" s="1" customFormat="1" ht="31.35" customHeight="1" x14ac:dyDescent="0.25">
      <c r="B12" s="12" t="s">
        <v>341</v>
      </c>
      <c r="C12" s="12" t="s">
        <v>339</v>
      </c>
      <c r="D12" s="12">
        <v>8.0399999999999991</v>
      </c>
    </row>
    <row r="13" spans="2:5" s="1" customFormat="1" ht="31.35" customHeight="1" x14ac:dyDescent="0.25">
      <c r="B13" s="12" t="s">
        <v>342</v>
      </c>
      <c r="C13" s="13" t="s">
        <v>343</v>
      </c>
      <c r="D13" s="12">
        <v>6.26</v>
      </c>
    </row>
    <row r="14" spans="2:5" s="1" customFormat="1" ht="78" customHeight="1" x14ac:dyDescent="0.25">
      <c r="B14" s="12" t="s">
        <v>344</v>
      </c>
      <c r="C14" s="12" t="s">
        <v>345</v>
      </c>
      <c r="D14" s="14">
        <v>3.9E-2</v>
      </c>
    </row>
    <row r="15" spans="2:5" s="1" customFormat="1" ht="78" customHeight="1" x14ac:dyDescent="0.25">
      <c r="B15" s="12" t="s">
        <v>346</v>
      </c>
      <c r="C15" s="12" t="s">
        <v>347</v>
      </c>
      <c r="D15" s="14">
        <v>2.1000000000000001E-2</v>
      </c>
      <c r="E15" s="4"/>
    </row>
    <row r="16" spans="2:5" s="1" customFormat="1" ht="31.35" customHeight="1" x14ac:dyDescent="0.25">
      <c r="B16" s="12" t="s">
        <v>280</v>
      </c>
      <c r="C16" s="12"/>
      <c r="D16" s="12" t="s">
        <v>379</v>
      </c>
    </row>
    <row r="17" spans="2:4" s="1" customFormat="1" ht="31.35" customHeight="1" x14ac:dyDescent="0.25">
      <c r="B17" s="12" t="s">
        <v>348</v>
      </c>
      <c r="C17" s="12" t="s">
        <v>349</v>
      </c>
      <c r="D17" s="14">
        <v>2.1399999999999999E-2</v>
      </c>
    </row>
    <row r="18" spans="2:4" s="1" customFormat="1" ht="15.6" customHeight="1" x14ac:dyDescent="0.25">
      <c r="B18" s="12" t="s">
        <v>350</v>
      </c>
      <c r="C18" s="12" t="s">
        <v>351</v>
      </c>
      <c r="D18" s="14">
        <v>2E-3</v>
      </c>
    </row>
    <row r="19" spans="2:4" s="1" customFormat="1" ht="15.6" customHeight="1" x14ac:dyDescent="0.25">
      <c r="B19" s="12" t="s">
        <v>288</v>
      </c>
      <c r="C19" s="12" t="s">
        <v>352</v>
      </c>
      <c r="D19" s="14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7" t="s">
        <v>252</v>
      </c>
      <c r="C26" s="7"/>
    </row>
    <row r="27" spans="2:4" s="1" customFormat="1" ht="15.6" customHeight="1" x14ac:dyDescent="0.25">
      <c r="B27" s="8" t="s">
        <v>24</v>
      </c>
      <c r="C27" s="7"/>
    </row>
    <row r="28" spans="2:4" s="1" customFormat="1" ht="15.6" customHeight="1" x14ac:dyDescent="0.25">
      <c r="B28" s="7"/>
      <c r="C28" s="7"/>
    </row>
    <row r="29" spans="2:4" s="1" customFormat="1" ht="15.6" customHeight="1" x14ac:dyDescent="0.25">
      <c r="B29" s="7" t="s">
        <v>353</v>
      </c>
      <c r="C29" s="7"/>
    </row>
    <row r="30" spans="2:4" s="1" customFormat="1" ht="15.6" customHeight="1" x14ac:dyDescent="0.25">
      <c r="B30" s="8" t="s">
        <v>26</v>
      </c>
      <c r="C30" s="7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16" sqref="F16"/>
    </sheetView>
  </sheetViews>
  <sheetFormatPr defaultColWidth="9.140625" defaultRowHeight="15" x14ac:dyDescent="0.25"/>
  <cols>
    <col min="1" max="1" width="9.140625" style="79"/>
    <col min="2" max="2" width="44.85546875" style="79" customWidth="1"/>
    <col min="3" max="3" width="13" style="79" customWidth="1"/>
    <col min="4" max="4" width="22.85546875" style="79" customWidth="1"/>
    <col min="5" max="5" width="21.5703125" style="79" customWidth="1"/>
    <col min="6" max="6" width="43.85546875" style="79" customWidth="1"/>
    <col min="7" max="16384" width="9.140625" style="79"/>
  </cols>
  <sheetData>
    <row r="2" spans="1:7" ht="17.25" customHeight="1" x14ac:dyDescent="0.25">
      <c r="A2" s="187" t="s">
        <v>384</v>
      </c>
      <c r="B2" s="187"/>
      <c r="C2" s="187"/>
      <c r="D2" s="187"/>
      <c r="E2" s="187"/>
      <c r="F2" s="187"/>
    </row>
    <row r="4" spans="1:7" ht="18" customHeight="1" x14ac:dyDescent="0.25">
      <c r="A4" s="136" t="s">
        <v>385</v>
      </c>
      <c r="B4" s="137"/>
      <c r="C4" s="137"/>
      <c r="D4" s="137"/>
      <c r="E4" s="137"/>
      <c r="F4" s="137"/>
      <c r="G4" s="137"/>
    </row>
    <row r="5" spans="1:7" ht="15.75" customHeight="1" x14ac:dyDescent="0.25">
      <c r="A5" s="138" t="s">
        <v>298</v>
      </c>
      <c r="B5" s="138" t="s">
        <v>386</v>
      </c>
      <c r="C5" s="138" t="s">
        <v>387</v>
      </c>
      <c r="D5" s="138" t="s">
        <v>388</v>
      </c>
      <c r="E5" s="138" t="s">
        <v>389</v>
      </c>
      <c r="F5" s="138" t="s">
        <v>390</v>
      </c>
      <c r="G5" s="137"/>
    </row>
    <row r="6" spans="1:7" ht="15.75" customHeight="1" x14ac:dyDescent="0.25">
      <c r="A6" s="138">
        <v>1</v>
      </c>
      <c r="B6" s="138">
        <v>2</v>
      </c>
      <c r="C6" s="138">
        <v>3</v>
      </c>
      <c r="D6" s="138">
        <v>4</v>
      </c>
      <c r="E6" s="138">
        <v>5</v>
      </c>
      <c r="F6" s="138">
        <v>6</v>
      </c>
      <c r="G6" s="137"/>
    </row>
    <row r="7" spans="1:7" ht="110.25" customHeight="1" x14ac:dyDescent="0.25">
      <c r="A7" s="139" t="s">
        <v>391</v>
      </c>
      <c r="B7" s="140" t="s">
        <v>392</v>
      </c>
      <c r="C7" s="141" t="s">
        <v>393</v>
      </c>
      <c r="D7" s="141" t="s">
        <v>394</v>
      </c>
      <c r="E7" s="142">
        <v>47872.94</v>
      </c>
      <c r="F7" s="140" t="s">
        <v>395</v>
      </c>
      <c r="G7" s="137"/>
    </row>
    <row r="8" spans="1:7" ht="31.5" customHeight="1" x14ac:dyDescent="0.25">
      <c r="A8" s="139" t="s">
        <v>396</v>
      </c>
      <c r="B8" s="140" t="s">
        <v>397</v>
      </c>
      <c r="C8" s="141" t="s">
        <v>398</v>
      </c>
      <c r="D8" s="141" t="s">
        <v>399</v>
      </c>
      <c r="E8" s="142">
        <f>1973/12</f>
        <v>164.41666666666666</v>
      </c>
      <c r="F8" s="140" t="s">
        <v>400</v>
      </c>
      <c r="G8" s="143"/>
    </row>
    <row r="9" spans="1:7" ht="15.75" customHeight="1" x14ac:dyDescent="0.25">
      <c r="A9" s="139" t="s">
        <v>401</v>
      </c>
      <c r="B9" s="140" t="s">
        <v>402</v>
      </c>
      <c r="C9" s="141" t="s">
        <v>403</v>
      </c>
      <c r="D9" s="141" t="s">
        <v>394</v>
      </c>
      <c r="E9" s="142">
        <v>1</v>
      </c>
      <c r="F9" s="140"/>
      <c r="G9" s="143"/>
    </row>
    <row r="10" spans="1:7" ht="15.75" customHeight="1" x14ac:dyDescent="0.25">
      <c r="A10" s="139" t="s">
        <v>404</v>
      </c>
      <c r="B10" s="140" t="s">
        <v>405</v>
      </c>
      <c r="C10" s="141"/>
      <c r="D10" s="141"/>
      <c r="E10" s="144">
        <v>3.9</v>
      </c>
      <c r="F10" s="140" t="s">
        <v>406</v>
      </c>
      <c r="G10" s="143"/>
    </row>
    <row r="11" spans="1:7" ht="78.75" customHeight="1" x14ac:dyDescent="0.25">
      <c r="A11" s="139" t="s">
        <v>407</v>
      </c>
      <c r="B11" s="140" t="s">
        <v>408</v>
      </c>
      <c r="C11" s="141" t="s">
        <v>409</v>
      </c>
      <c r="D11" s="141" t="s">
        <v>394</v>
      </c>
      <c r="E11" s="145">
        <v>1.359</v>
      </c>
      <c r="F11" s="140" t="s">
        <v>410</v>
      </c>
      <c r="G11" s="137"/>
    </row>
    <row r="12" spans="1:7" ht="78.75" customHeight="1" x14ac:dyDescent="0.25">
      <c r="A12" s="139" t="s">
        <v>411</v>
      </c>
      <c r="B12" s="146" t="s">
        <v>412</v>
      </c>
      <c r="C12" s="141" t="s">
        <v>413</v>
      </c>
      <c r="D12" s="141" t="s">
        <v>394</v>
      </c>
      <c r="E12" s="147">
        <v>1.139</v>
      </c>
      <c r="F12" s="148" t="s">
        <v>414</v>
      </c>
      <c r="G12" s="143" t="s">
        <v>415</v>
      </c>
    </row>
    <row r="13" spans="1:7" ht="63" customHeight="1" x14ac:dyDescent="0.25">
      <c r="A13" s="139" t="s">
        <v>416</v>
      </c>
      <c r="B13" s="149" t="s">
        <v>417</v>
      </c>
      <c r="C13" s="141" t="s">
        <v>418</v>
      </c>
      <c r="D13" s="141" t="s">
        <v>419</v>
      </c>
      <c r="E13" s="150">
        <v>452.2</v>
      </c>
      <c r="F13" s="140" t="s">
        <v>420</v>
      </c>
      <c r="G13" s="13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Nikolay Ivanov</cp:lastModifiedBy>
  <dcterms:created xsi:type="dcterms:W3CDTF">2023-08-25T11:34:43Z</dcterms:created>
  <dcterms:modified xsi:type="dcterms:W3CDTF">2023-10-07T10:01:01Z</dcterms:modified>
  <cp:category/>
</cp:coreProperties>
</file>