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comments14.xml" ContentType="application/vnd.openxmlformats-officedocument.spreadsheetml.comment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2" autoFilterDateGrouping="true" firstSheet="4" minimized="false" showHorizontalScroll="true" showSheetTabs="true" showVerticalScroll="true" tabRatio="924" visibility="visible"/>
  </bookViews>
  <sheets>
    <sheet name="4.1 Отдел 1" sheetId="1" state="hidden" r:id="rId4"/>
    <sheet name="4.2 Отдел 2" sheetId="2" state="hidden" r:id="rId5"/>
    <sheet name="4.3 Отдел 2. Тех.характеристики" sheetId="3" state="hidden" r:id="rId6"/>
    <sheet name="4.5 РМ" sheetId="4" state="hidden" r:id="rId7"/>
    <sheet name="Прил.1 Сравнит табл" sheetId="5" r:id="rId8"/>
    <sheet name="Прил.2 Расч стоим" sheetId="6" r:id="rId9"/>
    <sheet name="Прил. 3" sheetId="7" r:id="rId10"/>
    <sheet name="Прил.4 РМ" sheetId="8" r:id="rId11"/>
    <sheet name="Прил.5 Расчет СМР и ОБ" sheetId="9" r:id="rId12"/>
    <sheet name="Прил.6 Расчет ОБ" sheetId="10" r:id="rId13"/>
    <sheet name="Прил.7 Расчет пок." sheetId="11" r:id="rId14"/>
    <sheet name="Прил. 10" sheetId="12" r:id="rId15"/>
    <sheet name="ФОТр.тек." sheetId="13" r:id="rId16"/>
    <sheet name="4.7 Прил.6 Расчет Прочие" sheetId="14" state="hidden" r:id="rId17"/>
    <sheet name="4.8 Прил. 6.1 Расчет ПНР" sheetId="15" state="hidden" r:id="rId18"/>
    <sheet name="4.9 Прил 6.2 Расчет ПИР" sheetId="16" state="hidden" r:id="rId19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3">#REF!</definedName>
    <definedName name="\AUTOEXEC" localSheetId="6">#REF!</definedName>
    <definedName name="\AUTOEXEC" localSheetId="5">#REF!</definedName>
    <definedName name="\AUTOEXEC" localSheetId="8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5">#REF!</definedName>
    <definedName name="\k" localSheetId="8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5">#REF!</definedName>
    <definedName name="\m" localSheetId="8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5">#REF!</definedName>
    <definedName name="\n" localSheetId="8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5">#REF!</definedName>
    <definedName name="\n11" localSheetId="8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5">#REF!</definedName>
    <definedName name="\s" localSheetId="8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3">#REF!</definedName>
    <definedName name="\z" localSheetId="6">#REF!</definedName>
    <definedName name="\z" localSheetId="5">#REF!</definedName>
    <definedName name="\z" localSheetId="8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5">#REF!</definedName>
    <definedName name="________________________a2" localSheetId="8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5">#REF!</definedName>
    <definedName name="_______________________a2" localSheetId="8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5">#REF!</definedName>
    <definedName name="_____________________a2" localSheetId="8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5">#REF!</definedName>
    <definedName name="____________________a2" localSheetId="8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5">#REF!</definedName>
    <definedName name="___________________a2" localSheetId="8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5">#REF!</definedName>
    <definedName name="__________________a2" localSheetId="8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5">#REF!</definedName>
    <definedName name="_________________a2" localSheetId="8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5">#REF!</definedName>
    <definedName name="________________a2" localSheetId="8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5">#REF!</definedName>
    <definedName name="_______________a2" localSheetId="8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5">#REF!</definedName>
    <definedName name="______________a2" localSheetId="8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5">#REF!</definedName>
    <definedName name="_____________a2" localSheetId="8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5">#REF!</definedName>
    <definedName name="____________a2" localSheetId="8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5">#REF!</definedName>
    <definedName name="___________a2" localSheetId="8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5">#REF!</definedName>
    <definedName name="__________a2" localSheetId="8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5">#REF!</definedName>
    <definedName name="_________a2" localSheetId="8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5">#REF!</definedName>
    <definedName name="________a2" localSheetId="8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5">#REF!</definedName>
    <definedName name="_______a2" localSheetId="8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3">#REF!</definedName>
    <definedName name="______a2" localSheetId="6">#REF!</definedName>
    <definedName name="______a2" localSheetId="5">#REF!</definedName>
    <definedName name="______a2" localSheetId="8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3">#REF!</definedName>
    <definedName name="______xlnm.Primt_Area_3" localSheetId="6">#REF!</definedName>
    <definedName name="______xlnm.Primt_Area_3" localSheetId="5">#REF!</definedName>
    <definedName name="______xlnm.Primt_Area_3" localSheetId="8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5">#REF!</definedName>
    <definedName name="______xlnm.Print_Area_1" localSheetId="8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5">#REF!</definedName>
    <definedName name="______xlnm.Print_Area_2" localSheetId="8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5">#REF!</definedName>
    <definedName name="______xlnm.Print_Area_3" localSheetId="8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5">#REF!</definedName>
    <definedName name="______xlnm.Print_Area_4" localSheetId="8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5">#REF!</definedName>
    <definedName name="______xlnm.Print_Area_5" localSheetId="8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5">#REF!</definedName>
    <definedName name="______xlnm.Print_Area_6" localSheetId="8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5">#REF!</definedName>
    <definedName name="_____a2" localSheetId="8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3">#REF!</definedName>
    <definedName name="_____xlnm.Print_Area_1" localSheetId="6">#REF!</definedName>
    <definedName name="_____xlnm.Print_Area_1" localSheetId="5">#REF!</definedName>
    <definedName name="_____xlnm.Print_Area_1" localSheetId="8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5">#REF!</definedName>
    <definedName name="_____xlnm.Print_Area_2" localSheetId="8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5">#REF!</definedName>
    <definedName name="_____xlnm.Print_Area_3" localSheetId="8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5">#REF!</definedName>
    <definedName name="_____xlnm.Print_Area_4" localSheetId="8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5">#REF!</definedName>
    <definedName name="_____xlnm.Print_Area_5" localSheetId="8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5">#REF!</definedName>
    <definedName name="_____xlnm.Print_Area_6" localSheetId="8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5">#REF!</definedName>
    <definedName name="____a2" localSheetId="8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3">#REF!</definedName>
    <definedName name="____xlnm.Primt_Area_3" localSheetId="6">#REF!</definedName>
    <definedName name="____xlnm.Primt_Area_3" localSheetId="5">#REF!</definedName>
    <definedName name="____xlnm.Primt_Area_3" localSheetId="8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5">#REF!</definedName>
    <definedName name="____xlnm.Print_Area_1" localSheetId="8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5">#REF!</definedName>
    <definedName name="____xlnm.Print_Area_2" localSheetId="8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5">#REF!</definedName>
    <definedName name="____xlnm.Print_Area_3" localSheetId="8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5">#REF!</definedName>
    <definedName name="____xlnm.Print_Area_4" localSheetId="8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5">#REF!</definedName>
    <definedName name="____xlnm.Print_Area_5" localSheetId="8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5">#REF!</definedName>
    <definedName name="____xlnm.Print_Area_6" localSheetId="8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5">#REF!</definedName>
    <definedName name="___a2" localSheetId="8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3">{"'4.5 РМ'!glc1",#N/A,FALSE,"GLC";"'4.5 РМ'!glc2",#N/A,FALSE,"GLC";"'4.5 РМ'!glc3",#N/A,FALSE,"GLC";"'4.5 РМ'!glc4",#N/A,FALSE,"GLC";"'4.5 РМ'!glc5",#N/A,FALSE,"GLC"}</definedName>
    <definedName name="___wrn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11">{"'Прил. 10'!glc1",#N/A,FALSE,"GLC";"'Прил. 10'!glc2",#N/A,FALSE,"GLC";"'Прил. 10'!glc3",#N/A,FALSE,"GLC";"'Прил. 10'!glc4",#N/A,FALSE,"GLC";"'Прил. 10'!glc5",#N/A,FALSE,"GLC"}</definedName>
    <definedName name="___wrn2" localSheetId="6">{"'Прил. 3'!glc1",#N/A,FALSE,"GLC";"'Прил. 3'!glc2",#N/A,FALSE,"GLC";"'Прил. 3'!glc3",#N/A,FALSE,"GLC";"'Прил. 3'!glc4",#N/A,FALSE,"GLC";"'Прил. 3'!glc5",#N/A,FALSE,"GLC"}</definedName>
    <definedName name="___wrn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7">{"'Прил.4 РМ'!glc1",#N/A,FALSE,"GLC";"'Прил.4 РМ'!glc2",#N/A,FALSE,"GLC";"'Прил.4 РМ'!glc3",#N/A,FALSE,"GLC";"'Прил.4 РМ'!glc4",#N/A,FALSE,"GLC";"'Прил.4 РМ'!glc5",#N/A,FALSE,"GLC"}</definedName>
    <definedName name="___wrn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" localSheetId="12">'{"''ФОТр.тек.'!glc1",#N/A,FALSE,'"GLC";"''ФОТр.тек.'!glc2",#N/A,FALSE,'"GLC";"''ФОТр.тек.'!glc3",#N/A,FALSE,'"GLC";"''ФОТр.тек.'!glc4",#N/A,FALSE,'"GLC";"''ФОТр.тек.'!glc5",#N/A,FALSE,"GLC"}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3">{"'4.5 РМ'!glc1",#N/A,FALSE,"GLC";"'4.5 РМ'!glc2",#N/A,FALSE,"GLC";"'4.5 РМ'!glc3",#N/A,FALSE,"GLC";"'4.5 РМ'!glc4",#N/A,FALSE,"GLC";"'4.5 РМ'!glc5",#N/A,FALSE,"GLC"}</definedName>
    <definedName name="___wrn22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11">{"'Прил. 10'!glc1",#N/A,FALSE,"GLC";"'Прил. 10'!glc2",#N/A,FALSE,"GLC";"'Прил. 10'!glc3",#N/A,FALSE,"GLC";"'Прил. 10'!glc4",#N/A,FALSE,"GLC";"'Прил. 10'!glc5",#N/A,FALSE,"GLC"}</definedName>
    <definedName name="___wrn222" localSheetId="6">{"'Прил. 3'!glc1",#N/A,FALSE,"GLC";"'Прил. 3'!glc2",#N/A,FALSE,"GLC";"'Прил. 3'!glc3",#N/A,FALSE,"GLC";"'Прил. 3'!glc4",#N/A,FALSE,"GLC";"'Прил. 3'!glc5",#N/A,FALSE,"GLC"}</definedName>
    <definedName name="___wrn22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7">{"'Прил.4 РМ'!glc1",#N/A,FALSE,"GLC";"'Прил.4 РМ'!glc2",#N/A,FALSE,"GLC";"'Прил.4 РМ'!glc3",#N/A,FALSE,"GLC";"'Прил.4 РМ'!glc4",#N/A,FALSE,"GLC";"'Прил.4 РМ'!glc5",#N/A,FALSE,"GLC"}</definedName>
    <definedName name="___wrn22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12">'{"''ФОТр.тек.'!glc1",#N/A,FALSE,'"GLC";"''ФОТр.тек.'!glc2",#N/A,FALSE,'"GLC";"''ФОТр.тек.'!glc3",#N/A,FALSE,'"GLC";"''ФОТр.тек.'!glc4",#N/A,FALSE,'"GLC";"''ФОТр.тек.'!glc5",#N/A,FALSE,"GLC"}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3">#REF!</definedName>
    <definedName name="___xlnm.Primt_Area_3" localSheetId="6">#REF!</definedName>
    <definedName name="___xlnm.Primt_Area_3" localSheetId="5">#REF!</definedName>
    <definedName name="___xlnm.Primt_Area_3" localSheetId="8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5">#REF!</definedName>
    <definedName name="___xlnm.Print_Area_1" localSheetId="8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5">#REF!</definedName>
    <definedName name="___xlnm.Print_Area_2" localSheetId="8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5">#REF!</definedName>
    <definedName name="___xlnm.Print_Area_3" localSheetId="8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5">#REF!</definedName>
    <definedName name="___xlnm.Print_Area_4" localSheetId="8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5">#REF!</definedName>
    <definedName name="___xlnm.Print_Area_5" localSheetId="8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5">#REF!</definedName>
    <definedName name="___xlnm.Print_Area_6" localSheetId="8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5">#REF!</definedName>
    <definedName name="__1___Excel_BuiltIn_Print_Area_3_1" localSheetId="8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5">#REF!</definedName>
    <definedName name="__2__Excel_BuiltIn_Print_Area_3_1" localSheetId="8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5">#REF!</definedName>
    <definedName name="__a2" localSheetId="8">#REF!</definedName>
    <definedName name="__a2">#REF!</definedName>
    <definedName name="__IntlFixup" localSheetId="10">TRUE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3">#REF!</definedName>
    <definedName name="__qs2" localSheetId="6">#REF!</definedName>
    <definedName name="__qs2" localSheetId="5">#REF!</definedName>
    <definedName name="__qs2" localSheetId="8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5">#REF!</definedName>
    <definedName name="__qs3" localSheetId="8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3">{"'4.5 РМ'!glc1",#N/A,FALSE,"GLC";"'4.5 РМ'!glc2",#N/A,FALSE,"GLC";"'4.5 РМ'!glc3",#N/A,FALSE,"GLC";"'4.5 РМ'!glc4",#N/A,FALSE,"GLC";"'4.5 РМ'!glc5",#N/A,FALSE,"GLC"}</definedName>
    <definedName name="__wrn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11">{"'Прил. 10'!glc1",#N/A,FALSE,"GLC";"'Прил. 10'!glc2",#N/A,FALSE,"GLC";"'Прил. 10'!glc3",#N/A,FALSE,"GLC";"'Прил. 10'!glc4",#N/A,FALSE,"GLC";"'Прил. 10'!glc5",#N/A,FALSE,"GLC"}</definedName>
    <definedName name="__wrn2" localSheetId="6">{"'Прил. 3'!glc1",#N/A,FALSE,"GLC";"'Прил. 3'!glc2",#N/A,FALSE,"GLC";"'Прил. 3'!glc3",#N/A,FALSE,"GLC";"'Прил. 3'!glc4",#N/A,FALSE,"GLC";"'Прил. 3'!glc5",#N/A,FALSE,"GLC"}</definedName>
    <definedName name="__wrn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7">{"'Прил.4 РМ'!glc1",#N/A,FALSE,"GLC";"'Прил.4 РМ'!glc2",#N/A,FALSE,"GLC";"'Прил.4 РМ'!glc3",#N/A,FALSE,"GLC";"'Прил.4 РМ'!glc4",#N/A,FALSE,"GLC";"'Прил.4 РМ'!glc5",#N/A,FALSE,"GLC"}</definedName>
    <definedName name="__wrn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" localSheetId="12">'{"''ФОТр.тек.'!glc1",#N/A,FALSE,'"GLC";"''ФОТр.тек.'!glc2",#N/A,FALSE,'"GLC";"''ФОТр.тек.'!glc3",#N/A,FALSE,'"GLC";"''ФОТр.тек.'!glc4",#N/A,FALSE,'"GLC";"''ФОТр.тек.'!glc5",#N/A,FALSE,"GLC"}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3">{"'4.5 РМ'!glc1",#N/A,FALSE,"GLC";"'4.5 РМ'!glc2",#N/A,FALSE,"GLC";"'4.5 РМ'!glc3",#N/A,FALSE,"GLC";"'4.5 РМ'!glc4",#N/A,FALSE,"GLC";"'4.5 РМ'!glc5",#N/A,FALSE,"GLC"}</definedName>
    <definedName name="__wrn22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11">{"'Прил. 10'!glc1",#N/A,FALSE,"GLC";"'Прил. 10'!glc2",#N/A,FALSE,"GLC";"'Прил. 10'!glc3",#N/A,FALSE,"GLC";"'Прил. 10'!glc4",#N/A,FALSE,"GLC";"'Прил. 10'!glc5",#N/A,FALSE,"GLC"}</definedName>
    <definedName name="__wrn222" localSheetId="6">{"'Прил. 3'!glc1",#N/A,FALSE,"GLC";"'Прил. 3'!glc2",#N/A,FALSE,"GLC";"'Прил. 3'!glc3",#N/A,FALSE,"GLC";"'Прил. 3'!glc4",#N/A,FALSE,"GLC";"'Прил. 3'!glc5",#N/A,FALSE,"GLC"}</definedName>
    <definedName name="__wrn22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7">{"'Прил.4 РМ'!glc1",#N/A,FALSE,"GLC";"'Прил.4 РМ'!glc2",#N/A,FALSE,"GLC";"'Прил.4 РМ'!glc3",#N/A,FALSE,"GLC";"'Прил.4 РМ'!glc4",#N/A,FALSE,"GLC";"'Прил.4 РМ'!glc5",#N/A,FALSE,"GLC"}</definedName>
    <definedName name="__wrn22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12">'{"''ФОТр.тек.'!glc1",#N/A,FALSE,'"GLC";"''ФОТр.тек.'!glc2",#N/A,FALSE,'"GLC";"''ФОТр.тек.'!glc3",#N/A,FALSE,'"GLC";"''ФОТр.тек.'!glc4",#N/A,FALSE,'"GLC";"''ФОТр.тек.'!glc5",#N/A,FALSE,"GLC"}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3">#REF!</definedName>
    <definedName name="__xlnm.Primt_Area_3" localSheetId="6">#REF!</definedName>
    <definedName name="__xlnm.Primt_Area_3" localSheetId="5">#REF!</definedName>
    <definedName name="__xlnm.Primt_Area_3" localSheetId="8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5">#REF!</definedName>
    <definedName name="__xlnm.Print_Area_1" localSheetId="8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5">#REF!</definedName>
    <definedName name="__xlnm.Print_Area_2" localSheetId="8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5">#REF!</definedName>
    <definedName name="__xlnm.Print_Area_3" localSheetId="8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5">#REF!</definedName>
    <definedName name="__xlnm.Print_Area_4" localSheetId="8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5">#REF!</definedName>
    <definedName name="__xlnm.Print_Area_5" localSheetId="8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5">#REF!</definedName>
    <definedName name="__xlnm.Print_Area_6" localSheetId="8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3">#REF!</definedName>
    <definedName name="_02121" localSheetId="6">#REF!</definedName>
    <definedName name="_02121" localSheetId="5">#REF!</definedName>
    <definedName name="_02121" localSheetId="8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5">#REF!</definedName>
    <definedName name="_1" localSheetId="8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5">#REF!</definedName>
    <definedName name="_1._Выберите_вид_работ" localSheetId="8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5">#REF!</definedName>
    <definedName name="_1___Excel_BuiltIn_Print_Area_3_1" localSheetId="8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5">#REF!</definedName>
    <definedName name="_12Excel_BuiltIn_Print_Titles_2_1_1" localSheetId="8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5">#REF!</definedName>
    <definedName name="_1Excel_BuiltIn_Print_Area_1_1_1" localSheetId="8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5">#REF!</definedName>
    <definedName name="_1Excel_BuiltIn_Print_Area_3_1" localSheetId="8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5">#REF!</definedName>
    <definedName name="_2._Выберите_категорию_горных_пород_по_буримости" localSheetId="8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5">#REF!</definedName>
    <definedName name="_2__Excel_BuiltIn_Print_Area_3_1" localSheetId="8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5">#REF!</definedName>
    <definedName name="_2Excel_BuiltIn_Print_Area_1_1_1" localSheetId="8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5">#REF!</definedName>
    <definedName name="_2Excel_BuiltIn_Print_Area_3_1" localSheetId="8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5">#REF!</definedName>
    <definedName name="_2Excel_BuiltIn_Print_Titles_1_1_1" localSheetId="8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5">#REF!</definedName>
    <definedName name="_3Excel_BuiltIn_Print_Titles_2_1_1" localSheetId="8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5">#REF!</definedName>
    <definedName name="_3а._Выберите_диаметр_скважины" localSheetId="8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5">#REF!</definedName>
    <definedName name="_3б._Выберите_диаметр_скважины" localSheetId="8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5">#REF!</definedName>
    <definedName name="_3в._Выберите_диаметр_скважины" localSheetId="8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5">#REF!</definedName>
    <definedName name="_3г._Выберите_диаметр_скважины" localSheetId="8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5">#REF!</definedName>
    <definedName name="_3д._Выберите_диаметр_скважины" localSheetId="8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5">#REF!</definedName>
    <definedName name="_3е._Выберите_диаметр_скважины" localSheetId="8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5">#REF!</definedName>
    <definedName name="_3ж._Выберите_диаметр_скважины" localSheetId="8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5">#REF!</definedName>
    <definedName name="_3з._Выберите_диаметр_скважины" localSheetId="8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5">#REF!</definedName>
    <definedName name="_3и._Выберите_диаметр_скважины" localSheetId="8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5">#REF!</definedName>
    <definedName name="_3к._Выберите_диаметр_скважины" localSheetId="8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5">#REF!</definedName>
    <definedName name="_3л._Выберите_диаметр_скважины" localSheetId="8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5">#REF!</definedName>
    <definedName name="_3м._Выберите_диаметр_скважины" localSheetId="8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5">#REF!</definedName>
    <definedName name="_4Excel_BuiltIn_Print_Area_1_1_1" localSheetId="8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5">#REF!</definedName>
    <definedName name="_4Excel_BuiltIn_Print_Titles_1_1_1" localSheetId="8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5">#REF!</definedName>
    <definedName name="_6Excel_BuiltIn_Print_Titles_2_1_1" localSheetId="8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5">#REF!</definedName>
    <definedName name="_8Excel_BuiltIn_Print_Titles_1_1_1" localSheetId="8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5">#REF!</definedName>
    <definedName name="_a2" localSheetId="8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3">#REF!</definedName>
    <definedName name="_AUTOEXEC" localSheetId="6">#REF!</definedName>
    <definedName name="_AUTOEXEC" localSheetId="5">#REF!</definedName>
    <definedName name="_AUTOEXEC" localSheetId="8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3">#REF!</definedName>
    <definedName name="_def2000г" localSheetId="14">#REF!</definedName>
    <definedName name="_def2000г" localSheetId="15">#REF!</definedName>
    <definedName name="_def2000г" localSheetId="5">#REF!</definedName>
    <definedName name="_def2000г" localSheetId="8">#REF!</definedName>
    <definedName name="_def2000г" localSheetId="12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3">#REF!</definedName>
    <definedName name="_def2001г" localSheetId="14">#REF!</definedName>
    <definedName name="_def2001г" localSheetId="15">#REF!</definedName>
    <definedName name="_def2001г" localSheetId="5">#REF!</definedName>
    <definedName name="_def2001г" localSheetId="8">#REF!</definedName>
    <definedName name="_def2001г" localSheetId="12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3">#REF!</definedName>
    <definedName name="_def2002г" localSheetId="14">#REF!</definedName>
    <definedName name="_def2002г" localSheetId="15">#REF!</definedName>
    <definedName name="_def2002г" localSheetId="5">#REF!</definedName>
    <definedName name="_def2002г" localSheetId="8">#REF!</definedName>
    <definedName name="_def2002г" localSheetId="12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3">#REF!</definedName>
    <definedName name="_Fill" localSheetId="6">#REF!</definedName>
    <definedName name="_Fill" localSheetId="5">#REF!</definedName>
    <definedName name="_Fill" localSheetId="8">#REF!</definedName>
    <definedName name="_Fill" localSheetId="10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5">#REF!</definedName>
    <definedName name="_FilterDatabase" localSheetId="8">#REF!</definedName>
    <definedName name="_FilterDatabase" localSheetId="10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5">#REF!</definedName>
    <definedName name="_Hlt440565644_1" localSheetId="8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3">#REF!</definedName>
    <definedName name="_inf2000" localSheetId="14">#REF!</definedName>
    <definedName name="_inf2000" localSheetId="15">#REF!</definedName>
    <definedName name="_inf2000" localSheetId="5">#REF!</definedName>
    <definedName name="_inf2000" localSheetId="8">#REF!</definedName>
    <definedName name="_inf2000" localSheetId="12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3">#REF!</definedName>
    <definedName name="_inf2001" localSheetId="14">#REF!</definedName>
    <definedName name="_inf2001" localSheetId="15">#REF!</definedName>
    <definedName name="_inf2001" localSheetId="5">#REF!</definedName>
    <definedName name="_inf2001" localSheetId="8">#REF!</definedName>
    <definedName name="_inf2001" localSheetId="12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3">#REF!</definedName>
    <definedName name="_inf2002" localSheetId="14">#REF!</definedName>
    <definedName name="_inf2002" localSheetId="15">#REF!</definedName>
    <definedName name="_inf2002" localSheetId="5">#REF!</definedName>
    <definedName name="_inf2002" localSheetId="8">#REF!</definedName>
    <definedName name="_inf2002" localSheetId="12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3">#REF!</definedName>
    <definedName name="_inf2003" localSheetId="14">#REF!</definedName>
    <definedName name="_inf2003" localSheetId="15">#REF!</definedName>
    <definedName name="_inf2003" localSheetId="5">#REF!</definedName>
    <definedName name="_inf2003" localSheetId="8">#REF!</definedName>
    <definedName name="_inf2003" localSheetId="12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3">#REF!</definedName>
    <definedName name="_inf2004" localSheetId="14">#REF!</definedName>
    <definedName name="_inf2004" localSheetId="15">#REF!</definedName>
    <definedName name="_inf2004" localSheetId="5">#REF!</definedName>
    <definedName name="_inf2004" localSheetId="8">#REF!</definedName>
    <definedName name="_inf2004" localSheetId="12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3">#REF!</definedName>
    <definedName name="_inf2005" localSheetId="14">#REF!</definedName>
    <definedName name="_inf2005" localSheetId="15">#REF!</definedName>
    <definedName name="_inf2005" localSheetId="5">#REF!</definedName>
    <definedName name="_inf2005" localSheetId="8">#REF!</definedName>
    <definedName name="_inf2005" localSheetId="12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3">#REF!</definedName>
    <definedName name="_inf2006" localSheetId="14">#REF!</definedName>
    <definedName name="_inf2006" localSheetId="15">#REF!</definedName>
    <definedName name="_inf2006" localSheetId="5">#REF!</definedName>
    <definedName name="_inf2006" localSheetId="8">#REF!</definedName>
    <definedName name="_inf2006" localSheetId="12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3">#REF!</definedName>
    <definedName name="_inf2007" localSheetId="14">#REF!</definedName>
    <definedName name="_inf2007" localSheetId="15">#REF!</definedName>
    <definedName name="_inf2007" localSheetId="5">#REF!</definedName>
    <definedName name="_inf2007" localSheetId="8">#REF!</definedName>
    <definedName name="_inf2007" localSheetId="12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3">#REF!</definedName>
    <definedName name="_inf2008" localSheetId="14">#REF!</definedName>
    <definedName name="_inf2008" localSheetId="15">#REF!</definedName>
    <definedName name="_inf2008" localSheetId="5">#REF!</definedName>
    <definedName name="_inf2008" localSheetId="8">#REF!</definedName>
    <definedName name="_inf2008" localSheetId="12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3">#REF!</definedName>
    <definedName name="_inf2009" localSheetId="14">#REF!</definedName>
    <definedName name="_inf2009" localSheetId="15">#REF!</definedName>
    <definedName name="_inf2009" localSheetId="5">#REF!</definedName>
    <definedName name="_inf2009" localSheetId="8">#REF!</definedName>
    <definedName name="_inf2009" localSheetId="12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3">#REF!</definedName>
    <definedName name="_inf2010" localSheetId="14">#REF!</definedName>
    <definedName name="_inf2010" localSheetId="15">#REF!</definedName>
    <definedName name="_inf2010" localSheetId="5">#REF!</definedName>
    <definedName name="_inf2010" localSheetId="8">#REF!</definedName>
    <definedName name="_inf2010" localSheetId="12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3">#REF!</definedName>
    <definedName name="_inf2011" localSheetId="14">#REF!</definedName>
    <definedName name="_inf2011" localSheetId="15">#REF!</definedName>
    <definedName name="_inf2011" localSheetId="5">#REF!</definedName>
    <definedName name="_inf2011" localSheetId="8">#REF!</definedName>
    <definedName name="_inf2011" localSheetId="12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3">#REF!</definedName>
    <definedName name="_inf2012" localSheetId="14">#REF!</definedName>
    <definedName name="_inf2012" localSheetId="15">#REF!</definedName>
    <definedName name="_inf2012" localSheetId="5">#REF!</definedName>
    <definedName name="_inf2012" localSheetId="8">#REF!</definedName>
    <definedName name="_inf2012" localSheetId="12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3">#REF!</definedName>
    <definedName name="_inf2013" localSheetId="14">#REF!</definedName>
    <definedName name="_inf2013" localSheetId="15">#REF!</definedName>
    <definedName name="_inf2013" localSheetId="5">#REF!</definedName>
    <definedName name="_inf2013" localSheetId="8">#REF!</definedName>
    <definedName name="_inf2013" localSheetId="12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3">#REF!</definedName>
    <definedName name="_inf2014" localSheetId="14">#REF!</definedName>
    <definedName name="_inf2014" localSheetId="15">#REF!</definedName>
    <definedName name="_inf2014" localSheetId="5">#REF!</definedName>
    <definedName name="_inf2014" localSheetId="8">#REF!</definedName>
    <definedName name="_inf2014" localSheetId="12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3">#REF!</definedName>
    <definedName name="_inf2015" localSheetId="14">#REF!</definedName>
    <definedName name="_inf2015" localSheetId="15">#REF!</definedName>
    <definedName name="_inf2015" localSheetId="5">#REF!</definedName>
    <definedName name="_inf2015" localSheetId="8">#REF!</definedName>
    <definedName name="_inf2015" localSheetId="12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3">#REF!</definedName>
    <definedName name="_k" localSheetId="6">#REF!</definedName>
    <definedName name="_k" localSheetId="5">#REF!</definedName>
    <definedName name="_k" localSheetId="8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5">#REF!</definedName>
    <definedName name="_m" localSheetId="8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3">#REF!</definedName>
    <definedName name="_qs2" localSheetId="6">#REF!</definedName>
    <definedName name="_qs2" localSheetId="5">#REF!</definedName>
    <definedName name="_qs2" localSheetId="8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5">#REF!</definedName>
    <definedName name="_qs3" localSheetId="8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5">#REF!</definedName>
    <definedName name="_s" localSheetId="8">#REF!</definedName>
    <definedName name="_s">#REF!</definedName>
    <definedName name="_Toc130536623" localSheetId="7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3">{"'4.5 РМ'!glc1",#N/A,FALSE,"GLC";"'4.5 РМ'!glc2",#N/A,FALSE,"GLC";"'4.5 РМ'!glc3",#N/A,FALSE,"GLC";"'4.5 РМ'!glc4",#N/A,FALSE,"GLC";"'4.5 РМ'!glc5",#N/A,FALSE,"GLC"}</definedName>
    <definedName name="_wrn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11">{"'Прил. 10'!glc1",#N/A,FALSE,"GLC";"'Прил. 10'!glc2",#N/A,FALSE,"GLC";"'Прил. 10'!glc3",#N/A,FALSE,"GLC";"'Прил. 10'!glc4",#N/A,FALSE,"GLC";"'Прил. 10'!glc5",#N/A,FALSE,"GLC"}</definedName>
    <definedName name="_wrn2" localSheetId="6">{"'Прил. 3'!glc1",#N/A,FALSE,"GLC";"'Прил. 3'!glc2",#N/A,FALSE,"GLC";"'Прил. 3'!glc3",#N/A,FALSE,"GLC";"'Прил. 3'!glc4",#N/A,FALSE,"GLC";"'Прил. 3'!glc5",#N/A,FALSE,"GLC"}</definedName>
    <definedName name="_wrn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7">{"'Прил.4 РМ'!glc1",#N/A,FALSE,"GLC";"'Прил.4 РМ'!glc2",#N/A,FALSE,"GLC";"'Прил.4 РМ'!glc3",#N/A,FALSE,"GLC";"'Прил.4 РМ'!glc4",#N/A,FALSE,"GLC";"'Прил.4 РМ'!glc5",#N/A,FALSE,"GLC"}</definedName>
    <definedName name="_wrn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" localSheetId="12">'{"''ФОТр.тек.'!glc1",#N/A,FALSE,'"GLC";"''ФОТр.тек.'!glc2",#N/A,FALSE,'"GLC";"''ФОТр.тек.'!glc3",#N/A,FALSE,'"GLC";"''ФОТр.тек.'!glc4",#N/A,FALSE,'"GLC";"''ФОТр.тек.'!glc5",#N/A,FALSE,"GLC"}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3">{"'4.5 РМ'!glc1",#N/A,FALSE,"GLC";"'4.5 РМ'!glc2",#N/A,FALSE,"GLC";"'4.5 РМ'!glc3",#N/A,FALSE,"GLC";"'4.5 РМ'!glc4",#N/A,FALSE,"GLC";"'4.5 РМ'!glc5",#N/A,FALSE,"GLC"}</definedName>
    <definedName name="_wrn22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11">{"'Прил. 10'!glc1",#N/A,FALSE,"GLC";"'Прил. 10'!glc2",#N/A,FALSE,"GLC";"'Прил. 10'!glc3",#N/A,FALSE,"GLC";"'Прил. 10'!glc4",#N/A,FALSE,"GLC";"'Прил. 10'!glc5",#N/A,FALSE,"GLC"}</definedName>
    <definedName name="_wrn222" localSheetId="6">{"'Прил. 3'!glc1",#N/A,FALSE,"GLC";"'Прил. 3'!glc2",#N/A,FALSE,"GLC";"'Прил. 3'!glc3",#N/A,FALSE,"GLC";"'Прил. 3'!glc4",#N/A,FALSE,"GLC";"'Прил. 3'!glc5",#N/A,FALSE,"GLC"}</definedName>
    <definedName name="_wrn22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7">{"'Прил.4 РМ'!glc1",#N/A,FALSE,"GLC";"'Прил.4 РМ'!glc2",#N/A,FALSE,"GLC";"'Прил.4 РМ'!glc3",#N/A,FALSE,"GLC";"'Прил.4 РМ'!glc4",#N/A,FALSE,"GLC";"'Прил.4 РМ'!glc5",#N/A,FALSE,"GLC"}</definedName>
    <definedName name="_wrn22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12">'{"''ФОТр.тек.'!glc1",#N/A,FALSE,'"GLC";"''ФОТр.тек.'!glc2",#N/A,FALSE,'"GLC";"''ФОТр.тек.'!glc3",#N/A,FALSE,'"GLC";"''ФОТр.тек.'!glc4",#N/A,FALSE,'"GLC";"''ФОТр.тек.'!glc5",#N/A,FALSE,"GLC"}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3">#REF!</definedName>
    <definedName name="_z" localSheetId="6">#REF!</definedName>
    <definedName name="_z" localSheetId="5">#REF!</definedName>
    <definedName name="_z" localSheetId="8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5">#REF!</definedName>
    <definedName name="_а2" localSheetId="8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3">#REF!</definedName>
    <definedName name="_Стоимость_УНЦП" localSheetId="6">#REF!</definedName>
    <definedName name="_Стоимость_УНЦП" localSheetId="5">#REF!</definedName>
    <definedName name="_Стоимость_УНЦП" localSheetId="8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3">#REF!</definedName>
    <definedName name="a" localSheetId="6">#REF!</definedName>
    <definedName name="a" localSheetId="5">#REF!</definedName>
    <definedName name="a" localSheetId="8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3">#REF!</definedName>
    <definedName name="a04t" localSheetId="14">#REF!</definedName>
    <definedName name="a04t" localSheetId="15">#REF!</definedName>
    <definedName name="a04t" localSheetId="5">#REF!</definedName>
    <definedName name="a04t" localSheetId="8">#REF!</definedName>
    <definedName name="a04t" localSheetId="12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5">#REF!</definedName>
    <definedName name="A99999999" localSheetId="8">#REF!</definedName>
    <definedName name="A99999999">#REF!</definedName>
    <definedName name="aa" localSheetId="5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5">#REF!</definedName>
    <definedName name="aaa" localSheetId="8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5">#REF!</definedName>
    <definedName name="ab" localSheetId="8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3">#REF!</definedName>
    <definedName name="asd" localSheetId="6">#REF!</definedName>
    <definedName name="asd" localSheetId="5">#REF!</definedName>
    <definedName name="asd" localSheetId="8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5">#REF!</definedName>
    <definedName name="b" localSheetId="8">#REF!</definedName>
    <definedName name="b">#REF!</definedName>
    <definedName name="BLPH1" localSheetId="10">'[1]Read me first'!$D$15</definedName>
    <definedName name="BLPH1">#REF!</definedName>
    <definedName name="BLPH2" localSheetId="10">'[1]Read me first'!$Z$15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3">#REF!</definedName>
    <definedName name="Categories" localSheetId="6">#REF!</definedName>
    <definedName name="Categories" localSheetId="5">#REF!</definedName>
    <definedName name="Categories" localSheetId="8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5">#REF!</definedName>
    <definedName name="CC_fSF" localSheetId="8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3">#REF!</definedName>
    <definedName name="Criteria" localSheetId="6">#REF!</definedName>
    <definedName name="Criteria" localSheetId="5">#REF!</definedName>
    <definedName name="Criteria" localSheetId="8">#REF!</definedName>
    <definedName name="Criteria">#REF!</definedName>
    <definedName name="cvtnf" localSheetId="6">#REF!</definedName>
    <definedName name="cvtnf" localSheetId="5">#REF!</definedName>
    <definedName name="cvtnf" localSheetId="7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5">#REF!</definedName>
    <definedName name="d" localSheetId="8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5">#REF!</definedName>
    <definedName name="Database" localSheetId="8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5">#REF!</definedName>
    <definedName name="DateColJournal" localSheetId="8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3">#REF!</definedName>
    <definedName name="ddduy" localSheetId="6">#REF!</definedName>
    <definedName name="ddduy" localSheetId="5">#REF!</definedName>
    <definedName name="ddduy" localSheetId="8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5">#REF!</definedName>
    <definedName name="deviation1" localSheetId="8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3">#REF!</definedName>
    <definedName name="DiscontRate" localSheetId="6">#REF!</definedName>
    <definedName name="DiscontRate" localSheetId="5">#REF!</definedName>
    <definedName name="DiscontRate" localSheetId="8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5">#REF!</definedName>
    <definedName name="DM" localSheetId="8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3">#REF!</definedName>
    <definedName name="DOLL" localSheetId="14">#REF!</definedName>
    <definedName name="DOLL" localSheetId="15">#REF!</definedName>
    <definedName name="DOLL" localSheetId="5">#REF!</definedName>
    <definedName name="DOLL" localSheetId="8">#REF!</definedName>
    <definedName name="DOLL" localSheetId="12">#REF!</definedName>
    <definedName name="DOLL">#REF!</definedName>
    <definedName name="ee" localSheetId="5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5">#REF!</definedName>
    <definedName name="ehc" localSheetId="8">#REF!</definedName>
    <definedName name="ehc" localSheetId="10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3">#REF!</definedName>
    <definedName name="Excel_BuiltIn_Database" localSheetId="6">#REF!</definedName>
    <definedName name="Excel_BuiltIn_Database" localSheetId="5">#REF!</definedName>
    <definedName name="Excel_BuiltIn_Database" localSheetId="8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3">#REF!</definedName>
    <definedName name="Excel_BuiltIn_Print_Area_1" localSheetId="14">#REF!</definedName>
    <definedName name="Excel_BuiltIn_Print_Area_1" localSheetId="15">#REF!</definedName>
    <definedName name="Excel_BuiltIn_Print_Area_1" localSheetId="5">#REF!</definedName>
    <definedName name="Excel_BuiltIn_Print_Area_1" localSheetId="8">#REF!</definedName>
    <definedName name="Excel_BuiltIn_Print_Area_1" localSheetId="12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5">#REF!</definedName>
    <definedName name="Excel_BuiltIn_Print_Area_1_1" localSheetId="8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5">#REF!</definedName>
    <definedName name="Excel_BuiltIn_Print_Area_1_1_1" localSheetId="8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3">#REF!</definedName>
    <definedName name="Excel_BuiltIn_Print_Area_10_1" localSheetId="6">#REF!</definedName>
    <definedName name="Excel_BuiltIn_Print_Area_10_1" localSheetId="5">#REF!</definedName>
    <definedName name="Excel_BuiltIn_Print_Area_10_1" localSheetId="8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5">#REF!</definedName>
    <definedName name="Excel_BuiltIn_Print_Area_10_1_1" localSheetId="8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5">#REF!</definedName>
    <definedName name="Excel_BuiltIn_Print_Area_11" localSheetId="8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5">#REF!</definedName>
    <definedName name="Excel_BuiltIn_Print_Area_11_1" localSheetId="8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5">#REF!</definedName>
    <definedName name="Excel_BuiltIn_Print_Area_12" localSheetId="8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5">#REF!</definedName>
    <definedName name="Excel_BuiltIn_Print_Area_13" localSheetId="8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5">#REF!</definedName>
    <definedName name="Excel_BuiltIn_Print_Area_13_1" localSheetId="8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5">#REF!</definedName>
    <definedName name="Excel_BuiltIn_Print_Area_14" localSheetId="8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3">#REF!</definedName>
    <definedName name="Excel_BuiltIn_Print_Area_15" localSheetId="6">#REF!</definedName>
    <definedName name="Excel_BuiltIn_Print_Area_15" localSheetId="5">#REF!</definedName>
    <definedName name="Excel_BuiltIn_Print_Area_15" localSheetId="8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3">#REF!</definedName>
    <definedName name="Excel_BuiltIn_Print_Area_2_1" localSheetId="6">#REF!</definedName>
    <definedName name="Excel_BuiltIn_Print_Area_2_1" localSheetId="5">#REF!</definedName>
    <definedName name="Excel_BuiltIn_Print_Area_2_1" localSheetId="8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3">#REF!</definedName>
    <definedName name="Excel_BuiltIn_Print_Area_3_1" localSheetId="6">#REF!</definedName>
    <definedName name="Excel_BuiltIn_Print_Area_3_1" localSheetId="5">#REF!</definedName>
    <definedName name="Excel_BuiltIn_Print_Area_3_1" localSheetId="8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3">#REF!</definedName>
    <definedName name="Excel_BuiltIn_Print_Area_4" localSheetId="14">#REF!</definedName>
    <definedName name="Excel_BuiltIn_Print_Area_4" localSheetId="15">#REF!</definedName>
    <definedName name="Excel_BuiltIn_Print_Area_4" localSheetId="5">#REF!</definedName>
    <definedName name="Excel_BuiltIn_Print_Area_4" localSheetId="8">#REF!</definedName>
    <definedName name="Excel_BuiltIn_Print_Area_4" localSheetId="12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5">#REF!</definedName>
    <definedName name="Excel_BuiltIn_Print_Area_4_1" localSheetId="8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5">#REF!</definedName>
    <definedName name="Excel_BuiltIn_Print_Area_4_1_1" localSheetId="8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5">#REF!</definedName>
    <definedName name="Excel_BuiltIn_Print_Area_4_1_1_1" localSheetId="8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3">#REF!</definedName>
    <definedName name="Excel_BuiltIn_Print_Area_5" localSheetId="14">#REF!</definedName>
    <definedName name="Excel_BuiltIn_Print_Area_5" localSheetId="15">#REF!</definedName>
    <definedName name="Excel_BuiltIn_Print_Area_5" localSheetId="5">#REF!</definedName>
    <definedName name="Excel_BuiltIn_Print_Area_5" localSheetId="8">#REF!</definedName>
    <definedName name="Excel_BuiltIn_Print_Area_5" localSheetId="12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5">#REF!</definedName>
    <definedName name="Excel_BuiltIn_Print_Area_5_1" localSheetId="8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5">#REF!</definedName>
    <definedName name="Excel_BuiltIn_Print_Area_5_1_1" localSheetId="8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5">#REF!</definedName>
    <definedName name="Excel_BuiltIn_Print_Area_6" localSheetId="8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5">#REF!</definedName>
    <definedName name="Excel_BuiltIn_Print_Area_6_1" localSheetId="8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3">#REF!</definedName>
    <definedName name="Excel_BuiltIn_Print_Area_7_1" localSheetId="6">#REF!</definedName>
    <definedName name="Excel_BuiltIn_Print_Area_7_1" localSheetId="5">#REF!</definedName>
    <definedName name="Excel_BuiltIn_Print_Area_7_1" localSheetId="8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5">#REF!</definedName>
    <definedName name="Excel_BuiltIn_Print_Area_7_1_1" localSheetId="8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5">#REF!</definedName>
    <definedName name="Excel_BuiltIn_Print_Area_7_1_1_1" localSheetId="8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5">#REF!</definedName>
    <definedName name="Excel_BuiltIn_Print_Area_7_1_1_1_1" localSheetId="8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3">#REF!</definedName>
    <definedName name="Excel_BuiltIn_Print_Area_8_1" localSheetId="6">#REF!</definedName>
    <definedName name="Excel_BuiltIn_Print_Area_8_1" localSheetId="5">#REF!</definedName>
    <definedName name="Excel_BuiltIn_Print_Area_8_1" localSheetId="8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3">#REF!</definedName>
    <definedName name="Excel_BuiltIn_Print_Area_9_1" localSheetId="6">#REF!</definedName>
    <definedName name="Excel_BuiltIn_Print_Area_9_1" localSheetId="5">#REF!</definedName>
    <definedName name="Excel_BuiltIn_Print_Area_9_1" localSheetId="8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5">#REF!</definedName>
    <definedName name="Excel_BuiltIn_Print_Area_9_1_1" localSheetId="8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5">#REF!</definedName>
    <definedName name="Excel_BuiltIn_Print_Area_9_1_1_1" localSheetId="8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5">#REF!</definedName>
    <definedName name="Excel_BuiltIn_Print_Titles" localSheetId="8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5">#REF!</definedName>
    <definedName name="Excel_BuiltIn_Print_Titles_1" localSheetId="8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5">#REF!</definedName>
    <definedName name="Excel_BuiltIn_Print_Titles_1_1" localSheetId="8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5">#REF!</definedName>
    <definedName name="Excel_BuiltIn_Print_Titles_1_1_1" localSheetId="8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5">#REF!</definedName>
    <definedName name="Excel_BuiltIn_Print_Titles_12" localSheetId="8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5">#REF!</definedName>
    <definedName name="Excel_BuiltIn_Print_Titles_13" localSheetId="8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5">#REF!</definedName>
    <definedName name="Excel_BuiltIn_Print_Titles_13_1" localSheetId="8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5">#REF!</definedName>
    <definedName name="Excel_BuiltIn_Print_Titles_14" localSheetId="8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5">#REF!</definedName>
    <definedName name="Excel_BuiltIn_Print_Titles_2" localSheetId="8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5">#REF!</definedName>
    <definedName name="Excel_BuiltIn_Print_Titles_2_1" localSheetId="8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5">#REF!</definedName>
    <definedName name="Excel_BuiltIn_Print_Titles_3" localSheetId="8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5">#REF!</definedName>
    <definedName name="Excel_BuiltIn_Print_Titles_3_1" localSheetId="8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5">#REF!</definedName>
    <definedName name="Excel_BuiltIn_Print_Titles_4" localSheetId="8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5">#REF!</definedName>
    <definedName name="Excel_BuiltIn_Print_Titles_4_1" localSheetId="8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5">#REF!</definedName>
    <definedName name="Excel_BuiltIn_Print_Titles_5" localSheetId="8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5">#REF!</definedName>
    <definedName name="Excel_BuiltIn_Print_Titles_5_1" localSheetId="8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5">#REF!</definedName>
    <definedName name="Excel_BuiltIn_Print_Titles_8" localSheetId="8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5">#REF!</definedName>
    <definedName name="Excel_BuiltIn_Print_Titles_9" localSheetId="8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5">#REF!</definedName>
    <definedName name="Excel_BuiltIn_Print_Titles_9_1" localSheetId="8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3">#REF!</definedName>
    <definedName name="ff" localSheetId="14">#REF!</definedName>
    <definedName name="ff" localSheetId="15">#REF!</definedName>
    <definedName name="ff" localSheetId="5">#REF!</definedName>
    <definedName name="ff" localSheetId="8">#REF!</definedName>
    <definedName name="ff" localSheetId="12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3">#REF!</definedName>
    <definedName name="gggg" localSheetId="14">#REF!</definedName>
    <definedName name="gggg" localSheetId="15">#REF!</definedName>
    <definedName name="gggg" localSheetId="5">#REF!</definedName>
    <definedName name="gggg" localSheetId="8">#REF!</definedName>
    <definedName name="gggg" localSheetId="12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3">#REF!</definedName>
    <definedName name="Global.MNULL" localSheetId="14">#REF!</definedName>
    <definedName name="Global.MNULL" localSheetId="15">#REF!</definedName>
    <definedName name="Global.MNULL" localSheetId="5">#REF!</definedName>
    <definedName name="Global.MNULL" localSheetId="8">#REF!</definedName>
    <definedName name="Global.MNULL" localSheetId="12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3">#REF!</definedName>
    <definedName name="Global.NULL" localSheetId="14">#REF!</definedName>
    <definedName name="Global.NULL" localSheetId="15">#REF!</definedName>
    <definedName name="Global.NULL" localSheetId="5">#REF!</definedName>
    <definedName name="Global.NULL" localSheetId="8">#REF!</definedName>
    <definedName name="Global.NULL" localSheetId="12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5">#REF!</definedName>
    <definedName name="h" localSheetId="8">#REF!</definedName>
    <definedName name="h">#REF!</definedName>
    <definedName name="hfci" localSheetId="5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5">#REF!</definedName>
    <definedName name="hfcxtn" localSheetId="8">#REF!</definedName>
    <definedName name="hfcxtn" localSheetId="10">#REF!</definedName>
    <definedName name="hfcxtn">#REF!</definedName>
    <definedName name="htvjyn" localSheetId="6">#REF!</definedName>
    <definedName name="htvjyn" localSheetId="5">#REF!</definedName>
    <definedName name="htvjyn" localSheetId="7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5">#REF!</definedName>
    <definedName name="i" localSheetId="8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3">#REF!</definedName>
    <definedName name="iii" localSheetId="6">#REF!</definedName>
    <definedName name="iii" localSheetId="5">#REF!</definedName>
    <definedName name="iii" localSheetId="8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5">#REF!</definedName>
    <definedName name="iiiii" localSheetId="8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5">#REF!</definedName>
    <definedName name="Ind" localSheetId="8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3">#REF!</definedName>
    <definedName name="Itog" localSheetId="6">#REF!</definedName>
    <definedName name="Itog" localSheetId="5">#REF!</definedName>
    <definedName name="Itog" localSheetId="8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3">#REF!</definedName>
    <definedName name="jkjhggh" localSheetId="6">#REF!</definedName>
    <definedName name="jkjhggh" localSheetId="5">#REF!</definedName>
    <definedName name="jkjhggh" localSheetId="8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6">#REF!</definedName>
    <definedName name="kk" localSheetId="5">#REF!</definedName>
    <definedName name="kk" localSheetId="7">#REF!</definedName>
    <definedName name="kk">#REF!</definedName>
    <definedName name="kl" localSheetId="6">#REF!</definedName>
    <definedName name="kl" localSheetId="5">#REF!</definedName>
    <definedName name="kl" localSheetId="7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3">#REF!</definedName>
    <definedName name="KPlan" localSheetId="6">#REF!</definedName>
    <definedName name="KPlan" localSheetId="5">#REF!</definedName>
    <definedName name="KPlan" localSheetId="8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5">#REF!</definedName>
    <definedName name="l" localSheetId="8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5">#REF!</definedName>
    <definedName name="language" localSheetId="8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3">#REF!</definedName>
    <definedName name="m" localSheetId="6">#REF!</definedName>
    <definedName name="m" localSheetId="5">#REF!</definedName>
    <definedName name="m" localSheetId="8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5">#REF!</definedName>
    <definedName name="n" localSheetId="8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13">{"","одинz","дваz","триz","четыреz","пятьz","шестьz","семьz","восемьz","девятьz"}</definedName>
    <definedName name="n_1" localSheetId="15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8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13">{"";1;"двадцатьz";"тридцатьz";"сорокz";"пятьдесятz";"шестьдесятz";"семьдесятz";"восемьдесятz";"девяностоz"}</definedName>
    <definedName name="n_3" localSheetId="15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8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13">{"","стоz","двестиz","тристаz","четырестаz","пятьсотz","шестьсотz","семьсотz","восемьсотz","девятьсотz"}</definedName>
    <definedName name="n_4" localSheetId="15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8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13">{"","однаz","двеz","триz","четыреz","пятьz","шестьz","семьz","восемьz","девятьz"}</definedName>
    <definedName name="n_5" localSheetId="15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8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3">IF('4.5 РМ'!n_3=1,'4.5 РМ'!n_2,'4.5 РМ'!n_3&amp;'4.5 РМ'!n_1)</definedName>
    <definedName name="n0x" localSheetId="13">IF('4.7 Прил.6 Расчет Прочие'!n_3=1,'4.7 Прил.6 Расчет Прочие'!n_2,'4.7 Прил.6 Расчет Прочие'!n_3&amp;'4.7 Прил.6 Расчет Прочие'!n_1)</definedName>
    <definedName name="n0x" localSheetId="15">IF('4.9 Прил 6.2 Расчет ПИР'!n_3=1,'4.9 Прил 6.2 Расчет ПИР'!n_2,'4.9 Прил 6.2 Расчет ПИР'!n_3&amp;'4.9 Прил 6.2 Расчет ПИР'!n_1)</definedName>
    <definedName name="n0x" localSheetId="11">IF('Прил. 10'!n_3=1,'Прил. 10'!n_2,'Прил. 10'!n_3&amp;'Прил. 10'!n_1)</definedName>
    <definedName name="n0x" localSheetId="6">IF('Прил. 3'!n_3=1,'Прил. 3'!n_2,'Прил. 3'!n_3&amp;'Прил. 3'!n_1)</definedName>
    <definedName name="n0x" localSheetId="5">IF('Прил.2 Расч стоим'!n_3=1,'Прил.2 Расч стоим'!n_2,'Прил.2 Расч стоим'!n_3&amp;'Прил.2 Расч стоим'!n_1)</definedName>
    <definedName name="n0x" localSheetId="7">IF('Прил.4 РМ'!n_3=1,'Прил.4 РМ'!n_2,'Прил.4 РМ'!n_3&amp;'Прил.4 РМ'!n_1)</definedName>
    <definedName name="n0x" localSheetId="8">IF('Прил.5 Расчет СМР и ОБ'!n_3=1,'Прил.5 Расчет СМР и ОБ'!n_2,'Прил.5 Расчет СМР и ОБ'!n_3&amp;'Прил.5 Расчет СМР и ОБ'!n_1)</definedName>
    <definedName name="n0x" localSheetId="12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3">IF('4.5 РМ'!n_3=1,'4.5 РМ'!n_2,'4.5 РМ'!n_3&amp;'4.5 РМ'!n_5)</definedName>
    <definedName name="n1x" localSheetId="13">IF('4.7 Прил.6 Расчет Прочие'!n_3=1,'4.7 Прил.6 Расчет Прочие'!n_2,'4.7 Прил.6 Расчет Прочие'!n_3&amp;'4.7 Прил.6 Расчет Прочие'!n_5)</definedName>
    <definedName name="n1x" localSheetId="15">IF('4.9 Прил 6.2 Расчет ПИР'!n_3=1,'4.9 Прил 6.2 Расчет ПИР'!n_2,'4.9 Прил 6.2 Расчет ПИР'!n_3&amp;'4.9 Прил 6.2 Расчет ПИР'!n_5)</definedName>
    <definedName name="n1x" localSheetId="11">IF('Прил. 10'!n_3=1,'Прил. 10'!n_2,'Прил. 10'!n_3&amp;'Прил. 10'!n_5)</definedName>
    <definedName name="n1x" localSheetId="6">IF('Прил. 3'!n_3=1,'Прил. 3'!n_2,'Прил. 3'!n_3&amp;'Прил. 3'!n_5)</definedName>
    <definedName name="n1x" localSheetId="5">IF('Прил.2 Расч стоим'!n_3=1,'Прил.2 Расч стоим'!n_2,'Прил.2 Расч стоим'!n_3&amp;'Прил.2 Расч стоим'!n_5)</definedName>
    <definedName name="n1x" localSheetId="7">IF('Прил.4 РМ'!n_3=1,'Прил.4 РМ'!n_2,'Прил.4 РМ'!n_3&amp;'Прил.4 РМ'!n_5)</definedName>
    <definedName name="n1x" localSheetId="8">IF('Прил.5 Расчет СМР и ОБ'!n_3=1,'Прил.5 Расчет СМР и ОБ'!n_2,'Прил.5 Расчет СМР и ОБ'!n_3&amp;'Прил.5 Расчет СМР и ОБ'!n_5)</definedName>
    <definedName name="n1x" localSheetId="12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3">#REF!</definedName>
    <definedName name="Nalog" localSheetId="6">#REF!</definedName>
    <definedName name="Nalog" localSheetId="5">#REF!</definedName>
    <definedName name="Nalog" localSheetId="8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3">#REF!</definedName>
    <definedName name="NumColJournal" localSheetId="6">#REF!</definedName>
    <definedName name="NumColJournal" localSheetId="5">#REF!</definedName>
    <definedName name="NumColJournal" localSheetId="8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5">#REF!</definedName>
    <definedName name="o" localSheetId="8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5">#REF!</definedName>
    <definedName name="Obj" localSheetId="8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3">#REF!</definedName>
    <definedName name="oppp" localSheetId="6">#REF!</definedName>
    <definedName name="oppp" localSheetId="5">#REF!</definedName>
    <definedName name="oppp" localSheetId="8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3">#REF!</definedName>
    <definedName name="pp" localSheetId="6">#REF!</definedName>
    <definedName name="pp" localSheetId="5">#REF!</definedName>
    <definedName name="pp" localSheetId="8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3">#REF!</definedName>
    <definedName name="Print_Area" localSheetId="15">#REF!</definedName>
    <definedName name="Print_Area" localSheetId="6">#REF!</definedName>
    <definedName name="Print_Area" localSheetId="5">#REF!</definedName>
    <definedName name="Print_Area" localSheetId="8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3">#REF!</definedName>
    <definedName name="propis" localSheetId="6">#REF!</definedName>
    <definedName name="propis" localSheetId="5">#REF!</definedName>
    <definedName name="propis" localSheetId="8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5">#REF!</definedName>
    <definedName name="q" localSheetId="8">#REF!</definedName>
    <definedName name="q">#REF!</definedName>
    <definedName name="qq" localSheetId="5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3">#REF!</definedName>
    <definedName name="qqqqqqqqqqqqqqqqqqqqqqqqqqqqqqqqqqq" localSheetId="6">#REF!</definedName>
    <definedName name="qqqqqqqqqqqqqqqqqqqqqqqqqqqqqqqqqqq" localSheetId="5">#REF!</definedName>
    <definedName name="qqqqqqqqqqqqqqqqqqqqqqqqqqqqqqqqqqq" localSheetId="8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5">#REF!</definedName>
    <definedName name="rehl" localSheetId="8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5">#REF!</definedName>
    <definedName name="rf" localSheetId="8">#REF!</definedName>
    <definedName name="rf">#REF!</definedName>
    <definedName name="rrrrrr" localSheetId="6">#REF!</definedName>
    <definedName name="rrrrrr" localSheetId="5">#REF!</definedName>
    <definedName name="rrrrrr" localSheetId="7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5">#REF!</definedName>
    <definedName name="rtyrty" localSheetId="8">#REF!</definedName>
    <definedName name="rtyrty">#REF!</definedName>
    <definedName name="rybuf" localSheetId="5">#REF!</definedName>
    <definedName name="rybuf">#REF!</definedName>
    <definedName name="rybuf3" localSheetId="5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3">#REF!</definedName>
    <definedName name="SD_DC" localSheetId="6">#REF!</definedName>
    <definedName name="SD_DC" localSheetId="5">#REF!</definedName>
    <definedName name="SD_DC" localSheetId="8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3">#REF!</definedName>
    <definedName name="SDDsfd" localSheetId="6">#REF!</definedName>
    <definedName name="SDDsfd" localSheetId="5">#REF!</definedName>
    <definedName name="SDDsfd" localSheetId="8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5">#REF!</definedName>
    <definedName name="SDSA" localSheetId="8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5">#REF!</definedName>
    <definedName name="SF_SFs" localSheetId="8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3">#REF!</definedName>
    <definedName name="SM" localSheetId="6">#REF!</definedName>
    <definedName name="SM" localSheetId="5">#REF!</definedName>
    <definedName name="SM" localSheetId="8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5">#REF!</definedName>
    <definedName name="SM_SM" localSheetId="8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5">#REF!</definedName>
    <definedName name="SM_SM1" localSheetId="8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5">#REF!</definedName>
    <definedName name="SM_SM45" localSheetId="8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5">#REF!</definedName>
    <definedName name="SM_SM6" localSheetId="8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5">#REF!</definedName>
    <definedName name="SM_STO" localSheetId="8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3">#REF!</definedName>
    <definedName name="SM_STO1" localSheetId="6">#REF!</definedName>
    <definedName name="SM_STO1" localSheetId="5">#REF!</definedName>
    <definedName name="SM_STO1" localSheetId="8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5">#REF!</definedName>
    <definedName name="SM_STO2" localSheetId="8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5">#REF!</definedName>
    <definedName name="SM_STO3" localSheetId="8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5">#REF!</definedName>
    <definedName name="Smmmmmmmmmmmmmmm" localSheetId="8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5">#REF!</definedName>
    <definedName name="SmPr" localSheetId="8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3">#REF!</definedName>
    <definedName name="Status" localSheetId="6">#REF!</definedName>
    <definedName name="Status" localSheetId="5">#REF!</definedName>
    <definedName name="Status" localSheetId="8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3">#REF!</definedName>
    <definedName name="SUM_" localSheetId="6">#REF!</definedName>
    <definedName name="SUM_" localSheetId="5">#REF!</definedName>
    <definedName name="SUM_" localSheetId="8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5">#REF!</definedName>
    <definedName name="SUM_1" localSheetId="8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5">#REF!</definedName>
    <definedName name="sum_2" localSheetId="8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5">#REF!</definedName>
    <definedName name="SUM_3" localSheetId="8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5">#REF!</definedName>
    <definedName name="sum_4" localSheetId="8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5">#REF!</definedName>
    <definedName name="SV" localSheetId="8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5">#REF!</definedName>
    <definedName name="SV_STO" localSheetId="8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5">#REF!</definedName>
    <definedName name="t" localSheetId="8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3">#REF!</definedName>
    <definedName name="time" localSheetId="14">#REF!</definedName>
    <definedName name="time" localSheetId="15">#REF!</definedName>
    <definedName name="time" localSheetId="5">#REF!</definedName>
    <definedName name="time" localSheetId="8">#REF!</definedName>
    <definedName name="time" localSheetId="12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5">#REF!</definedName>
    <definedName name="Time_diff" localSheetId="8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5">#REF!</definedName>
    <definedName name="Times" localSheetId="8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5">#REF!</definedName>
    <definedName name="Times___0" localSheetId="8">#REF!</definedName>
    <definedName name="Times___0">#REF!</definedName>
    <definedName name="title">#REF!</definedName>
    <definedName name="ttt" localSheetId="6">#REF!</definedName>
    <definedName name="ttt" localSheetId="5">#REF!</definedName>
    <definedName name="ttt" localSheetId="7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5">#REF!</definedName>
    <definedName name="ujl" localSheetId="8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3">#REF!</definedName>
    <definedName name="USA_1" localSheetId="6">#REF!</definedName>
    <definedName name="USA_1" localSheetId="5">#REF!</definedName>
    <definedName name="USA_1" localSheetId="8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3">#REF!</definedName>
    <definedName name="v" localSheetId="6">#REF!</definedName>
    <definedName name="v" localSheetId="5">#REF!</definedName>
    <definedName name="v" localSheetId="8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5">#REF!</definedName>
    <definedName name="VH" localSheetId="8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3">#REF!</definedName>
    <definedName name="w" localSheetId="6">#REF!</definedName>
    <definedName name="w" localSheetId="5">#REF!</definedName>
    <definedName name="w" localSheetId="8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3">{"'4.5 РМ'!glc1",#N/A,FALSE,"GLC";"'4.5 РМ'!glc2",#N/A,FALSE,"GLC";"'4.5 РМ'!glc3",#N/A,FALSE,"GLC";"'4.5 РМ'!glc4",#N/A,FALSE,"GLC";"'4.5 РМ'!glc5",#N/A,FALSE,"GLC"}</definedName>
    <definedName name="wrn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11">{"'Прил. 10'!glc1",#N/A,FALSE,"GLC";"'Прил. 10'!glc2",#N/A,FALSE,"GLC";"'Прил. 10'!glc3",#N/A,FALSE,"GLC";"'Прил. 10'!glc4",#N/A,FALSE,"GLC";"'Прил. 10'!glc5",#N/A,FALSE,"GLC"}</definedName>
    <definedName name="wrn" localSheetId="6">{"'Прил. 3'!glc1",#N/A,FALSE,"GLC";"'Прил. 3'!glc2",#N/A,FALSE,"GLC";"'Прил. 3'!glc3",#N/A,FALSE,"GLC";"'Прил. 3'!glc4",#N/A,FALSE,"GLC";"'Прил. 3'!glc5",#N/A,FALSE,"GLC"}</definedName>
    <definedName name="wrn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7">{"'Прил.4 РМ'!glc1",#N/A,FALSE,"GLC";"'Прил.4 РМ'!glc2",#N/A,FALSE,"GLC";"'Прил.4 РМ'!glc3",#N/A,FALSE,"GLC";"'Прил.4 РМ'!glc4",#N/A,FALSE,"GLC";"'Прил.4 РМ'!glc5",#N/A,FALSE,"GLC"}</definedName>
    <definedName name="wrn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" localSheetId="12">'{"''ФОТр.тек.'!glc1",#N/A,FALSE,'"GLC";"''ФОТр.тек.'!glc2",#N/A,FALSE,'"GLC";"''ФОТр.тек.'!glc3",#N/A,FALSE,'"GLC";"''ФОТр.тек.'!glc4",#N/A,FALSE,'"GLC";"''ФОТр.тек.'!glc5",#N/A,FALSE,"GLC"}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3">{#N/A,#N/A,FALSE,"Шаблон_Спец1"}</definedName>
    <definedName name="wrn.1." localSheetId="13">{#N/A,#N/A,FALSE,"Шаблон_Спец1"}</definedName>
    <definedName name="wrn.1." localSheetId="15">{#N/A,#N/A,FALSE,"Шаблон_Спец1"}</definedName>
    <definedName name="wrn.1." localSheetId="11">{#N/A,#N/A,FALSE,"Шаблон_Спец1"}</definedName>
    <definedName name="wrn.1." localSheetId="6">{#N/A,#N/A,FALSE,"Шаблон_Спец1"}</definedName>
    <definedName name="wrn.1." localSheetId="5">{#N/A,#N/A,FALSE,"Шаблон_Спец1"}</definedName>
    <definedName name="wrn.1." localSheetId="7">{#N/A,#N/A,FALSE,"Шаблон_Спец1"}</definedName>
    <definedName name="wrn.1." localSheetId="8">{#N/A,#N/A,FALSE,"Шаблон_Спец1"}</definedName>
    <definedName name="wrn.1." localSheetId="10">{#N/A,#N/A,FALSE,"Шаблон_Спец1"}</definedName>
    <definedName name="wrn.1." localSheetId="12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13">{#N/A,#N/A,FALSE,"Aging Summary";#N/A,#N/A,FALSE,"Ratio Analysis";#N/A,#N/A,FALSE,"Test 120 Day Accts";#N/A,#N/A,FALSE,"Tickmarks"}</definedName>
    <definedName name="wrn.Aging._.and._.Trend._.Analysis." localSheetId="15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8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13">{#N/A,#N/A,FALSE,"Aging Summary";#N/A,#N/A,FALSE,"Ratio Analysis";#N/A,#N/A,FALSE,"Test 120 Day Accts";#N/A,#N/A,FALSE,"Tickmarks"}</definedName>
    <definedName name="wrn.Aging.and._Trend._.Analysis.2" localSheetId="15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13">{"assets",#N/A,FALSE,"historicBS";"liab",#N/A,FALSE,"historicBS";"is",#N/A,FALSE,"historicIS";"ratios",#N/A,FALSE,"ratios"}</definedName>
    <definedName name="wrn.basicfin." localSheetId="15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8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13">{"assets",#N/A,FALSE,"historicBS";"liab",#N/A,FALSE,"historicBS";"is",#N/A,FALSE,"historicIS";"ratios",#N/A,FALSE,"ratios"}</definedName>
    <definedName name="wrn.basicfin.2" localSheetId="15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13">{#N/A,#N/A,TRUE,"Engineering Dept";#N/A,#N/A,TRUE,"Sales Dept";#N/A,#N/A,TRUE,"Marketing Dept";#N/A,#N/A,TRUE,"Admin Dept"}</definedName>
    <definedName name="wrn.Departmentals." localSheetId="15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8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13">{#N/A,#N/A,FALSE,"Engineering Dept";#N/A,#N/A,FALSE,"Sales Dept";#N/A,#N/A,FALSE,"Marketing Dept";#N/A,#N/A,FALSE,"Admin Dept";#N/A,#N/A,FALSE,"Total Operating Expenses"}</definedName>
    <definedName name="wrn.Departments." localSheetId="15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13">{#N/A,#N/A,TRUE,"Balance Sheet";#N/A,#N/A,TRUE,"Income Statement";#N/A,#N/A,TRUE,"Statement of Cash Flows";#N/A,#N/A,TRUE,"Key Indicators"}</definedName>
    <definedName name="wrn.Financials." localSheetId="15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8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13">{"glcbs",#N/A,FALSE,"GLCBS";"glccsbs",#N/A,FALSE,"GLCCSBS";"glcis",#N/A,FALSE,"GLCIS";"glccsis",#N/A,FALSE,"GLCCSIS";"glcrat1",#N/A,FALSE,"GLC-ratios1"}</definedName>
    <definedName name="wrn.glc." localSheetId="15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8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3">{"'4.5 РМ'!glc1",#N/A,FALSE,"GLC";"'4.5 РМ'!glc2",#N/A,FALSE,"GLC";"'4.5 РМ'!glc3",#N/A,FALSE,"GLC";"'4.5 РМ'!glc4",#N/A,FALSE,"GLC";"'4.5 РМ'!glc5",#N/A,FALSE,"GLC"}</definedName>
    <definedName name="wrn.glcpromonte.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11">{"'Прил. 10'!glc1",#N/A,FALSE,"GLC";"'Прил. 10'!glc2",#N/A,FALSE,"GLC";"'Прил. 10'!glc3",#N/A,FALSE,"GLC";"'Прил. 10'!glc4",#N/A,FALSE,"GLC";"'Прил. 10'!glc5",#N/A,FALSE,"GLC"}</definedName>
    <definedName name="wrn.glcpromonte." localSheetId="6">{"'Прил. 3'!glc1",#N/A,FALSE,"GLC";"'Прил. 3'!glc2",#N/A,FALSE,"GLC";"'Прил. 3'!glc3",#N/A,FALSE,"GLC";"'Прил. 3'!glc4",#N/A,FALSE,"GLC";"'Прил. 3'!glc5",#N/A,FALSE,"GLC"}</definedName>
    <definedName name="wrn.glcpromonte.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7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glcpromonte." localSheetId="12">'{"''ФОТр.тек.'!glc1",#N/A,FALSE,'"GLC";"''ФОТр.тек.'!glc2",#N/A,FALSE,'"GLC";"''ФОТр.тек.'!glc3",#N/A,FALSE,'"GLC";"''ФОТр.тек.'!glc4",#N/A,FALSE,'"GLC";"''ФОТр.тек.'!glc5",#N/A,FALSE,"GLC"}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3">#REF!</definedName>
    <definedName name="xh" localSheetId="6">#REF!</definedName>
    <definedName name="xh" localSheetId="5">#REF!</definedName>
    <definedName name="xh" localSheetId="8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5">#REF!</definedName>
    <definedName name="y" localSheetId="8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5">#REF!</definedName>
    <definedName name="Yamaha_26" localSheetId="8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5">#REF!</definedName>
    <definedName name="yyy" localSheetId="8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5">#REF!</definedName>
    <definedName name="ZAK1" localSheetId="8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5">#REF!</definedName>
    <definedName name="ZAK2" localSheetId="8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5">#REF!</definedName>
    <definedName name="zak3" localSheetId="8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5">#REF!</definedName>
    <definedName name="zxdc" localSheetId="8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5">#REF!</definedName>
    <definedName name="zzzz" localSheetId="8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3">#REF!</definedName>
    <definedName name="а" localSheetId="14">#REF!</definedName>
    <definedName name="а" localSheetId="15">#REF!</definedName>
    <definedName name="а" localSheetId="5">#REF!</definedName>
    <definedName name="а" localSheetId="8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3">#REF!</definedName>
    <definedName name="А10" localSheetId="6">#REF!</definedName>
    <definedName name="А10" localSheetId="5">#REF!</definedName>
    <definedName name="А10" localSheetId="8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5">#REF!</definedName>
    <definedName name="а12" localSheetId="8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5">#REF!</definedName>
    <definedName name="а124545" localSheetId="8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5">#REF!</definedName>
    <definedName name="А15" localSheetId="8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5">#REF!</definedName>
    <definedName name="А2" localSheetId="8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5">#REF!</definedName>
    <definedName name="А34" localSheetId="8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5">#REF!</definedName>
    <definedName name="а35" localSheetId="8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5">#REF!</definedName>
    <definedName name="а36" localSheetId="8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5">#REF!</definedName>
    <definedName name="аа" localSheetId="8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3">#REF!</definedName>
    <definedName name="ааа" localSheetId="14">#REF!</definedName>
    <definedName name="ааа" localSheetId="15">#REF!</definedName>
    <definedName name="ааа" localSheetId="5">#REF!</definedName>
    <definedName name="ааа" localSheetId="8">#REF!</definedName>
    <definedName name="ааа" localSheetId="12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3">#REF!</definedName>
    <definedName name="аааа" localSheetId="11">#REF!</definedName>
    <definedName name="аааа" localSheetId="6">#REF!</definedName>
    <definedName name="аааа" localSheetId="5">#REF!</definedName>
    <definedName name="аааа" localSheetId="7">#REF!</definedName>
    <definedName name="аааа" localSheetId="8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5">#REF!</definedName>
    <definedName name="ааааа" localSheetId="8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5">#REF!</definedName>
    <definedName name="аааааа" localSheetId="8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5">#REF!</definedName>
    <definedName name="ааааааа" localSheetId="8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5">#REF!</definedName>
    <definedName name="аб" localSheetId="8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5">#REF!</definedName>
    <definedName name="абв10" localSheetId="8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5">#REF!</definedName>
    <definedName name="ав" localSheetId="8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5">#REF!</definedName>
    <definedName name="авввввввввввввввввввв" localSheetId="8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5">#REF!</definedName>
    <definedName name="авпявап" localSheetId="8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5">#REF!</definedName>
    <definedName name="авпяпав" localSheetId="8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5">#REF!</definedName>
    <definedName name="авРВп" localSheetId="8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5">#REF!</definedName>
    <definedName name="авс" localSheetId="8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5">#REF!</definedName>
    <definedName name="аглвг" localSheetId="8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5">#REF!</definedName>
    <definedName name="админ" localSheetId="8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5">#REF!</definedName>
    <definedName name="аднг" localSheetId="8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5">#REF!</definedName>
    <definedName name="адоад" localSheetId="8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5">#REF!</definedName>
    <definedName name="адожд" localSheetId="8">#REF!</definedName>
    <definedName name="адожд">#REF!</definedName>
    <definedName name="аервенрвперпар" localSheetId="5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3">#REF!</definedName>
    <definedName name="ало" localSheetId="6">#REF!</definedName>
    <definedName name="ало" localSheetId="5">#REF!</definedName>
    <definedName name="ало" localSheetId="8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5">#REF!</definedName>
    <definedName name="Алтайский_край" localSheetId="8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5">#REF!</definedName>
    <definedName name="Алтайский_край_1" localSheetId="8">#REF!</definedName>
    <definedName name="Алтайский_край_1">#REF!</definedName>
    <definedName name="аморт" localSheetId="5">#REF!</definedName>
    <definedName name="аморт">#REF!</definedName>
    <definedName name="Амортизация" localSheetId="5">#REF!</definedName>
    <definedName name="Амортизация">#REF!</definedName>
    <definedName name="АмортизацияНМА" localSheetId="5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5">#REF!</definedName>
    <definedName name="Амурская_область" localSheetId="8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5">#REF!</definedName>
    <definedName name="Амурская_область_1" localSheetId="8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5">#REF!</definedName>
    <definedName name="ангданга" localSheetId="8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5">#REF!</definedName>
    <definedName name="ангщ" localSheetId="8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5">#REF!</definedName>
    <definedName name="анд" localSheetId="8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3">#REF!</definedName>
    <definedName name="анол" localSheetId="6">#REF!</definedName>
    <definedName name="анол" localSheetId="5">#REF!</definedName>
    <definedName name="анол" localSheetId="8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3">#REF!</definedName>
    <definedName name="аода" localSheetId="6">#REF!</definedName>
    <definedName name="аода" localSheetId="5">#REF!</definedName>
    <definedName name="аода" localSheetId="8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5">#REF!</definedName>
    <definedName name="аодадо" localSheetId="8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5">#REF!</definedName>
    <definedName name="аодра" localSheetId="8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3">#REF!</definedName>
    <definedName name="аопы" localSheetId="6">#REF!</definedName>
    <definedName name="аопы" localSheetId="5">#REF!</definedName>
    <definedName name="аопы" localSheetId="8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5">#REF!</definedName>
    <definedName name="аопыао" localSheetId="8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5">#REF!</definedName>
    <definedName name="аоыао" localSheetId="8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5">#REF!</definedName>
    <definedName name="ап" localSheetId="8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5">#REF!</definedName>
    <definedName name="ап12" localSheetId="8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5">#REF!</definedName>
    <definedName name="апоап" localSheetId="8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5">#REF!</definedName>
    <definedName name="аповоп" localSheetId="8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5">#REF!</definedName>
    <definedName name="апопр" localSheetId="8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5">#REF!</definedName>
    <definedName name="апорапо" localSheetId="8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5">#REF!</definedName>
    <definedName name="апотиа" localSheetId="8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5">#REF!</definedName>
    <definedName name="апоыа" localSheetId="8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5">#REF!</definedName>
    <definedName name="апоыаоп" localSheetId="8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5">#REF!</definedName>
    <definedName name="апоыапо" localSheetId="8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5">#REF!</definedName>
    <definedName name="апоыоо" localSheetId="8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3">#REF!</definedName>
    <definedName name="аправи" localSheetId="6">#REF!</definedName>
    <definedName name="аправи" localSheetId="5">#REF!</definedName>
    <definedName name="аправи" localSheetId="8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5">#REF!</definedName>
    <definedName name="апрво" localSheetId="8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5">#REF!</definedName>
    <definedName name="апрыа" localSheetId="8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3">#REF!</definedName>
    <definedName name="апыо" localSheetId="6">#REF!</definedName>
    <definedName name="апыо" localSheetId="5">#REF!</definedName>
    <definedName name="апыо" localSheetId="8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5">#REF!</definedName>
    <definedName name="апырр" localSheetId="8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5">#REF!</definedName>
    <definedName name="араера" localSheetId="8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5">#REF!</definedName>
    <definedName name="арбь" localSheetId="8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5">#REF!</definedName>
    <definedName name="арл" localSheetId="8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3">#REF!</definedName>
    <definedName name="аро" localSheetId="6">#REF!</definedName>
    <definedName name="аро" localSheetId="5">#REF!</definedName>
    <definedName name="аро" localSheetId="8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5">#REF!</definedName>
    <definedName name="ародар" localSheetId="8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3">#REF!</definedName>
    <definedName name="ародарод" localSheetId="6">#REF!</definedName>
    <definedName name="ародарод" localSheetId="5">#REF!</definedName>
    <definedName name="ародарод" localSheetId="8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5">#REF!</definedName>
    <definedName name="ародра" localSheetId="8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5">#REF!</definedName>
    <definedName name="арол" localSheetId="8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5">#REF!</definedName>
    <definedName name="аролаол" localSheetId="8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5">#REF!</definedName>
    <definedName name="арпа" localSheetId="8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5">#REF!</definedName>
    <definedName name="Архангельская_область" localSheetId="8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5">#REF!</definedName>
    <definedName name="Архангельская_область_1" localSheetId="8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3">#REF!</definedName>
    <definedName name="Астраханская_область" localSheetId="6">#REF!</definedName>
    <definedName name="Астраханская_область" localSheetId="5">#REF!</definedName>
    <definedName name="Астраханская_область" localSheetId="8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5">#REF!</definedName>
    <definedName name="АСУТП" localSheetId="8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3">#REF!</definedName>
    <definedName name="аыв" localSheetId="6">#REF!</definedName>
    <definedName name="аыв" localSheetId="5">#REF!</definedName>
    <definedName name="аыв" localSheetId="8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5">#REF!</definedName>
    <definedName name="аыоап" localSheetId="8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5">#REF!</definedName>
    <definedName name="аыоапо" localSheetId="8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5">#REF!</definedName>
    <definedName name="аыопыао" localSheetId="8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3">#REF!</definedName>
    <definedName name="аыпрыпр" localSheetId="6">#REF!</definedName>
    <definedName name="аыпрыпр" localSheetId="5">#REF!</definedName>
    <definedName name="аыпрыпр" localSheetId="8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3">#REF!</definedName>
    <definedName name="б" localSheetId="6">#REF!</definedName>
    <definedName name="б" localSheetId="5">#REF!</definedName>
    <definedName name="б" localSheetId="8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5">#REF!</definedName>
    <definedName name="_xlnm.Database" localSheetId="8">#REF!</definedName>
    <definedName name="_xlnm.Database">#REF!</definedName>
    <definedName name="баир" localSheetId="5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5">#REF!</definedName>
    <definedName name="БАК2" localSheetId="8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5">#REF!</definedName>
    <definedName name="Белгородская_область" localSheetId="8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5">#REF!</definedName>
    <definedName name="блр4545" localSheetId="8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3">#REF!</definedName>
    <definedName name="Больш" localSheetId="6">#REF!</definedName>
    <definedName name="Больш" localSheetId="5">#REF!</definedName>
    <definedName name="Больш" localSheetId="8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5">#REF!</definedName>
    <definedName name="бпрбь" localSheetId="8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5">#REF!</definedName>
    <definedName name="Брянская_область" localSheetId="8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5">#REF!</definedName>
    <definedName name="Буровой_понтон" localSheetId="8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3">#REF!</definedName>
    <definedName name="бьюждж" localSheetId="6">#REF!</definedName>
    <definedName name="бьюждж" localSheetId="5">#REF!</definedName>
    <definedName name="бьюждж" localSheetId="8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5">#REF!</definedName>
    <definedName name="бю.бю." localSheetId="8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5">#REF!</definedName>
    <definedName name="в" localSheetId="8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5">#REF!</definedName>
    <definedName name="В5" localSheetId="8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5">#REF!</definedName>
    <definedName name="Ва" localSheetId="8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5">#REF!</definedName>
    <definedName name="ва3" localSheetId="8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3">#REF!</definedName>
    <definedName name="вава" localSheetId="6">#REF!</definedName>
    <definedName name="вава" localSheetId="5">#REF!</definedName>
    <definedName name="вава" localSheetId="8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5">#REF!</definedName>
    <definedName name="вавввввввввввввв" localSheetId="8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3">#REF!</definedName>
    <definedName name="ВАЛ_" localSheetId="6">#REF!</definedName>
    <definedName name="ВАЛ_" localSheetId="5">#REF!</definedName>
    <definedName name="ВАЛ_" localSheetId="8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5">#REF!</definedName>
    <definedName name="ВАЛ_1" localSheetId="8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5">#REF!</definedName>
    <definedName name="ВАЛ_4" localSheetId="8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5">#REF!</definedName>
    <definedName name="Валаам" localSheetId="8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5">#REF!</definedName>
    <definedName name="вангл" localSheetId="8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5">#REF!</definedName>
    <definedName name="ванлр" localSheetId="8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3">#REF!</definedName>
    <definedName name="вао" localSheetId="6">#REF!</definedName>
    <definedName name="вао" localSheetId="5">#REF!</definedName>
    <definedName name="вао" localSheetId="8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5">#REF!</definedName>
    <definedName name="вап" localSheetId="8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5">#REF!</definedName>
    <definedName name="вапвя" localSheetId="8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5">#REF!</definedName>
    <definedName name="вапр" localSheetId="8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5">#REF!</definedName>
    <definedName name="вапяп" localSheetId="8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3">#REF!</definedName>
    <definedName name="варо" localSheetId="6">#REF!</definedName>
    <definedName name="варо" localSheetId="5">#REF!</definedName>
    <definedName name="варо" localSheetId="8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3">#REF!</definedName>
    <definedName name="ввв" localSheetId="6">#REF!</definedName>
    <definedName name="ввв" localSheetId="5">#REF!</definedName>
    <definedName name="ввв" localSheetId="8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5">#REF!</definedName>
    <definedName name="вввв" localSheetId="8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3">#REF!</definedName>
    <definedName name="вген" localSheetId="6">#REF!</definedName>
    <definedName name="вген" localSheetId="5">#REF!</definedName>
    <definedName name="вген" localSheetId="8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5">#REF!</definedName>
    <definedName name="вглльа" localSheetId="8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5">#REF!</definedName>
    <definedName name="ве" localSheetId="8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5">#REF!</definedName>
    <definedName name="ведущий" localSheetId="8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5">#REF!</definedName>
    <definedName name="венл" localSheetId="8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5">#REF!</definedName>
    <definedName name="вено" localSheetId="8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5">#REF!</definedName>
    <definedName name="веноевн" localSheetId="8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5">#REF!</definedName>
    <definedName name="венолвенп" localSheetId="8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5">#REF!</definedName>
    <definedName name="веноь" localSheetId="8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5">#REF!</definedName>
    <definedName name="венрол" localSheetId="8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5">#REF!</definedName>
    <definedName name="венш" localSheetId="8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5">#REF!</definedName>
    <definedName name="вео" localSheetId="8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5">#REF!</definedName>
    <definedName name="Верхняя_часть" localSheetId="8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3">#REF!</definedName>
    <definedName name="веше" localSheetId="6">#REF!</definedName>
    <definedName name="веше" localSheetId="5">#REF!</definedName>
    <definedName name="веше" localSheetId="8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5">#REF!</definedName>
    <definedName name="вика" localSheetId="8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5">#REF!</definedName>
    <definedName name="вирваы" localSheetId="8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5">#REF!</definedName>
    <definedName name="вкпвп" localSheetId="8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3">#REF!</definedName>
    <definedName name="Владимирская_область" localSheetId="6">#REF!</definedName>
    <definedName name="Владимирская_область" localSheetId="5">#REF!</definedName>
    <definedName name="Владимирская_область" localSheetId="8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3">#REF!</definedName>
    <definedName name="внеове" localSheetId="6">#REF!</definedName>
    <definedName name="внеове" localSheetId="5">#REF!</definedName>
    <definedName name="внеове" localSheetId="8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5">#REF!</definedName>
    <definedName name="внеое" localSheetId="8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5">#REF!</definedName>
    <definedName name="внлг" localSheetId="8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5">#REF!</definedName>
    <definedName name="внорьп" localSheetId="8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5">#REF!</definedName>
    <definedName name="внр" localSheetId="8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5">#REF!</definedName>
    <definedName name="вов" localSheetId="8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5">#REF!</definedName>
    <definedName name="вое" localSheetId="8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3">#REF!</definedName>
    <definedName name="Волгоградская_область" localSheetId="6">#REF!</definedName>
    <definedName name="Волгоградская_область" localSheetId="5">#REF!</definedName>
    <definedName name="Волгоградская_область" localSheetId="8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5">#REF!</definedName>
    <definedName name="Вологодская_область" localSheetId="8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5">#REF!</definedName>
    <definedName name="Вологодская_область_1" localSheetId="8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5">#REF!</definedName>
    <definedName name="вопрв" localSheetId="8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5">#REF!</definedName>
    <definedName name="вопров" localSheetId="8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5">#REF!</definedName>
    <definedName name="Воронежская_область" localSheetId="8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3">#REF!</definedName>
    <definedName name="Вп" localSheetId="6">#REF!</definedName>
    <definedName name="Вп" localSheetId="5">#REF!</definedName>
    <definedName name="Вп" localSheetId="8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5">#REF!</definedName>
    <definedName name="впа" localSheetId="8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5">#REF!</definedName>
    <definedName name="впо" localSheetId="8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3">#REF!</definedName>
    <definedName name="впор" localSheetId="6">#REF!</definedName>
    <definedName name="впор" localSheetId="5">#REF!</definedName>
    <definedName name="впор" localSheetId="8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5">#REF!</definedName>
    <definedName name="впр" localSheetId="8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5">#REF!</definedName>
    <definedName name="впрвпр" localSheetId="8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5">#REF!</definedName>
    <definedName name="впрл" localSheetId="8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5">#REF!</definedName>
    <definedName name="впрлвпр" localSheetId="8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5">#REF!</definedName>
    <definedName name="впрлпр" localSheetId="8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5">#REF!</definedName>
    <definedName name="впрлрпл" localSheetId="8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5">#REF!</definedName>
    <definedName name="впро" localSheetId="8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5">#REF!</definedName>
    <definedName name="впров" localSheetId="8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5">#REF!</definedName>
    <definedName name="впрь" localSheetId="8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5">#REF!</definedName>
    <definedName name="впрьвп" localSheetId="8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5">#REF!</definedName>
    <definedName name="впрьрь" localSheetId="8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5">#REF!</definedName>
    <definedName name="вр" localSheetId="8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5">#REF!</definedName>
    <definedName name="вравар" localSheetId="8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5">#REF!</definedName>
    <definedName name="вро" localSheetId="8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5">#REF!</definedName>
    <definedName name="вров" localSheetId="8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5">#REF!</definedName>
    <definedName name="вровап" localSheetId="8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5">#REF!</definedName>
    <definedName name="врп" localSheetId="8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5">#REF!</definedName>
    <definedName name="врплнл" localSheetId="8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5">#REF!</definedName>
    <definedName name="врпов" localSheetId="8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5">#REF!</definedName>
    <definedName name="врповор" localSheetId="8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3">#REF!</definedName>
    <definedName name="врьпврь" localSheetId="6">#REF!</definedName>
    <definedName name="врьпврь" localSheetId="5">#REF!</definedName>
    <definedName name="врьпврь" localSheetId="8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13">{#N/A,#N/A,FALSE,"Aging Summary";#N/A,#N/A,FALSE,"Ratio Analysis";#N/A,#N/A,FALSE,"Test 120 Day Accts";#N/A,#N/A,FALSE,"Tickmarks"}</definedName>
    <definedName name="вс" localSheetId="15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8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3">#REF!</definedName>
    <definedName name="Всего_по_смете" localSheetId="6">#REF!</definedName>
    <definedName name="Всего_по_смете" localSheetId="5">#REF!</definedName>
    <definedName name="Всего_по_смете" localSheetId="8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3">#REF!</definedName>
    <definedName name="ВсегоШурфов" localSheetId="6">#REF!</definedName>
    <definedName name="ВсегоШурфов" localSheetId="5">#REF!</definedName>
    <definedName name="ВсегоШурфов" localSheetId="8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5">#REF!</definedName>
    <definedName name="Вспомогательные_работы" localSheetId="8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5">#REF!</definedName>
    <definedName name="ВТ" localSheetId="8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5">#REF!</definedName>
    <definedName name="втор_кат" localSheetId="8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5">#REF!</definedName>
    <definedName name="второй" localSheetId="8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5">#REF!</definedName>
    <definedName name="втратар" localSheetId="8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3">#REF!</definedName>
    <definedName name="Вычислительная_техника_1" localSheetId="6">#REF!</definedName>
    <definedName name="Вычислительная_техника_1" localSheetId="5">#REF!</definedName>
    <definedName name="Вычислительная_техника_1" localSheetId="8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5">#REF!</definedName>
    <definedName name="выы" localSheetId="8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5">#REF!</definedName>
    <definedName name="г" localSheetId="8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3">#REF!</definedName>
    <definedName name="ГАП" localSheetId="6">#REF!</definedName>
    <definedName name="ГАП" localSheetId="5">#REF!</definedName>
    <definedName name="ГАП" localSheetId="8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3">#REF!</definedName>
    <definedName name="гелог" localSheetId="6">#REF!</definedName>
    <definedName name="гелог" localSheetId="5">#REF!</definedName>
    <definedName name="гелог" localSheetId="8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5">#REF!</definedName>
    <definedName name="гео" localSheetId="8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5">#REF!</definedName>
    <definedName name="геог" localSheetId="8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5">#REF!</definedName>
    <definedName name="геодезия" localSheetId="8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5">#REF!</definedName>
    <definedName name="геол.1" localSheetId="8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3">#REF!</definedName>
    <definedName name="геол1" localSheetId="6">#REF!</definedName>
    <definedName name="геол1" localSheetId="5">#REF!</definedName>
    <definedName name="геол1" localSheetId="8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5">#REF!</definedName>
    <definedName name="геол4" localSheetId="8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5">#REF!</definedName>
    <definedName name="геология" localSheetId="8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5">#REF!</definedName>
    <definedName name="геоф" localSheetId="8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5">#REF!</definedName>
    <definedName name="геоф1" localSheetId="8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5">#REF!</definedName>
    <definedName name="Геофиз" localSheetId="8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5">#REF!</definedName>
    <definedName name="Геофиз1" localSheetId="8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5">#REF!</definedName>
    <definedName name="геофизика" localSheetId="8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3">#REF!</definedName>
    <definedName name="гидро1" localSheetId="6">#REF!</definedName>
    <definedName name="гидро1" localSheetId="5">#REF!</definedName>
    <definedName name="гидро1" localSheetId="8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3">#REF!</definedName>
    <definedName name="гидро5" localSheetId="6">#REF!</definedName>
    <definedName name="гидро5" localSheetId="5">#REF!</definedName>
    <definedName name="гидро5" localSheetId="8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5">#REF!</definedName>
    <definedName name="гидрол" localSheetId="8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5">#REF!</definedName>
    <definedName name="гидрол.4" localSheetId="8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5">#REF!</definedName>
    <definedName name="Гидролог" localSheetId="8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5">#REF!</definedName>
    <definedName name="Гидролог4" localSheetId="8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3">#REF!</definedName>
    <definedName name="глрп" localSheetId="6">#REF!</definedName>
    <definedName name="глрп" localSheetId="5">#REF!</definedName>
    <definedName name="глрп" localSheetId="8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5">#REF!</definedName>
    <definedName name="гном" localSheetId="8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3">#REF!</definedName>
    <definedName name="гор" localSheetId="6">#REF!</definedName>
    <definedName name="гор" localSheetId="5">#REF!</definedName>
    <definedName name="гор" localSheetId="8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5">#REF!</definedName>
    <definedName name="гос" localSheetId="8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5">#REF!</definedName>
    <definedName name="гпдш" localSheetId="8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5">#REF!</definedName>
    <definedName name="гпшд" localSheetId="8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3">#REF!</definedName>
    <definedName name="гш" localSheetId="6">#REF!</definedName>
    <definedName name="гш" localSheetId="5">#REF!</definedName>
    <definedName name="гш" localSheetId="8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5">#REF!</definedName>
    <definedName name="гшд" localSheetId="8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5">#REF!</definedName>
    <definedName name="гшн" localSheetId="8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3">#REF!</definedName>
    <definedName name="д" localSheetId="14">#REF!</definedName>
    <definedName name="д" localSheetId="15">#REF!</definedName>
    <definedName name="д" localSheetId="5">#REF!</definedName>
    <definedName name="д" localSheetId="8">#REF!</definedName>
    <definedName name="д" localSheetId="12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5">#REF!</definedName>
    <definedName name="д1" localSheetId="8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5">#REF!</definedName>
    <definedName name="д10" localSheetId="8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5">#REF!</definedName>
    <definedName name="д2" localSheetId="8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5">#REF!</definedName>
    <definedName name="д3" localSheetId="8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5">#REF!</definedName>
    <definedName name="д4" localSheetId="8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5">#REF!</definedName>
    <definedName name="д5" localSheetId="8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5">#REF!</definedName>
    <definedName name="д6" localSheetId="8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5">#REF!</definedName>
    <definedName name="д7" localSheetId="8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5">#REF!</definedName>
    <definedName name="д8" localSheetId="8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5">#REF!</definedName>
    <definedName name="д9" localSheetId="8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5">#REF!</definedName>
    <definedName name="дан" localSheetId="8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5">#REF!</definedName>
    <definedName name="Дата_изменения_группы_строек" localSheetId="8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5">#REF!</definedName>
    <definedName name="Дата_изменения_локальной_сметы" localSheetId="8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5">#REF!</definedName>
    <definedName name="Дата_изменения_объекта" localSheetId="8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5">#REF!</definedName>
    <definedName name="Дата_изменения_объектной_сметы" localSheetId="8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5">#REF!</definedName>
    <definedName name="Дата_изменения_очереди" localSheetId="8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5">#REF!</definedName>
    <definedName name="Дата_изменения_пускового_комплекса" localSheetId="8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5">#REF!</definedName>
    <definedName name="Дата_изменения_сводного_сметного_расчета" localSheetId="8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5">#REF!</definedName>
    <definedName name="Дата_изменения_стройки" localSheetId="8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5">#REF!</definedName>
    <definedName name="Дата_создания_группы_строек" localSheetId="8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5">#REF!</definedName>
    <definedName name="Дата_создания_локальной_сметы" localSheetId="8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5">#REF!</definedName>
    <definedName name="Дата_создания_объекта" localSheetId="8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5">#REF!</definedName>
    <definedName name="Дата_создания_объектной_сметы" localSheetId="8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5">#REF!</definedName>
    <definedName name="Дата_создания_очереди" localSheetId="8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5">#REF!</definedName>
    <definedName name="Дата_создания_пускового_комплекса" localSheetId="8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5">#REF!</definedName>
    <definedName name="Дата_создания_сводного_сметного_расчета" localSheetId="8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5">#REF!</definedName>
    <definedName name="Дата_создания_стройки" localSheetId="8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3">#REF!</definedName>
    <definedName name="дд" localSheetId="14">#REF!</definedName>
    <definedName name="дд" localSheetId="15">#REF!</definedName>
    <definedName name="дд" localSheetId="5">#REF!</definedName>
    <definedName name="дд" localSheetId="8">#REF!</definedName>
    <definedName name="дд" localSheetId="12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3">#REF!</definedName>
    <definedName name="дддд" localSheetId="14">#REF!</definedName>
    <definedName name="дддд" localSheetId="15">#REF!</definedName>
    <definedName name="дддд" localSheetId="5">#REF!</definedName>
    <definedName name="дддд" localSheetId="8">#REF!</definedName>
    <definedName name="дддд" localSheetId="12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5">#REF!</definedName>
    <definedName name="ддддд" localSheetId="8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3">#REF!</definedName>
    <definedName name="де" localSheetId="14">#REF!</definedName>
    <definedName name="де" localSheetId="15">#REF!</definedName>
    <definedName name="де" localSheetId="5">#REF!</definedName>
    <definedName name="де" localSheetId="8">#REF!</definedName>
    <definedName name="де" localSheetId="12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3">#REF!</definedName>
    <definedName name="десятый" localSheetId="6">#REF!</definedName>
    <definedName name="десятый" localSheetId="5">#REF!</definedName>
    <definedName name="десятый" localSheetId="8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3">#REF!</definedName>
    <definedName name="дефл." localSheetId="14">#REF!</definedName>
    <definedName name="дефл." localSheetId="15">#REF!</definedName>
    <definedName name="дефл." localSheetId="5">#REF!</definedName>
    <definedName name="дефл." localSheetId="8">#REF!</definedName>
    <definedName name="дефл." localSheetId="12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3">#REF!</definedName>
    <definedName name="Дефлятор" localSheetId="6">#REF!</definedName>
    <definedName name="Дефлятор" localSheetId="5">#REF!</definedName>
    <definedName name="Дефлятор" localSheetId="8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3">#REF!</definedName>
    <definedName name="Дефлятор1" localSheetId="6">#REF!</definedName>
    <definedName name="Дефлятор1" localSheetId="5">#REF!</definedName>
    <definedName name="Дефлятор1" localSheetId="8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3">#REF!</definedName>
    <definedName name="диапазон" localSheetId="6">#REF!</definedName>
    <definedName name="диапазон" localSheetId="5">#REF!</definedName>
    <definedName name="диапазон" localSheetId="8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3">#REF!</definedName>
    <definedName name="Диск" localSheetId="6">#REF!</definedName>
    <definedName name="Диск" localSheetId="5">#REF!</definedName>
    <definedName name="Диск" localSheetId="8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5">#REF!</definedName>
    <definedName name="длдл" localSheetId="8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3">#REF!</definedName>
    <definedName name="Длинна_границы" localSheetId="6">#REF!</definedName>
    <definedName name="Длинна_границы" localSheetId="5">#REF!</definedName>
    <definedName name="Длинна_границы" localSheetId="8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5">#REF!</definedName>
    <definedName name="Длинна_трассы" localSheetId="8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3">#REF!</definedName>
    <definedName name="длозщшзщдлжб" localSheetId="6">#REF!</definedName>
    <definedName name="длозщшзщдлжб" localSheetId="5">#REF!</definedName>
    <definedName name="длозщшзщдлжб" localSheetId="8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5">#REF!</definedName>
    <definedName name="длолдолд" localSheetId="8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5">#REF!</definedName>
    <definedName name="длощшл" localSheetId="8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3">#REF!</definedName>
    <definedName name="Дн_ставка" localSheetId="6">#REF!</definedName>
    <definedName name="Дн_ставка" localSheetId="5">#REF!</definedName>
    <definedName name="Дн_ставка" localSheetId="8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5">#REF!</definedName>
    <definedName name="дна" localSheetId="8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3">#REF!</definedName>
    <definedName name="до" localSheetId="14">#REF!</definedName>
    <definedName name="до" localSheetId="15">#REF!</definedName>
    <definedName name="до" localSheetId="5">#REF!</definedName>
    <definedName name="до" localSheetId="8">#REF!</definedName>
    <definedName name="до" localSheetId="12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3">#REF!</definedName>
    <definedName name="дол" localSheetId="14">#REF!</definedName>
    <definedName name="дол" localSheetId="15">#REF!</definedName>
    <definedName name="дол" localSheetId="5">#REF!</definedName>
    <definedName name="дол" localSheetId="8">#REF!</definedName>
    <definedName name="дол" localSheetId="12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3">#REF!</definedName>
    <definedName name="ДОЛЛАР" localSheetId="6">#REF!</definedName>
    <definedName name="ДОЛЛАР" localSheetId="5">#REF!</definedName>
    <definedName name="ДОЛЛАР" localSheetId="8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5">#REF!</definedName>
    <definedName name="доорп" localSheetId="8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3">#REF!</definedName>
    <definedName name="Доп._оборудование_1" localSheetId="6">#REF!</definedName>
    <definedName name="Доп._оборудование_1" localSheetId="5">#REF!</definedName>
    <definedName name="Доп._оборудование_1" localSheetId="8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5">#REF!</definedName>
    <definedName name="Доп_оборуд" localSheetId="8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5">#REF!</definedName>
    <definedName name="допдшгед" localSheetId="8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3">#REF!</definedName>
    <definedName name="Дорога_1" localSheetId="6">#REF!</definedName>
    <definedName name="Дорога_1" localSheetId="5">#REF!</definedName>
    <definedName name="Дорога_1" localSheetId="8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5">#REF!</definedName>
    <definedName name="дп" localSheetId="8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5">#REF!</definedName>
    <definedName name="др" localSheetId="8">#REF!</definedName>
    <definedName name="др">#REF!</definedName>
    <definedName name="др.матер" localSheetId="5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3">#REF!</definedName>
    <definedName name="ДС" localSheetId="14">#REF!</definedName>
    <definedName name="ДС" localSheetId="15">#REF!</definedName>
    <definedName name="ДС" localSheetId="5">#REF!</definedName>
    <definedName name="ДС" localSheetId="8">#REF!</definedName>
    <definedName name="ДС" localSheetId="12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3">#REF!</definedName>
    <definedName name="дщшю" localSheetId="6">#REF!</definedName>
    <definedName name="дщшю" localSheetId="5">#REF!</definedName>
    <definedName name="дщшю" localSheetId="8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5">#REF!</definedName>
    <definedName name="дэ" localSheetId="8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5">#REF!</definedName>
    <definedName name="е" localSheetId="8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5">#REF!</definedName>
    <definedName name="евнл" localSheetId="8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5">#REF!</definedName>
    <definedName name="евнлен" localSheetId="8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3">#REF!</definedName>
    <definedName name="Еврейская_автономная_область" localSheetId="6">#REF!</definedName>
    <definedName name="Еврейская_автономная_область" localSheetId="5">#REF!</definedName>
    <definedName name="Еврейская_автономная_область" localSheetId="8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5">#REF!</definedName>
    <definedName name="Еврейская_автономная_область_1" localSheetId="8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5">#REF!</definedName>
    <definedName name="еврор" localSheetId="8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5">#REF!</definedName>
    <definedName name="еврь" localSheetId="8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5">#REF!</definedName>
    <definedName name="Единица1" localSheetId="8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5">#REF!</definedName>
    <definedName name="Единица10" localSheetId="8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5">#REF!</definedName>
    <definedName name="Единица11" localSheetId="8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5">#REF!</definedName>
    <definedName name="Единица12" localSheetId="8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5">#REF!</definedName>
    <definedName name="Единица13" localSheetId="8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5">#REF!</definedName>
    <definedName name="Единица14" localSheetId="8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5">#REF!</definedName>
    <definedName name="Единица15" localSheetId="8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5">#REF!</definedName>
    <definedName name="Единица16" localSheetId="8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5">#REF!</definedName>
    <definedName name="Единица17" localSheetId="8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5">#REF!</definedName>
    <definedName name="Единица18" localSheetId="8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5">#REF!</definedName>
    <definedName name="Единица19" localSheetId="8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5">#REF!</definedName>
    <definedName name="Единица2" localSheetId="8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5">#REF!</definedName>
    <definedName name="Единица20" localSheetId="8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5">#REF!</definedName>
    <definedName name="Единица21" localSheetId="8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5">#REF!</definedName>
    <definedName name="Единица22" localSheetId="8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5">#REF!</definedName>
    <definedName name="Единица23" localSheetId="8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5">#REF!</definedName>
    <definedName name="Единица24" localSheetId="8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5">#REF!</definedName>
    <definedName name="Единица25" localSheetId="8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5">#REF!</definedName>
    <definedName name="Единица26" localSheetId="8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5">#REF!</definedName>
    <definedName name="Единица27" localSheetId="8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5">#REF!</definedName>
    <definedName name="Единица28" localSheetId="8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5">#REF!</definedName>
    <definedName name="Единица29" localSheetId="8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5">#REF!</definedName>
    <definedName name="Единица3" localSheetId="8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5">#REF!</definedName>
    <definedName name="Единица30" localSheetId="8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5">#REF!</definedName>
    <definedName name="Единица31" localSheetId="8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5">#REF!</definedName>
    <definedName name="Единица32" localSheetId="8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5">#REF!</definedName>
    <definedName name="Единица33" localSheetId="8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5">#REF!</definedName>
    <definedName name="Единица34" localSheetId="8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5">#REF!</definedName>
    <definedName name="Единица35" localSheetId="8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5">#REF!</definedName>
    <definedName name="Единица36" localSheetId="8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5">#REF!</definedName>
    <definedName name="Единица37" localSheetId="8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5">#REF!</definedName>
    <definedName name="Единица38" localSheetId="8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5">#REF!</definedName>
    <definedName name="Единица39" localSheetId="8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5">#REF!</definedName>
    <definedName name="Единица4" localSheetId="8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5">#REF!</definedName>
    <definedName name="Единица40" localSheetId="8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5">#REF!</definedName>
    <definedName name="Единица41" localSheetId="8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5">#REF!</definedName>
    <definedName name="Единица42" localSheetId="8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5">#REF!</definedName>
    <definedName name="Единица43" localSheetId="8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5">#REF!</definedName>
    <definedName name="Единица44" localSheetId="8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5">#REF!</definedName>
    <definedName name="Единица45" localSheetId="8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5">#REF!</definedName>
    <definedName name="Единица46" localSheetId="8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5">#REF!</definedName>
    <definedName name="Единица47" localSheetId="8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5">#REF!</definedName>
    <definedName name="Единица48" localSheetId="8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5">#REF!</definedName>
    <definedName name="Единица49" localSheetId="8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5">#REF!</definedName>
    <definedName name="Единица5" localSheetId="8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5">#REF!</definedName>
    <definedName name="Единица50" localSheetId="8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5">#REF!</definedName>
    <definedName name="Единица51" localSheetId="8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5">#REF!</definedName>
    <definedName name="Единица52" localSheetId="8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5">#REF!</definedName>
    <definedName name="Единица53" localSheetId="8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5">#REF!</definedName>
    <definedName name="Единица54" localSheetId="8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5">#REF!</definedName>
    <definedName name="Единица55" localSheetId="8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5">#REF!</definedName>
    <definedName name="Единица56" localSheetId="8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5">#REF!</definedName>
    <definedName name="Единица57" localSheetId="8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5">#REF!</definedName>
    <definedName name="Единица58" localSheetId="8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5">#REF!</definedName>
    <definedName name="Единица59" localSheetId="8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5">#REF!</definedName>
    <definedName name="Единица6" localSheetId="8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5">#REF!</definedName>
    <definedName name="Единица60" localSheetId="8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5">#REF!</definedName>
    <definedName name="Единица7" localSheetId="8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5">#REF!</definedName>
    <definedName name="Единица8" localSheetId="8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5">#REF!</definedName>
    <definedName name="Единица9" localSheetId="8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5">#REF!</definedName>
    <definedName name="ен" localSheetId="8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5">#REF!</definedName>
    <definedName name="енвлпр" localSheetId="8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5">#REF!</definedName>
    <definedName name="енг" localSheetId="8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5">#REF!</definedName>
    <definedName name="енк" localSheetId="8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5">#REF!</definedName>
    <definedName name="енлопр" localSheetId="8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5">#REF!</definedName>
    <definedName name="ено" localSheetId="8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5">#REF!</definedName>
    <definedName name="еное" localSheetId="8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5">#REF!</definedName>
    <definedName name="ео" localSheetId="8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5">#REF!</definedName>
    <definedName name="еов" localSheetId="8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5">#REF!</definedName>
    <definedName name="ер" localSheetId="8">#REF!</definedName>
    <definedName name="ер">#REF!</definedName>
    <definedName name="ЕСН2004" localSheetId="5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5">#REF!</definedName>
    <definedName name="еуг" localSheetId="8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3">#REF!</definedName>
    <definedName name="ж" localSheetId="14">#REF!</definedName>
    <definedName name="ж" localSheetId="15">#REF!</definedName>
    <definedName name="ж" localSheetId="5">#REF!</definedName>
    <definedName name="ж" localSheetId="8">#REF!</definedName>
    <definedName name="ж" localSheetId="12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3">#REF!</definedName>
    <definedName name="жжж" localSheetId="6">#REF!</definedName>
    <definedName name="жжж" localSheetId="5">#REF!</definedName>
    <definedName name="жжж" localSheetId="8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5">#REF!</definedName>
    <definedName name="жпф" localSheetId="8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5">#REF!</definedName>
    <definedName name="Зависимые" localSheetId="8">#REF!</definedName>
    <definedName name="Зависимые">#REF!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5">#REF!</definedName>
    <definedName name="Заголовок_печати" localSheetId="8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5">#REF!</definedName>
    <definedName name="Заголовок_раздела" localSheetId="8">#REF!</definedName>
    <definedName name="Заголовок_раздела">#REF!</definedName>
    <definedName name="ЗаданиеГС_КМ" localSheetId="5">#REF!</definedName>
    <definedName name="ЗаданиеГС_КМ">#REF!</definedName>
    <definedName name="ЗаданиеЭСС_КМ" localSheetId="5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3">#REF!</definedName>
    <definedName name="Заказчик" localSheetId="6">#REF!</definedName>
    <definedName name="Заказчик" localSheetId="5">#REF!</definedName>
    <definedName name="Заказчик" localSheetId="8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3">#REF!</definedName>
    <definedName name="зждзд" localSheetId="6">#REF!</definedName>
    <definedName name="зждзд" localSheetId="5">#REF!</definedName>
    <definedName name="зждзд" localSheetId="8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3">#REF!</definedName>
    <definedName name="зз" localSheetId="14">#REF!</definedName>
    <definedName name="зз" localSheetId="15">#REF!</definedName>
    <definedName name="зз" localSheetId="5">#REF!</definedName>
    <definedName name="зз" localSheetId="8">#REF!</definedName>
    <definedName name="зз" localSheetId="12">#REF!</definedName>
    <definedName name="зз">#REF!</definedName>
    <definedName name="зззз" localSheetId="5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3">#REF!</definedName>
    <definedName name="ЗИП_Всего_1" localSheetId="6">#REF!</definedName>
    <definedName name="ЗИП_Всего_1" localSheetId="5">#REF!</definedName>
    <definedName name="ЗИП_Всего_1" localSheetId="8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3">#REF!</definedName>
    <definedName name="зощр" localSheetId="6">#REF!</definedName>
    <definedName name="зощр" localSheetId="5">#REF!</definedName>
    <definedName name="зощр" localSheetId="8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5">#REF!</definedName>
    <definedName name="ЗЮзя" localSheetId="8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3">#REF!</definedName>
    <definedName name="Ивановская_область" localSheetId="6">#REF!</definedName>
    <definedName name="Ивановская_область" localSheetId="5">#REF!</definedName>
    <definedName name="Ивановская_область" localSheetId="8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5">#REF!</definedName>
    <definedName name="ивпт" localSheetId="8">#REF!</definedName>
    <definedName name="ивпт">#REF!</definedName>
    <definedName name="Иди" localSheetId="5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5">#REF!</definedName>
    <definedName name="ии" localSheetId="8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3">#REF!</definedName>
    <definedName name="иии" localSheetId="14">#REF!</definedName>
    <definedName name="иии" localSheetId="15">#REF!</definedName>
    <definedName name="иии" localSheetId="5">#REF!</definedName>
    <definedName name="иии" localSheetId="8">#REF!</definedName>
    <definedName name="иии" localSheetId="12">#REF!</definedName>
    <definedName name="иии">#REF!</definedName>
    <definedName name="ИИМбал" localSheetId="5">#REF!</definedName>
    <definedName name="ИИМбал">#REF!</definedName>
    <definedName name="ИиНИ" localSheetId="5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5">#REF!</definedName>
    <definedName name="ик" localSheetId="8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3">#REF!</definedName>
    <definedName name="имт" localSheetId="6">#REF!</definedName>
    <definedName name="имт" localSheetId="5">#REF!</definedName>
    <definedName name="имт" localSheetId="8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5">#REF!</definedName>
    <definedName name="Инвестор" localSheetId="8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5">#REF!</definedName>
    <definedName name="Инд" localSheetId="8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5">#REF!</definedName>
    <definedName name="Индекс_ЛН_группы_строек" localSheetId="8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5">#REF!</definedName>
    <definedName name="Индекс_ЛН_локальной_сметы" localSheetId="8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5">#REF!</definedName>
    <definedName name="Индекс_ЛН_объекта" localSheetId="8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5">#REF!</definedName>
    <definedName name="Индекс_ЛН_объектной_сметы" localSheetId="8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5">#REF!</definedName>
    <definedName name="Индекс_ЛН_очереди" localSheetId="8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5">#REF!</definedName>
    <definedName name="Индекс_ЛН_пускового_комплекса" localSheetId="8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5">#REF!</definedName>
    <definedName name="Индекс_ЛН_сводного_сметного_расчета" localSheetId="8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5">#REF!</definedName>
    <definedName name="Индекс_ЛН_стройки" localSheetId="8">#REF!</definedName>
    <definedName name="Индекс_ЛН_стройки">#REF!</definedName>
    <definedName name="Ини" localSheetId="6">#REF!</definedName>
    <definedName name="Ини" localSheetId="5">#REF!</definedName>
    <definedName name="Ини" localSheetId="7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5">#REF!</definedName>
    <definedName name="инфл" localSheetId="8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5">#REF!</definedName>
    <definedName name="иолд" localSheetId="8">#REF!</definedName>
    <definedName name="иолд">#REF!</definedName>
    <definedName name="ИОСост" localSheetId="5">#REF!</definedName>
    <definedName name="ИОСост">#REF!</definedName>
    <definedName name="ИОСпс" localSheetId="5">#REF!</definedName>
    <definedName name="ИОСпс">#REF!</definedName>
    <definedName name="ИОСсг" localSheetId="5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5">#REF!</definedName>
    <definedName name="иошль" localSheetId="8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5">#REF!</definedName>
    <definedName name="ип" localSheetId="8">#REF!</definedName>
    <definedName name="ип">#REF!</definedName>
    <definedName name="Ипос" localSheetId="5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5">#REF!</definedName>
    <definedName name="ИПусто" localSheetId="8">#REF!</definedName>
    <definedName name="ИПусто">#REF!</definedName>
    <definedName name="Ипц" localSheetId="5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5">#REF!</definedName>
    <definedName name="Иркутская_область" localSheetId="8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5">#REF!</definedName>
    <definedName name="Иркутская_область_1" localSheetId="8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3">#REF!</definedName>
    <definedName name="ИС__И.Максимов" localSheetId="6">#REF!</definedName>
    <definedName name="ИС__И.Максимов" localSheetId="5">#REF!</definedName>
    <definedName name="ИС__И.Максимов" localSheetId="8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5">#REF!</definedName>
    <definedName name="итог" localSheetId="8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5">#REF!</definedName>
    <definedName name="Итого_ЗПМ__по_рес_расчету_с_учетом_к_тов" localSheetId="8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6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8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5">#REF!</definedName>
    <definedName name="Итого_ЗПМ_по_акту_вып_работ_при_ресурсном_расчете_с_учетом_к_тов" localSheetId="8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5">#REF!</definedName>
    <definedName name="Итого_ЗПМ_по_акту_выполненных_работ_в_базисных_ценах" localSheetId="8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5">#REF!</definedName>
    <definedName name="Итого_ЗПМ_по_акту_выполненных_работ_при_ресурсном_расчете" localSheetId="8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5">#REF!</definedName>
    <definedName name="Итого_ЗПМ_при_расчете_по_стоимости_ч_часа_работы_механизаторов" localSheetId="8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5">#REF!</definedName>
    <definedName name="Итого_МАТ_по_акту_вып_работ_в_базисных_ценах_с_учетом_к_тов" localSheetId="8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5">#REF!</definedName>
    <definedName name="Итого_МАТ_по_акту_вып_работ_при_ресурсном_расчете_с_учетом_к_тов" localSheetId="8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5">#REF!</definedName>
    <definedName name="Итого_материалы" localSheetId="8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5">#REF!</definedName>
    <definedName name="Итого_материалы__по_рес_расчету_с_учетом_к_тов" localSheetId="8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8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5">#REF!</definedName>
    <definedName name="Итого_материалы_по_акту_выполненных_работ_при_ресурсном_расчете" localSheetId="8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5">#REF!</definedName>
    <definedName name="Итого_машины_и_механизмы" localSheetId="8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8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5">#REF!</definedName>
    <definedName name="Итого_машины_и_механизмы_по_акту_выполненных_работ_при_ресурсном_расчете" localSheetId="8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3">#REF!</definedName>
    <definedName name="Итого_НР_по_акту_по_ресурсному_расчету" localSheetId="6">#REF!</definedName>
    <definedName name="Итого_НР_по_акту_по_ресурсному_расчету" localSheetId="5">#REF!</definedName>
    <definedName name="Итого_НР_по_акту_по_ресурсному_расчету" localSheetId="8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5">#REF!</definedName>
    <definedName name="Итого_НР_по_ресурсному_расчету" localSheetId="8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5">#REF!</definedName>
    <definedName name="Итого_ОЗП" localSheetId="8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6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8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5">#REF!</definedName>
    <definedName name="Итого_ОЗП_по_акту_вып_работ_при_ресурсном_расчете_с_учетом_к_тов" localSheetId="8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5">#REF!</definedName>
    <definedName name="Итого_ОЗП_по_акту_выполненных_работ_в_базисных_ценах" localSheetId="8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5">#REF!</definedName>
    <definedName name="Итого_ОЗП_по_акту_выполненных_работ_при_ресурсном_расчете" localSheetId="8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5">#REF!</definedName>
    <definedName name="Итого_ОЗП_по_рес_расчету_с_учетом_к_тов" localSheetId="8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5">#REF!</definedName>
    <definedName name="Итого_ПЗ" localSheetId="8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5">#REF!</definedName>
    <definedName name="Итого_ПЗ_в_базисных_ценах" localSheetId="8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6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8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5">#REF!</definedName>
    <definedName name="Итого_ПЗ_по_акту_вып_работ_при_ресурсном_расчете_с_учетом_к_тов" localSheetId="8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5">#REF!</definedName>
    <definedName name="Итого_ПЗ_по_акту_выполненных_работ_в_базисных_ценах" localSheetId="8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5">#REF!</definedName>
    <definedName name="Итого_ПЗ_по_акту_выполненных_работ_при_ресурсном_расчете" localSheetId="8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5">#REF!</definedName>
    <definedName name="Итого_ПЗ_по_рес_расчету_с_учетом_к_тов" localSheetId="8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5">#REF!</definedName>
    <definedName name="Итого_по_разделу_V" localSheetId="8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5">#REF!</definedName>
    <definedName name="Итого_по_смете" localSheetId="8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3">#REF!</definedName>
    <definedName name="Итого_СП_по_акту_по_ресурсному_расчету" localSheetId="6">#REF!</definedName>
    <definedName name="Итого_СП_по_акту_по_ресурсному_расчету" localSheetId="5">#REF!</definedName>
    <definedName name="Итого_СП_по_акту_по_ресурсному_расчету" localSheetId="8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5">#REF!</definedName>
    <definedName name="Итого_СП_по_ресурсному_расчету" localSheetId="8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6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8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5">#REF!</definedName>
    <definedName name="Итого_ФОТ_по_акту_выполненных_работ_при_ресурсном_расчете" localSheetId="8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5">#REF!</definedName>
    <definedName name="Итого_ФОТ_при_расчете_по_доле_з_п_в_стоимости_эксплуатации_машин" localSheetId="8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5">#REF!</definedName>
    <definedName name="Итого_ЭММ__по_рес_расчету_с_учетом_к_тов" localSheetId="8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6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8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5">#REF!</definedName>
    <definedName name="Итого_ЭММ_по_акту_вып_работ_при_ресурсном_расчете_с_учетом_к_тов" localSheetId="8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5">#REF!</definedName>
    <definedName name="ить" localSheetId="8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5">#REF!</definedName>
    <definedName name="итьоиьб" localSheetId="8">#REF!</definedName>
    <definedName name="итьоиьб">#REF!</definedName>
    <definedName name="Иуе" localSheetId="5">#REF!</definedName>
    <definedName name="Иуе">#REF!</definedName>
    <definedName name="ИуеРЭО" localSheetId="5">#REF!</definedName>
    <definedName name="ИуеРЭО">#REF!</definedName>
    <definedName name="Ицпп" localSheetId="5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5">#REF!</definedName>
    <definedName name="й" localSheetId="8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3">#REF!</definedName>
    <definedName name="йцйу3йк" localSheetId="6">#REF!</definedName>
    <definedName name="йцйу3йк" localSheetId="5">#REF!</definedName>
    <definedName name="йцйу3йк" localSheetId="8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3">#REF!</definedName>
    <definedName name="йцу" localSheetId="6">#REF!</definedName>
    <definedName name="йцу" localSheetId="5">#REF!</definedName>
    <definedName name="йцу" localSheetId="8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5">#REF!</definedName>
    <definedName name="К" localSheetId="8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5">#REF!</definedName>
    <definedName name="к_ЗПМ" localSheetId="8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5">#REF!</definedName>
    <definedName name="к_МАТ" localSheetId="8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5">#REF!</definedName>
    <definedName name="к_ОЗП" localSheetId="8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5">#REF!</definedName>
    <definedName name="к_ПЗ" localSheetId="8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5">#REF!</definedName>
    <definedName name="к_ЭМ" localSheetId="8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5">#REF!</definedName>
    <definedName name="к1" localSheetId="8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5">#REF!</definedName>
    <definedName name="к10" localSheetId="8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5">#REF!</definedName>
    <definedName name="к101" localSheetId="8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5">#REF!</definedName>
    <definedName name="К105" localSheetId="8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5">#REF!</definedName>
    <definedName name="к11" localSheetId="8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5">#REF!</definedName>
    <definedName name="к12" localSheetId="8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5">#REF!</definedName>
    <definedName name="к13" localSheetId="8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5">#REF!</definedName>
    <definedName name="к14" localSheetId="8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5">#REF!</definedName>
    <definedName name="к15" localSheetId="8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5">#REF!</definedName>
    <definedName name="к16" localSheetId="8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5">#REF!</definedName>
    <definedName name="к17" localSheetId="8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5">#REF!</definedName>
    <definedName name="к18" localSheetId="8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5">#REF!</definedName>
    <definedName name="к19" localSheetId="8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5">#REF!</definedName>
    <definedName name="к2" localSheetId="8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5">#REF!</definedName>
    <definedName name="к20" localSheetId="8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5">#REF!</definedName>
    <definedName name="к21" localSheetId="8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5">#REF!</definedName>
    <definedName name="к22" localSheetId="8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5">#REF!</definedName>
    <definedName name="к23" localSheetId="8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5">#REF!</definedName>
    <definedName name="к231" localSheetId="8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5">#REF!</definedName>
    <definedName name="к24" localSheetId="8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5">#REF!</definedName>
    <definedName name="к25" localSheetId="8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5">#REF!</definedName>
    <definedName name="к26" localSheetId="8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5">#REF!</definedName>
    <definedName name="к27" localSheetId="8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5">#REF!</definedName>
    <definedName name="к28" localSheetId="8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5">#REF!</definedName>
    <definedName name="к29" localSheetId="8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5">#REF!</definedName>
    <definedName name="к2п" localSheetId="8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5">#REF!</definedName>
    <definedName name="к3" localSheetId="8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5">#REF!</definedName>
    <definedName name="к30" localSheetId="8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5">#REF!</definedName>
    <definedName name="к3п" localSheetId="8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5">#REF!</definedName>
    <definedName name="к5" localSheetId="8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5">#REF!</definedName>
    <definedName name="к6" localSheetId="8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5">#REF!</definedName>
    <definedName name="к7" localSheetId="8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5">#REF!</definedName>
    <definedName name="к8" localSheetId="8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5">#REF!</definedName>
    <definedName name="к9" localSheetId="8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5">#REF!</definedName>
    <definedName name="Кабардино_Балкарская_Республика" localSheetId="8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3">#REF!</definedName>
    <definedName name="Кабели_1" localSheetId="6">#REF!</definedName>
    <definedName name="Кабели_1" localSheetId="5">#REF!</definedName>
    <definedName name="Кабели_1" localSheetId="8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5">#REF!</definedName>
    <definedName name="кабель" localSheetId="8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3">#REF!</definedName>
    <definedName name="кака" localSheetId="6">#REF!</definedName>
    <definedName name="кака" localSheetId="5">#REF!</definedName>
    <definedName name="кака" localSheetId="8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5">#REF!</definedName>
    <definedName name="Калининградская_область" localSheetId="8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5">#REF!</definedName>
    <definedName name="калплан" localSheetId="8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5">#REF!</definedName>
    <definedName name="Калужская_область" localSheetId="8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5">#REF!</definedName>
    <definedName name="Камеральных" localSheetId="8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5">#REF!</definedName>
    <definedName name="Камчатская_область" localSheetId="8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5">#REF!</definedName>
    <definedName name="Камчатская_область_1" localSheetId="8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5">#REF!</definedName>
    <definedName name="Карачаево_Черкесская_Республика" localSheetId="8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3">#REF!</definedName>
    <definedName name="Категория_сложности" localSheetId="6">#REF!</definedName>
    <definedName name="Категория_сложности" localSheetId="5">#REF!</definedName>
    <definedName name="Категория_сложности" localSheetId="8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5">#REF!</definedName>
    <definedName name="катя" localSheetId="8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3">#REF!</definedName>
    <definedName name="КВАРТАЛ2" localSheetId="6">#REF!</definedName>
    <definedName name="КВАРТАЛ2" localSheetId="5">#REF!</definedName>
    <definedName name="КВАРТАЛ2" localSheetId="8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3">#REF!</definedName>
    <definedName name="кгкг" localSheetId="6">#REF!</definedName>
    <definedName name="кгкг" localSheetId="5">#REF!</definedName>
    <definedName name="кгкг" localSheetId="8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5">#REF!</definedName>
    <definedName name="кеке" localSheetId="8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5">#REF!</definedName>
    <definedName name="Кемеровская_область" localSheetId="8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5">#REF!</definedName>
    <definedName name="Кемеровская_область_1" localSheetId="8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5">#REF!</definedName>
    <definedName name="кенрке" localSheetId="8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5">#REF!</definedName>
    <definedName name="кенроолтьб" localSheetId="8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5">#REF!</definedName>
    <definedName name="керл" localSheetId="8">#REF!</definedName>
    <definedName name="керл">#REF!</definedName>
    <definedName name="КЗ_Имущество" localSheetId="5">#REF!</definedName>
    <definedName name="КЗ_Имущество">#REF!</definedName>
    <definedName name="КЗ_ИП" localSheetId="5">#REF!</definedName>
    <definedName name="КЗ_ИП">#REF!</definedName>
    <definedName name="КЗ_НИОКР" localSheetId="5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5">#REF!</definedName>
    <definedName name="КИП" localSheetId="8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3">#REF!</definedName>
    <definedName name="КИПиавтом" localSheetId="6">#REF!</definedName>
    <definedName name="КИПиавтом" localSheetId="5">#REF!</definedName>
    <definedName name="КИПиавтом" localSheetId="8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5">#REF!</definedName>
    <definedName name="Кировская_область" localSheetId="8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5">#REF!</definedName>
    <definedName name="Кировская_область_1" localSheetId="8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3">#REF!</definedName>
    <definedName name="кк" localSheetId="14">#REF!</definedName>
    <definedName name="кк" localSheetId="15">#REF!</definedName>
    <definedName name="кк" localSheetId="5">#REF!</definedName>
    <definedName name="кк" localSheetId="8">#REF!</definedName>
    <definedName name="кк" localSheetId="12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5">#REF!</definedName>
    <definedName name="ккее" localSheetId="8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5">#REF!</definedName>
    <definedName name="ккк" localSheetId="8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3">#REF!</definedName>
    <definedName name="книга" localSheetId="6">#REF!</definedName>
    <definedName name="книга" localSheetId="5">#REF!</definedName>
    <definedName name="книга" localSheetId="8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5">#REF!</definedName>
    <definedName name="Кобщ" localSheetId="8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5">#REF!</definedName>
    <definedName name="КОД" localSheetId="8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5">#REF!</definedName>
    <definedName name="кол" localSheetId="8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5">#REF!</definedName>
    <definedName name="Количество_землепользователей" localSheetId="8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5">#REF!</definedName>
    <definedName name="Количество_контуров" localSheetId="8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5">#REF!</definedName>
    <definedName name="Количество_культур" localSheetId="8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3">#REF!</definedName>
    <definedName name="Количество_планшетов" localSheetId="6">#REF!</definedName>
    <definedName name="Количество_планшетов" localSheetId="5">#REF!</definedName>
    <definedName name="Количество_планшетов" localSheetId="8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5">#REF!</definedName>
    <definedName name="Количество_предприятий" localSheetId="8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5">#REF!</definedName>
    <definedName name="Количество_согласований" localSheetId="8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3">#REF!</definedName>
    <definedName name="ком." localSheetId="6">#REF!</definedName>
    <definedName name="ком." localSheetId="5">#REF!</definedName>
    <definedName name="ком." localSheetId="8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5">#REF!</definedName>
    <definedName name="Командировочные_расходы" localSheetId="8">#REF!</definedName>
    <definedName name="Командировочные_расходы">#REF!</definedName>
    <definedName name="Компания" localSheetId="5">#REF!</definedName>
    <definedName name="Компания">#REF!</definedName>
    <definedName name="комплект" localSheetId="6">#REF!</definedName>
    <definedName name="комплект" localSheetId="5">#REF!</definedName>
    <definedName name="комплект" localSheetId="7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3">#REF!</definedName>
    <definedName name="конкурс" localSheetId="6">#REF!</definedName>
    <definedName name="конкурс" localSheetId="5">#REF!</definedName>
    <definedName name="конкурс" localSheetId="8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3">#REF!</definedName>
    <definedName name="Контроллер_1" localSheetId="6">#REF!</definedName>
    <definedName name="Контроллер_1" localSheetId="5">#REF!</definedName>
    <definedName name="Контроллер_1" localSheetId="8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5">#REF!</definedName>
    <definedName name="кор" localSheetId="8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5">#REF!</definedName>
    <definedName name="кореал" localSheetId="8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5">#REF!</definedName>
    <definedName name="Корнеева" localSheetId="8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3">{#N/A,#N/A,FALSE,"Шаблон_Спец1"}</definedName>
    <definedName name="корр" localSheetId="13">{#N/A,#N/A,FALSE,"Шаблон_Спец1"}</definedName>
    <definedName name="корр" localSheetId="15">{#N/A,#N/A,FALSE,"Шаблон_Спец1"}</definedName>
    <definedName name="корр" localSheetId="11">{#N/A,#N/A,FALSE,"Шаблон_Спец1"}</definedName>
    <definedName name="корр" localSheetId="6">{#N/A,#N/A,FALSE,"Шаблон_Спец1"}</definedName>
    <definedName name="корр" localSheetId="5">{#N/A,#N/A,FALSE,"Шаблон_Спец1"}</definedName>
    <definedName name="корр" localSheetId="7">{#N/A,#N/A,FALSE,"Шаблон_Спец1"}</definedName>
    <definedName name="корр" localSheetId="8">{#N/A,#N/A,FALSE,"Шаблон_Спец1"}</definedName>
    <definedName name="корр" localSheetId="10">{#N/A,#N/A,FALSE,"Шаблон_Спец1"}</definedName>
    <definedName name="корр" localSheetId="12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3">#REF!</definedName>
    <definedName name="Костромская_область" localSheetId="6">#REF!</definedName>
    <definedName name="Костромская_область" localSheetId="5">#REF!</definedName>
    <definedName name="Костромская_область" localSheetId="8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3">#REF!</definedName>
    <definedName name="КОЭФ3" localSheetId="6">#REF!</definedName>
    <definedName name="КОЭФ3" localSheetId="5">#REF!</definedName>
    <definedName name="КОЭФ3" localSheetId="8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3">#REF!</definedName>
    <definedName name="КоэфБезПоля" localSheetId="6">#REF!</definedName>
    <definedName name="КоэфБезПоля" localSheetId="5">#REF!</definedName>
    <definedName name="КоэфБезПоля" localSheetId="8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5">#REF!</definedName>
    <definedName name="КоэфГорЗак" localSheetId="8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3">#REF!</definedName>
    <definedName name="Коэффициент" localSheetId="6">#REF!</definedName>
    <definedName name="Коэффициент" localSheetId="5">#REF!</definedName>
    <definedName name="Коэффициент" localSheetId="8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5">#REF!</definedName>
    <definedName name="кп" localSheetId="8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3">#REF!</definedName>
    <definedName name="крас" localSheetId="6">#REF!</definedName>
    <definedName name="крас" localSheetId="5">#REF!</definedName>
    <definedName name="крас" localSheetId="8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5">#REF!</definedName>
    <definedName name="Краснодарский_край" localSheetId="8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5">#REF!</definedName>
    <definedName name="Красноярский_край" localSheetId="8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5">#REF!</definedName>
    <definedName name="Красноярский_край_1" localSheetId="8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5">#REF!</definedName>
    <definedName name="_xlnm.Criteria" localSheetId="8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3">#REF!</definedName>
    <definedName name="куку" localSheetId="6">#REF!</definedName>
    <definedName name="куку" localSheetId="5">#REF!</definedName>
    <definedName name="куку" localSheetId="8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5">#REF!</definedName>
    <definedName name="Курганская_область" localSheetId="8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5">#REF!</definedName>
    <definedName name="Курганская_область_1" localSheetId="8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5">#REF!</definedName>
    <definedName name="курс" localSheetId="8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5">#REF!</definedName>
    <definedName name="Курс_1" localSheetId="8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5">#REF!</definedName>
    <definedName name="курс_дол" localSheetId="8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3">#REF!</definedName>
    <definedName name="Курс_доллара_США" localSheetId="6">#REF!</definedName>
    <definedName name="Курс_доллара_США" localSheetId="5">#REF!</definedName>
    <definedName name="Курс_доллара_США" localSheetId="8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5">#REF!</definedName>
    <definedName name="курс1" localSheetId="8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5">#REF!</definedName>
    <definedName name="Курская_область" localSheetId="8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5">#REF!</definedName>
    <definedName name="кшн" localSheetId="8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3">#REF!</definedName>
    <definedName name="лаборатория" localSheetId="6">#REF!</definedName>
    <definedName name="лаборатория" localSheetId="5">#REF!</definedName>
    <definedName name="лаборатория" localSheetId="8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5">#REF!</definedName>
    <definedName name="ЛабШурфов" localSheetId="8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5">#REF!</definedName>
    <definedName name="лв" localSheetId="8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5">#REF!</definedName>
    <definedName name="лвнг" localSheetId="8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3">#REF!</definedName>
    <definedName name="лд" localSheetId="14">#REF!</definedName>
    <definedName name="лд" localSheetId="15">#REF!</definedName>
    <definedName name="лд" localSheetId="5">#REF!</definedName>
    <definedName name="лд" localSheetId="8">#REF!</definedName>
    <definedName name="лд" localSheetId="12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3">#REF!</definedName>
    <definedName name="лдд" localSheetId="14">#REF!</definedName>
    <definedName name="лдд" localSheetId="15">#REF!</definedName>
    <definedName name="лдд" localSheetId="5">#REF!</definedName>
    <definedName name="лдд" localSheetId="8">#REF!</definedName>
    <definedName name="лдд" localSheetId="12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5">#REF!</definedName>
    <definedName name="лдллл" localSheetId="8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3">#REF!</definedName>
    <definedName name="ленин" localSheetId="6">#REF!</definedName>
    <definedName name="ленин" localSheetId="5">#REF!</definedName>
    <definedName name="ленин" localSheetId="8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5">#REF!</definedName>
    <definedName name="Ленинградская_область" localSheetId="8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3">#REF!</definedName>
    <definedName name="ЛимитУРС_ПИР" localSheetId="6">#REF!</definedName>
    <definedName name="ЛимитУРС_ПИР" localSheetId="5">#REF!</definedName>
    <definedName name="ЛимитУРС_ПИР" localSheetId="8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5">#REF!</definedName>
    <definedName name="Липецкая_область" localSheetId="8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5">#REF!</definedName>
    <definedName name="лист" localSheetId="8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5">#REF!</definedName>
    <definedName name="Лифты" localSheetId="8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5">#REF!</definedName>
    <definedName name="лкон" localSheetId="8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3">#REF!</definedName>
    <definedName name="лл" localSheetId="14">#REF!</definedName>
    <definedName name="лл" localSheetId="15">#REF!</definedName>
    <definedName name="лл" localSheetId="5">#REF!</definedName>
    <definedName name="лл" localSheetId="8">#REF!</definedName>
    <definedName name="лл" localSheetId="12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5">#REF!</definedName>
    <definedName name="ллддд" localSheetId="8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5">#REF!</definedName>
    <definedName name="ллдж" localSheetId="8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3">#REF!</definedName>
    <definedName name="ллл" localSheetId="14">#REF!</definedName>
    <definedName name="ллл" localSheetId="15">#REF!</definedName>
    <definedName name="ллл" localSheetId="5">#REF!</definedName>
    <definedName name="ллл" localSheetId="8">#REF!</definedName>
    <definedName name="ллл" localSheetId="12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5">#REF!</definedName>
    <definedName name="лн" localSheetId="8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5">#REF!</definedName>
    <definedName name="лнвг" localSheetId="8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5">#REF!</definedName>
    <definedName name="лнгва" localSheetId="8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5">#REF!</definedName>
    <definedName name="ло" localSheetId="8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5">#REF!</definedName>
    <definedName name="ловпр" localSheetId="8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5">#REF!</definedName>
    <definedName name="логалгнеелн" localSheetId="8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5">#REF!</definedName>
    <definedName name="лодло" localSheetId="8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5">#REF!</definedName>
    <definedName name="лодол" localSheetId="8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5">#REF!</definedName>
    <definedName name="лол" localSheetId="8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5">#REF!</definedName>
    <definedName name="лорщшгошщлдбжд" localSheetId="8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5">#REF!</definedName>
    <definedName name="лпрра" localSheetId="8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5">#REF!</definedName>
    <definedName name="лрал" localSheetId="8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5">#REF!</definedName>
    <definedName name="лрлд" localSheetId="8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5">#REF!</definedName>
    <definedName name="лрр" localSheetId="8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3">#REF!</definedName>
    <definedName name="М" localSheetId="6">#REF!</definedName>
    <definedName name="М" localSheetId="5">#REF!</definedName>
    <definedName name="М" localSheetId="8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3">#REF!</definedName>
    <definedName name="Магаданская_область" localSheetId="6">#REF!</definedName>
    <definedName name="Магаданская_область" localSheetId="5">#REF!</definedName>
    <definedName name="Магаданская_область" localSheetId="8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5">#REF!</definedName>
    <definedName name="Магаданская_область_1" localSheetId="8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3">#REF!</definedName>
    <definedName name="МАРЖА" localSheetId="6">#REF!</definedName>
    <definedName name="МАРЖА" localSheetId="5">#REF!</definedName>
    <definedName name="МАРЖА" localSheetId="8">#REF!</definedName>
    <definedName name="МАРЖА">#REF!</definedName>
    <definedName name="матер" localSheetId="5">#REF!</definedName>
    <definedName name="матер">#REF!</definedName>
    <definedName name="матер." localSheetId="5">#REF!</definedName>
    <definedName name="матер.">#REF!</definedName>
    <definedName name="матер.рем" localSheetId="5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5">#REF!</definedName>
    <definedName name="Месяцы" localSheetId="8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5">#REF!</definedName>
    <definedName name="Месяцы2" localSheetId="8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5">#REF!</definedName>
    <definedName name="Месяцы3" localSheetId="8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3">#REF!</definedName>
    <definedName name="МИ_Т" localSheetId="6">#REF!</definedName>
    <definedName name="МИ_Т" localSheetId="5">#REF!</definedName>
    <definedName name="МИ_Т" localSheetId="8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5">#REF!</definedName>
    <definedName name="МИА5" localSheetId="8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3">{0,"овz";1,"z";2,"аz";5,"овz"}</definedName>
    <definedName name="мил" localSheetId="13">{0,"овz";1,"z";2,"аz";5,"овz"}</definedName>
    <definedName name="мил" localSheetId="15">{0,"овz";1,"z";2,"аz";5,"овz"}</definedName>
    <definedName name="мил" localSheetId="11">{0,"овz";1,"z";2,"аz";5,"овz"}</definedName>
    <definedName name="мил" localSheetId="6">{0,"овz";1,"z";2,"аz";5,"овz"}</definedName>
    <definedName name="мил" localSheetId="5">{0,"овz";1,"z";2,"аz";5,"овz"}</definedName>
    <definedName name="мил" localSheetId="7">{0,"овz";1,"z";2,"аz";5,"овz"}</definedName>
    <definedName name="мил" localSheetId="8">{0,"овz";1,"z";2,"аz";5,"овz"}</definedName>
    <definedName name="мил" localSheetId="12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3">#REF!</definedName>
    <definedName name="мин" localSheetId="6">#REF!</definedName>
    <definedName name="мин" localSheetId="5">#REF!</definedName>
    <definedName name="мин" localSheetId="8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5">#REF!</definedName>
    <definedName name="Министерство_транспорта__связи_и_автомобильных_дорог_Самарской_области" localSheetId="8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5">#REF!</definedName>
    <definedName name="мись" localSheetId="8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5">#REF!</definedName>
    <definedName name="мит" localSheetId="8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3">#REF!</definedName>
    <definedName name="мм" localSheetId="6">#REF!</definedName>
    <definedName name="мм" localSheetId="5">#REF!</definedName>
    <definedName name="мм" localSheetId="8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5">#REF!</definedName>
    <definedName name="МММММММММ" localSheetId="8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5">#REF!</definedName>
    <definedName name="мн" localSheetId="8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3">#REF!</definedName>
    <definedName name="Модель2" localSheetId="14">#REF!</definedName>
    <definedName name="Модель2" localSheetId="15">#REF!</definedName>
    <definedName name="Модель2" localSheetId="5">#REF!</definedName>
    <definedName name="Модель2" localSheetId="8">#REF!</definedName>
    <definedName name="Модель2" localSheetId="12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5">#REF!</definedName>
    <definedName name="мойка" localSheetId="8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3">#REF!</definedName>
    <definedName name="Монтаж" localSheetId="6">#REF!</definedName>
    <definedName name="Монтаж" localSheetId="5">#REF!</definedName>
    <definedName name="Монтаж" localSheetId="8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5">#REF!</definedName>
    <definedName name="Монтажные_работы_в_базисных_ценах" localSheetId="8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3">#REF!</definedName>
    <definedName name="Московская_область" localSheetId="6">#REF!</definedName>
    <definedName name="Московская_область" localSheetId="5">#REF!</definedName>
    <definedName name="Московская_область" localSheetId="8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5">#REF!</definedName>
    <definedName name="мотаж2" localSheetId="8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5">#REF!</definedName>
    <definedName name="мпртмит" localSheetId="8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5">#REF!</definedName>
    <definedName name="мтч" localSheetId="8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5">#REF!</definedName>
    <definedName name="мтьюп" localSheetId="8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3">#REF!</definedName>
    <definedName name="Мурманская_область" localSheetId="6">#REF!</definedName>
    <definedName name="Мурманская_область" localSheetId="5">#REF!</definedName>
    <definedName name="Мурманская_область" localSheetId="8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5">#REF!</definedName>
    <definedName name="Мурманская_область_1" localSheetId="8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3">#REF!</definedName>
    <definedName name="над" localSheetId="6">#REF!</definedName>
    <definedName name="над" localSheetId="5">#REF!</definedName>
    <definedName name="над" localSheetId="8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3">#REF!</definedName>
    <definedName name="Название_проекта" localSheetId="6">#REF!</definedName>
    <definedName name="Название_проекта" localSheetId="5">#REF!</definedName>
    <definedName name="Название_проекта" localSheetId="8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5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8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3">#REF!</definedName>
    <definedName name="Наименование_группы_строек" localSheetId="6">#REF!</definedName>
    <definedName name="Наименование_группы_строек" localSheetId="5">#REF!</definedName>
    <definedName name="Наименование_группы_строек" localSheetId="8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5">#REF!</definedName>
    <definedName name="Наименование_локальной_сметы" localSheetId="8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5">#REF!</definedName>
    <definedName name="Наименование_объекта" localSheetId="8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5">#REF!</definedName>
    <definedName name="Наименование_объектной_сметы" localSheetId="8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5">#REF!</definedName>
    <definedName name="Наименование_организации_заказчика" localSheetId="8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5">#REF!</definedName>
    <definedName name="Наименование_очереди" localSheetId="8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5">#REF!</definedName>
    <definedName name="Наименование_проектной_организации" localSheetId="8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5">#REF!</definedName>
    <definedName name="Наименование_пускового_комплекса" localSheetId="8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5">#REF!</definedName>
    <definedName name="Наименование_сводного_сметного_расчета" localSheetId="8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5">#REF!</definedName>
    <definedName name="Наименование_строительства" localSheetId="8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5">#REF!</definedName>
    <definedName name="Наименование_стройки" localSheetId="8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5">#REF!</definedName>
    <definedName name="накладные" localSheetId="8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5">#REF!</definedName>
    <definedName name="науки" localSheetId="8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3">#REF!</definedName>
    <definedName name="нвле" localSheetId="6">#REF!</definedName>
    <definedName name="нвле" localSheetId="5">#REF!</definedName>
    <definedName name="нвле" localSheetId="8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5">#REF!</definedName>
    <definedName name="нгагл" localSheetId="8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5">#REF!</definedName>
    <definedName name="нго" localSheetId="8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5">#REF!</definedName>
    <definedName name="нгпнрап" localSheetId="8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5">#REF!</definedName>
    <definedName name="НДС" localSheetId="8">#REF!</definedName>
    <definedName name="НДС">#REF!</definedName>
    <definedName name="НДСИмущество" localSheetId="5">#REF!</definedName>
    <definedName name="НДСИмущество">#REF!</definedName>
    <definedName name="НДСИП" localSheetId="5">#REF!</definedName>
    <definedName name="НДСИП">#REF!</definedName>
    <definedName name="НДСНИОКР" localSheetId="5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5">#REF!</definedName>
    <definedName name="нево" localSheetId="8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3">#REF!</definedName>
    <definedName name="нер" localSheetId="6">#REF!</definedName>
    <definedName name="нер" localSheetId="5">#REF!</definedName>
    <definedName name="нер" localSheetId="8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3">#REF!</definedName>
    <definedName name="неуо" localSheetId="6">#REF!</definedName>
    <definedName name="неуо" localSheetId="5">#REF!</definedName>
    <definedName name="неуо" localSheetId="8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5">#REF!</definedName>
    <definedName name="Нижегородская_область" localSheetId="8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5">#REF!</definedName>
    <definedName name="Нижняя_часть" localSheetId="8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5">#REF!</definedName>
    <definedName name="нии" localSheetId="8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3">#REF!</definedName>
    <definedName name="нн" localSheetId="14">#REF!</definedName>
    <definedName name="нн" localSheetId="15">#REF!</definedName>
    <definedName name="нн" localSheetId="5">#REF!</definedName>
    <definedName name="нн" localSheetId="8">#REF!</definedName>
    <definedName name="нн" localSheetId="12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5">#REF!</definedName>
    <definedName name="но" localSheetId="8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5">#REF!</definedName>
    <definedName name="Новгородская_область" localSheetId="8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5">#REF!</definedName>
    <definedName name="Новосибирская_область" localSheetId="8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5">#REF!</definedName>
    <definedName name="Новосибирская_область_1" localSheetId="8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3">#REF!</definedName>
    <definedName name="новый" localSheetId="6">#REF!</definedName>
    <definedName name="новый" localSheetId="5">#REF!</definedName>
    <definedName name="новый" localSheetId="8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5">#REF!</definedName>
    <definedName name="Номер" localSheetId="8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5">#REF!</definedName>
    <definedName name="Номер_договора" localSheetId="8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5">#REF!</definedName>
    <definedName name="Номер_пп" localSheetId="8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5">#REF!</definedName>
    <definedName name="Номер_раздела" localSheetId="8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6">#REF!</definedName>
    <definedName name="НормаАУП_на_УЕ" localSheetId="5">#REF!</definedName>
    <definedName name="НормаАУП_на_УЕ" localSheetId="7">#REF!</definedName>
    <definedName name="НормаАУП_на_УЕ">#REF!</definedName>
    <definedName name="НормаПП_на_УЕ" localSheetId="6">#REF!</definedName>
    <definedName name="НормаПП_на_УЕ" localSheetId="5">#REF!</definedName>
    <definedName name="НормаПП_на_УЕ" localSheetId="7">#REF!</definedName>
    <definedName name="НормаПП_на_УЕ">#REF!</definedName>
    <definedName name="НормаРостаУЕ" localSheetId="6">#REF!</definedName>
    <definedName name="НормаРостаУЕ" localSheetId="5">#REF!</definedName>
    <definedName name="НормаРостаУЕ" localSheetId="7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3">граж</definedName>
    <definedName name="нр" localSheetId="13">граж</definedName>
    <definedName name="нр" localSheetId="15">граж</definedName>
    <definedName name="нр" localSheetId="11">граж</definedName>
    <definedName name="нр" localSheetId="6">граж</definedName>
    <definedName name="нр" localSheetId="5">граж</definedName>
    <definedName name="нр" localSheetId="7">граж</definedName>
    <definedName name="нр" localSheetId="8">граж</definedName>
    <definedName name="нр" localSheetId="12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3">#REF!</definedName>
    <definedName name="о" localSheetId="6">#REF!</definedName>
    <definedName name="о" localSheetId="5">#REF!</definedName>
    <definedName name="о" localSheetId="8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3">#REF!</definedName>
    <definedName name="об" localSheetId="6">#REF!</definedName>
    <definedName name="об" localSheetId="5">#REF!</definedName>
    <definedName name="об" localSheetId="8">#REF!</definedName>
    <definedName name="об">#REF!</definedName>
    <definedName name="обл">#REF!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5">#REF!</definedName>
    <definedName name="Область_печати_ИМ" localSheetId="8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5">#REF!</definedName>
    <definedName name="Оборудование_в_базисных_ценах" localSheetId="8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3">#REF!</definedName>
    <definedName name="Обоснование_поправки" localSheetId="6">#REF!</definedName>
    <definedName name="Обоснование_поправки" localSheetId="5">#REF!</definedName>
    <definedName name="Обоснование_поправки" localSheetId="8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3">#REF!</definedName>
    <definedName name="объем___0" localSheetId="6">#REF!</definedName>
    <definedName name="объем___0" localSheetId="5">#REF!</definedName>
    <definedName name="объем___0" localSheetId="8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5">#REF!</definedName>
    <definedName name="объем___0___0" localSheetId="8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5">#REF!</definedName>
    <definedName name="объем___0___0___0" localSheetId="8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5">#REF!</definedName>
    <definedName name="объем___0___0___0___0" localSheetId="8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5">#REF!</definedName>
    <definedName name="объем___0___0___2" localSheetId="8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5">#REF!</definedName>
    <definedName name="объем___0___0___3" localSheetId="8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5">#REF!</definedName>
    <definedName name="объем___0___0___4" localSheetId="8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5">#REF!</definedName>
    <definedName name="объем___0___1" localSheetId="8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5">#REF!</definedName>
    <definedName name="объем___0___10" localSheetId="8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5">#REF!</definedName>
    <definedName name="объем___0___12" localSheetId="8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5">#REF!</definedName>
    <definedName name="объем___0___2" localSheetId="8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5">#REF!</definedName>
    <definedName name="объем___0___2___0" localSheetId="8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5">#REF!</definedName>
    <definedName name="объем___0___3" localSheetId="8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5">#REF!</definedName>
    <definedName name="объем___0___4" localSheetId="8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5">#REF!</definedName>
    <definedName name="объем___0___5" localSheetId="8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5">#REF!</definedName>
    <definedName name="объем___0___6" localSheetId="8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5">#REF!</definedName>
    <definedName name="объем___0___8" localSheetId="8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5">#REF!</definedName>
    <definedName name="объем___1" localSheetId="8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5">#REF!</definedName>
    <definedName name="объем___1___0" localSheetId="8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5">#REF!</definedName>
    <definedName name="объем___10" localSheetId="8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3">#REF!</definedName>
    <definedName name="объем___10___0___0" localSheetId="6">#REF!</definedName>
    <definedName name="объем___10___0___0" localSheetId="5">#REF!</definedName>
    <definedName name="объем___10___0___0" localSheetId="8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5">#REF!</definedName>
    <definedName name="объем___10___1" localSheetId="8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5">#REF!</definedName>
    <definedName name="объем___10___10" localSheetId="8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5">#REF!</definedName>
    <definedName name="объем___10___12" localSheetId="8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3">#REF!</definedName>
    <definedName name="объем___11" localSheetId="6">#REF!</definedName>
    <definedName name="объем___11" localSheetId="5">#REF!</definedName>
    <definedName name="объем___11" localSheetId="8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3">#REF!</definedName>
    <definedName name="объем___11___10" localSheetId="6">#REF!</definedName>
    <definedName name="объем___11___10" localSheetId="5">#REF!</definedName>
    <definedName name="объем___11___10" localSheetId="8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5">#REF!</definedName>
    <definedName name="объем___11___2" localSheetId="8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5">#REF!</definedName>
    <definedName name="объем___11___4" localSheetId="8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5">#REF!</definedName>
    <definedName name="объем___11___6" localSheetId="8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5">#REF!</definedName>
    <definedName name="объем___11___8" localSheetId="8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3">#REF!</definedName>
    <definedName name="объем___2" localSheetId="6">#REF!</definedName>
    <definedName name="объем___2" localSheetId="5">#REF!</definedName>
    <definedName name="объем___2" localSheetId="8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5">#REF!</definedName>
    <definedName name="объем___2___0" localSheetId="8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5">#REF!</definedName>
    <definedName name="объем___2___0___0" localSheetId="8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5">#REF!</definedName>
    <definedName name="объем___2___0___0___0" localSheetId="8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5">#REF!</definedName>
    <definedName name="объем___2___1" localSheetId="8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5">#REF!</definedName>
    <definedName name="объем___2___10" localSheetId="8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5">#REF!</definedName>
    <definedName name="объем___2___12" localSheetId="8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5">#REF!</definedName>
    <definedName name="объем___2___2" localSheetId="8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5">#REF!</definedName>
    <definedName name="объем___2___3" localSheetId="8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5">#REF!</definedName>
    <definedName name="объем___2___4" localSheetId="8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5">#REF!</definedName>
    <definedName name="объем___2___6" localSheetId="8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5">#REF!</definedName>
    <definedName name="объем___2___8" localSheetId="8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5">#REF!</definedName>
    <definedName name="объем___3" localSheetId="8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5">#REF!</definedName>
    <definedName name="объем___3___0" localSheetId="8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3">#REF!</definedName>
    <definedName name="объем___3___10" localSheetId="6">#REF!</definedName>
    <definedName name="объем___3___10" localSheetId="5">#REF!</definedName>
    <definedName name="объем___3___10" localSheetId="8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5">#REF!</definedName>
    <definedName name="объем___3___2" localSheetId="8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5">#REF!</definedName>
    <definedName name="объем___3___3" localSheetId="8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5">#REF!</definedName>
    <definedName name="объем___3___4" localSheetId="8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5">#REF!</definedName>
    <definedName name="объем___3___6" localSheetId="8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5">#REF!</definedName>
    <definedName name="объем___3___8" localSheetId="8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5">#REF!</definedName>
    <definedName name="объем___4" localSheetId="8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3">#REF!</definedName>
    <definedName name="объем___4___0___0" localSheetId="6">#REF!</definedName>
    <definedName name="объем___4___0___0" localSheetId="5">#REF!</definedName>
    <definedName name="объем___4___0___0" localSheetId="8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5">#REF!</definedName>
    <definedName name="объем___4___0___0___0" localSheetId="8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5">#REF!</definedName>
    <definedName name="объем___4___10" localSheetId="8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5">#REF!</definedName>
    <definedName name="объем___4___12" localSheetId="8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5">#REF!</definedName>
    <definedName name="объем___4___2" localSheetId="8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5">#REF!</definedName>
    <definedName name="объем___4___3" localSheetId="8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5">#REF!</definedName>
    <definedName name="объем___4___4" localSheetId="8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5">#REF!</definedName>
    <definedName name="объем___4___6" localSheetId="8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5">#REF!</definedName>
    <definedName name="объем___4___8" localSheetId="8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3">#REF!</definedName>
    <definedName name="объем___5___0" localSheetId="6">#REF!</definedName>
    <definedName name="объем___5___0" localSheetId="5">#REF!</definedName>
    <definedName name="объем___5___0" localSheetId="8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5">#REF!</definedName>
    <definedName name="объем___5___0___0" localSheetId="8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5">#REF!</definedName>
    <definedName name="объем___5___0___0___0" localSheetId="8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3">#REF!</definedName>
    <definedName name="объем___6___0" localSheetId="6">#REF!</definedName>
    <definedName name="объем___6___0" localSheetId="5">#REF!</definedName>
    <definedName name="объем___6___0" localSheetId="8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5">#REF!</definedName>
    <definedName name="объем___6___0___0" localSheetId="8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5">#REF!</definedName>
    <definedName name="объем___6___0___0___0" localSheetId="8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5">#REF!</definedName>
    <definedName name="объем___6___1" localSheetId="8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5">#REF!</definedName>
    <definedName name="объем___6___10" localSheetId="8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5">#REF!</definedName>
    <definedName name="объем___6___12" localSheetId="8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5">#REF!</definedName>
    <definedName name="объем___6___2" localSheetId="8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5">#REF!</definedName>
    <definedName name="объем___6___4" localSheetId="8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5">#REF!</definedName>
    <definedName name="объем___6___6" localSheetId="8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5">#REF!</definedName>
    <definedName name="объем___6___8" localSheetId="8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5">#REF!</definedName>
    <definedName name="объем___7" localSheetId="8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5">#REF!</definedName>
    <definedName name="объем___7___0" localSheetId="8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5">#REF!</definedName>
    <definedName name="объем___7___10" localSheetId="8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5">#REF!</definedName>
    <definedName name="объем___7___2" localSheetId="8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5">#REF!</definedName>
    <definedName name="объем___7___4" localSheetId="8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5">#REF!</definedName>
    <definedName name="объем___7___6" localSheetId="8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5">#REF!</definedName>
    <definedName name="объем___7___8" localSheetId="8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5">#REF!</definedName>
    <definedName name="объем___8" localSheetId="8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5">#REF!</definedName>
    <definedName name="объем___8___0" localSheetId="8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5">#REF!</definedName>
    <definedName name="объем___8___0___0" localSheetId="8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5">#REF!</definedName>
    <definedName name="объем___8___0___0___0" localSheetId="8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5">#REF!</definedName>
    <definedName name="объем___8___1" localSheetId="8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5">#REF!</definedName>
    <definedName name="объем___8___10" localSheetId="8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5">#REF!</definedName>
    <definedName name="объем___8___12" localSheetId="8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5">#REF!</definedName>
    <definedName name="объем___8___2" localSheetId="8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5">#REF!</definedName>
    <definedName name="объем___8___4" localSheetId="8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5">#REF!</definedName>
    <definedName name="объем___8___6" localSheetId="8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5">#REF!</definedName>
    <definedName name="объем___8___8" localSheetId="8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5">#REF!</definedName>
    <definedName name="объем___9" localSheetId="8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5">#REF!</definedName>
    <definedName name="объем___9___0" localSheetId="8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5">#REF!</definedName>
    <definedName name="объем___9___0___0" localSheetId="8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5">#REF!</definedName>
    <definedName name="объем___9___0___0___0" localSheetId="8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5">#REF!</definedName>
    <definedName name="объем___9___10" localSheetId="8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5">#REF!</definedName>
    <definedName name="объем___9___2" localSheetId="8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5">#REF!</definedName>
    <definedName name="объем___9___4" localSheetId="8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5">#REF!</definedName>
    <definedName name="объем___9___6" localSheetId="8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5">#REF!</definedName>
    <definedName name="объем___9___8" localSheetId="8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5">#REF!</definedName>
    <definedName name="объем1" localSheetId="8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5">#REF!</definedName>
    <definedName name="ов" localSheetId="8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5">#REF!</definedName>
    <definedName name="овао" localSheetId="8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5">#REF!</definedName>
    <definedName name="овено" localSheetId="8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5">#REF!</definedName>
    <definedName name="овпв" localSheetId="8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5">#REF!</definedName>
    <definedName name="одлпд" localSheetId="8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5">#REF!</definedName>
    <definedName name="оев" localSheetId="8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5">#REF!</definedName>
    <definedName name="оек" localSheetId="8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3">#REF!</definedName>
    <definedName name="окн" localSheetId="6">#REF!</definedName>
    <definedName name="окн" localSheetId="5">#REF!</definedName>
    <definedName name="окн" localSheetId="8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3">#REF!</definedName>
    <definedName name="ол" localSheetId="14">#REF!</definedName>
    <definedName name="ол" localSheetId="15">#REF!</definedName>
    <definedName name="ол" localSheetId="5">#REF!</definedName>
    <definedName name="ол" localSheetId="8">#REF!</definedName>
    <definedName name="ол" localSheetId="12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5">#REF!</definedName>
    <definedName name="олодод" localSheetId="8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5">#REF!</definedName>
    <definedName name="олорлшгш" localSheetId="8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5">#REF!</definedName>
    <definedName name="олпрол" localSheetId="8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5">#REF!</definedName>
    <definedName name="олролрт" localSheetId="8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5">#REF!</definedName>
    <definedName name="олрщшошшлд" localSheetId="8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5">#REF!</definedName>
    <definedName name="олюдю" localSheetId="8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5">#REF!</definedName>
    <definedName name="ОЛЯ" localSheetId="8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5">#REF!</definedName>
    <definedName name="Омская_область" localSheetId="8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5">#REF!</definedName>
    <definedName name="Омская_область_1" localSheetId="8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5">#REF!</definedName>
    <definedName name="оо" localSheetId="8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3">#REF!</definedName>
    <definedName name="ооо" localSheetId="14">#REF!</definedName>
    <definedName name="ооо" localSheetId="15">#REF!</definedName>
    <definedName name="ооо" localSheetId="5">#REF!</definedName>
    <definedName name="ооо" localSheetId="8">#REF!</definedName>
    <definedName name="ооо" localSheetId="12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5">#REF!</definedName>
    <definedName name="ООО_НИИПРИИ___Севзапинжтехнология" localSheetId="8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5">#REF!</definedName>
    <definedName name="оооо" localSheetId="8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5">#REF!</definedName>
    <definedName name="ООС" localSheetId="8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5">#REF!</definedName>
    <definedName name="оос1" localSheetId="8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5">#REF!</definedName>
    <definedName name="оот" localSheetId="8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5">#REF!</definedName>
    <definedName name="опао" localSheetId="8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5">#REF!</definedName>
    <definedName name="Описание_группы_строек" localSheetId="8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5">#REF!</definedName>
    <definedName name="Описание_локальной_сметы" localSheetId="8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5">#REF!</definedName>
    <definedName name="Описание_объекта" localSheetId="8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5">#REF!</definedName>
    <definedName name="Описание_объектной_сметы" localSheetId="8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5">#REF!</definedName>
    <definedName name="Описание_очереди" localSheetId="8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5">#REF!</definedName>
    <definedName name="Описание_пускового_комплекса" localSheetId="8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5">#REF!</definedName>
    <definedName name="Описание_сводного_сметного_расчета" localSheetId="8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5">#REF!</definedName>
    <definedName name="Описание_стройки" localSheetId="8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5">#REF!</definedName>
    <definedName name="ор" localSheetId="8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3">#REF!</definedName>
    <definedName name="Оренбургская_область" localSheetId="6">#REF!</definedName>
    <definedName name="Оренбургская_область" localSheetId="5">#REF!</definedName>
    <definedName name="Оренбургская_область" localSheetId="8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5">#REF!</definedName>
    <definedName name="Оренбургская_область_1" localSheetId="8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5">#REF!</definedName>
    <definedName name="Орловская_область" localSheetId="8">#REF!</definedName>
    <definedName name="Орловская_область">#REF!</definedName>
    <definedName name="ОсвоениеИмущества" localSheetId="6">#REF!</definedName>
    <definedName name="ОсвоениеИмущества" localSheetId="5">#REF!</definedName>
    <definedName name="ОсвоениеИмущества" localSheetId="7">#REF!</definedName>
    <definedName name="ОсвоениеИмущества">#REF!</definedName>
    <definedName name="ОсвоениеИП" localSheetId="6">#REF!</definedName>
    <definedName name="ОсвоениеИП" localSheetId="5">#REF!</definedName>
    <definedName name="ОсвоениеИП" localSheetId="7">#REF!</definedName>
    <definedName name="ОсвоениеИП">#REF!</definedName>
    <definedName name="ОсвоениеНИОКР" localSheetId="6">#REF!</definedName>
    <definedName name="ОсвоениеНИОКР" localSheetId="5">#REF!</definedName>
    <definedName name="ОсвоениеНИОКР" localSheetId="7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5">#REF!</definedName>
    <definedName name="Основание" localSheetId="8">#REF!</definedName>
    <definedName name="Основание">#REF!</definedName>
    <definedName name="ОтпускИзЕНЭС" localSheetId="6">#REF!</definedName>
    <definedName name="ОтпускИзЕНЭС" localSheetId="5">#REF!</definedName>
    <definedName name="ОтпускИзЕНЭС" localSheetId="7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5">#REF!</definedName>
    <definedName name="Отчетный_период__учет_выполненных_работ" localSheetId="8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3">#REF!</definedName>
    <definedName name="оьт" localSheetId="6">#REF!</definedName>
    <definedName name="оьт" localSheetId="5">#REF!</definedName>
    <definedName name="оьт" localSheetId="8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5">#REF!</definedName>
    <definedName name="оьыватв" localSheetId="8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5">#REF!</definedName>
    <definedName name="оюю" localSheetId="8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5">#REF!</definedName>
    <definedName name="п" localSheetId="8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5">#REF!</definedName>
    <definedName name="п121" localSheetId="8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5">#REF!</definedName>
    <definedName name="паа12" localSheetId="8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5">#REF!</definedName>
    <definedName name="паирав" localSheetId="8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5">#REF!</definedName>
    <definedName name="пао" localSheetId="8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5">#REF!</definedName>
    <definedName name="пап" localSheetId="8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5">#REF!</definedName>
    <definedName name="парп" localSheetId="8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3">#REF!</definedName>
    <definedName name="паша" localSheetId="6">#REF!</definedName>
    <definedName name="паша" localSheetId="5">#REF!</definedName>
    <definedName name="паша" localSheetId="8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5">#REF!</definedName>
    <definedName name="ПБ" localSheetId="8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5">#REF!</definedName>
    <definedName name="пвар" localSheetId="8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5">#REF!</definedName>
    <definedName name="пвопв" localSheetId="8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5">#REF!</definedName>
    <definedName name="пвр" localSheetId="8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5">#REF!</definedName>
    <definedName name="пврл" localSheetId="8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5">#REF!</definedName>
    <definedName name="пвррь" localSheetId="8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5">#REF!</definedName>
    <definedName name="пврьп" localSheetId="8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5">#REF!</definedName>
    <definedName name="пврьпв" localSheetId="8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5">#REF!</definedName>
    <definedName name="пврьпврь" localSheetId="8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5">#REF!</definedName>
    <definedName name="пвСпп" localSheetId="8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3">#REF!</definedName>
    <definedName name="пвьрвпрь" localSheetId="6">#REF!</definedName>
    <definedName name="пвьрвпрь" localSheetId="5">#REF!</definedName>
    <definedName name="пвьрвпрь" localSheetId="8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5">#REF!</definedName>
    <definedName name="пг" localSheetId="8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5">#REF!</definedName>
    <definedName name="пгшд" localSheetId="8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5">#REF!</definedName>
    <definedName name="пдплд" localSheetId="8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5">#REF!</definedName>
    <definedName name="Пензенская_область" localSheetId="8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5">#REF!</definedName>
    <definedName name="перв_кат" localSheetId="8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5">#REF!</definedName>
    <definedName name="первая_кат" localSheetId="8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5">#REF!</definedName>
    <definedName name="первый" localSheetId="8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5">#REF!</definedName>
    <definedName name="Пермская_область" localSheetId="8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5">#REF!</definedName>
    <definedName name="Пермская_область_1" localSheetId="8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3">#REF!</definedName>
    <definedName name="Пи" localSheetId="6">#REF!</definedName>
    <definedName name="Пи" localSheetId="5">#REF!</definedName>
    <definedName name="Пи" localSheetId="8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5">#REF!</definedName>
    <definedName name="Пи_" localSheetId="8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5">#REF!</definedName>
    <definedName name="пионер" localSheetId="8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3">#REF!</definedName>
    <definedName name="пл" localSheetId="6">#REF!</definedName>
    <definedName name="пл" localSheetId="5">#REF!</definedName>
    <definedName name="пл" localSheetId="8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3">#REF!</definedName>
    <definedName name="плдпол" localSheetId="6">#REF!</definedName>
    <definedName name="плдпол" localSheetId="5">#REF!</definedName>
    <definedName name="плдпол" localSheetId="8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5">#REF!</definedName>
    <definedName name="плдполд" localSheetId="8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5">#REF!</definedName>
    <definedName name="плодолд" localSheetId="8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5">#REF!</definedName>
    <definedName name="Площадь" localSheetId="8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5">#REF!</definedName>
    <definedName name="Площадь_нелинейных_объектов" localSheetId="8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5">#REF!</definedName>
    <definedName name="Площадь_планшетов" localSheetId="8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3">#REF!</definedName>
    <definedName name="плыа" localSheetId="6">#REF!</definedName>
    <definedName name="плыа" localSheetId="5">#REF!</definedName>
    <definedName name="плыа" localSheetId="8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5">#REF!</definedName>
    <definedName name="плю" localSheetId="8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5">#REF!</definedName>
    <definedName name="по" localSheetId="8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3">#REF!</definedName>
    <definedName name="пов" localSheetId="6">#REF!</definedName>
    <definedName name="пов" localSheetId="5">#REF!</definedName>
    <definedName name="пов" localSheetId="8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3">#REF!</definedName>
    <definedName name="Подгон" localSheetId="6">#REF!</definedName>
    <definedName name="Подгон" localSheetId="5">#REF!</definedName>
    <definedName name="Подгон" localSheetId="8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5">#REF!</definedName>
    <definedName name="Подзаголовок" localSheetId="8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5">#REF!</definedName>
    <definedName name="подлен" localSheetId="8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5">#REF!</definedName>
    <definedName name="подлжддлджд" localSheetId="8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5">#REF!</definedName>
    <definedName name="Подпись1" localSheetId="8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5">#REF!</definedName>
    <definedName name="Подпись2" localSheetId="8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5">#REF!</definedName>
    <definedName name="Подпись3" localSheetId="8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5">#REF!</definedName>
    <definedName name="Подпись4" localSheetId="8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5">#REF!</definedName>
    <definedName name="Подпись5" localSheetId="8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3">#REF!</definedName>
    <definedName name="подста" localSheetId="6">#REF!</definedName>
    <definedName name="подста" localSheetId="5">#REF!</definedName>
    <definedName name="подста" localSheetId="8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3">#REF!</definedName>
    <definedName name="Покупное_ПО" localSheetId="6">#REF!</definedName>
    <definedName name="Покупное_ПО" localSheetId="5">#REF!</definedName>
    <definedName name="Покупное_ПО" localSheetId="8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5">#REF!</definedName>
    <definedName name="Покупные" localSheetId="8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5">#REF!</definedName>
    <definedName name="Покупные_изделия" localSheetId="8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5">#REF!</definedName>
    <definedName name="полд" localSheetId="8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5">#REF!</definedName>
    <definedName name="Полевые" localSheetId="8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5">#REF!</definedName>
    <definedName name="попр" localSheetId="8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8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5">#REF!</definedName>
    <definedName name="Поправочные_коэффициенты_по_письму_Госстроя_от_25.12.90___0___0" localSheetId="8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5">#REF!</definedName>
    <definedName name="Поправочные_коэффициенты_по_письму_Госстроя_от_25.12.90___0___0___0" localSheetId="8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5">#REF!</definedName>
    <definedName name="Поправочные_коэффициенты_по_письму_Госстроя_от_25.12.90___0___0___0___0" localSheetId="8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5">#REF!</definedName>
    <definedName name="Поправочные_коэффициенты_по_письму_Госстроя_от_25.12.90___0___0___2" localSheetId="8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5">#REF!</definedName>
    <definedName name="Поправочные_коэффициенты_по_письму_Госстроя_от_25.12.90___0___0___3" localSheetId="8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5">#REF!</definedName>
    <definedName name="Поправочные_коэффициенты_по_письму_Госстроя_от_25.12.90___0___0___4" localSheetId="8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5">#REF!</definedName>
    <definedName name="Поправочные_коэффициенты_по_письму_Госстроя_от_25.12.90___0___1" localSheetId="8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5">#REF!</definedName>
    <definedName name="Поправочные_коэффициенты_по_письму_Госстроя_от_25.12.90___0___10" localSheetId="8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5">#REF!</definedName>
    <definedName name="Поправочные_коэффициенты_по_письму_Госстроя_от_25.12.90___0___12" localSheetId="8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5">#REF!</definedName>
    <definedName name="Поправочные_коэффициенты_по_письму_Госстроя_от_25.12.90___0___2" localSheetId="8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5">#REF!</definedName>
    <definedName name="Поправочные_коэффициенты_по_письму_Госстроя_от_25.12.90___0___2___0" localSheetId="8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5">#REF!</definedName>
    <definedName name="Поправочные_коэффициенты_по_письму_Госстроя_от_25.12.90___0___3" localSheetId="8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5">#REF!</definedName>
    <definedName name="Поправочные_коэффициенты_по_письму_Госстроя_от_25.12.90___0___3___0" localSheetId="8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5">#REF!</definedName>
    <definedName name="Поправочные_коэффициенты_по_письму_Госстроя_от_25.12.90___0___4" localSheetId="8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5">#REF!</definedName>
    <definedName name="Поправочные_коэффициенты_по_письму_Госстроя_от_25.12.90___0___5" localSheetId="8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5">#REF!</definedName>
    <definedName name="Поправочные_коэффициенты_по_письму_Госстроя_от_25.12.90___0___6" localSheetId="8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5">#REF!</definedName>
    <definedName name="Поправочные_коэффициенты_по_письму_Госстроя_от_25.12.90___0___8" localSheetId="8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5">#REF!</definedName>
    <definedName name="Поправочные_коэффициенты_по_письму_Госстроя_от_25.12.90___1" localSheetId="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5">#REF!</definedName>
    <definedName name="Поправочные_коэффициенты_по_письму_Госстроя_от_25.12.90___1___0" localSheetId="8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5">#REF!</definedName>
    <definedName name="Поправочные_коэффициенты_по_письму_Госстроя_от_25.12.90___1___3" localSheetId="8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5">#REF!</definedName>
    <definedName name="Поправочные_коэффициенты_по_письму_Госстроя_от_25.12.90___10" localSheetId="8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8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5">#REF!</definedName>
    <definedName name="Поправочные_коэффициенты_по_письму_Госстроя_от_25.12.90___10___1" localSheetId="8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5">#REF!</definedName>
    <definedName name="Поправочные_коэффициенты_по_письму_Госстроя_от_25.12.90___10___10" localSheetId="8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5">#REF!</definedName>
    <definedName name="Поправочные_коэффициенты_по_письму_Госстроя_от_25.12.90___10___12" localSheetId="8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8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8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5">#REF!</definedName>
    <definedName name="Поправочные_коэффициенты_по_письму_Госстроя_от_25.12.90___11___2" localSheetId="8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5">#REF!</definedName>
    <definedName name="Поправочные_коэффициенты_по_письму_Госстроя_от_25.12.90___11___4" localSheetId="8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5">#REF!</definedName>
    <definedName name="Поправочные_коэффициенты_по_письму_Госстроя_от_25.12.90___11___6" localSheetId="8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5">#REF!</definedName>
    <definedName name="Поправочные_коэффициенты_по_письму_Госстроя_от_25.12.90___11___8" localSheetId="8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8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5">#REF!</definedName>
    <definedName name="Поправочные_коэффициенты_по_письму_Госстроя_от_25.12.90___2___0" localSheetId="8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5">#REF!</definedName>
    <definedName name="Поправочные_коэффициенты_по_письму_Госстроя_от_25.12.90___2___0___0" localSheetId="8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5">#REF!</definedName>
    <definedName name="Поправочные_коэффициенты_по_письму_Госстроя_от_25.12.90___2___0___0___0" localSheetId="8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5">#REF!</definedName>
    <definedName name="Поправочные_коэффициенты_по_письму_Госстроя_от_25.12.90___2___1" localSheetId="8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5">#REF!</definedName>
    <definedName name="Поправочные_коэффициенты_по_письму_Госстроя_от_25.12.90___2___10" localSheetId="8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5">#REF!</definedName>
    <definedName name="Поправочные_коэффициенты_по_письму_Госстроя_от_25.12.90___2___12" localSheetId="8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5">#REF!</definedName>
    <definedName name="Поправочные_коэффициенты_по_письму_Госстроя_от_25.12.90___2___2" localSheetId="8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5">#REF!</definedName>
    <definedName name="Поправочные_коэффициенты_по_письму_Госстроя_от_25.12.90___2___3" localSheetId="8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5">#REF!</definedName>
    <definedName name="Поправочные_коэффициенты_по_письму_Госстроя_от_25.12.90___2___4" localSheetId="8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5">#REF!</definedName>
    <definedName name="Поправочные_коэффициенты_по_письму_Госстроя_от_25.12.90___2___6" localSheetId="8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5">#REF!</definedName>
    <definedName name="Поправочные_коэффициенты_по_письму_Госстроя_от_25.12.90___2___8" localSheetId="8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5">#REF!</definedName>
    <definedName name="Поправочные_коэффициенты_по_письму_Госстроя_от_25.12.90___3" localSheetId="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5">#REF!</definedName>
    <definedName name="Поправочные_коэффициенты_по_письму_Госстроя_от_25.12.90___3___0" localSheetId="8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8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8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5">#REF!</definedName>
    <definedName name="Поправочные_коэффициенты_по_письму_Госстроя_от_25.12.90___3___2" localSheetId="8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5">#REF!</definedName>
    <definedName name="Поправочные_коэффициенты_по_письму_Госстроя_от_25.12.90___3___3" localSheetId="8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5">#REF!</definedName>
    <definedName name="Поправочные_коэффициенты_по_письму_Госстроя_от_25.12.90___3___4" localSheetId="8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5">#REF!</definedName>
    <definedName name="Поправочные_коэффициенты_по_письму_Госстроя_от_25.12.90___3___6" localSheetId="8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5">#REF!</definedName>
    <definedName name="Поправочные_коэффициенты_по_письму_Госстроя_от_25.12.90___3___8" localSheetId="8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5">#REF!</definedName>
    <definedName name="Поправочные_коэффициенты_по_письму_Госстроя_от_25.12.90___4" localSheetId="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8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5">#REF!</definedName>
    <definedName name="Поправочные_коэффициенты_по_письму_Госстроя_от_25.12.90___4___0___0___0" localSheetId="8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5">#REF!</definedName>
    <definedName name="Поправочные_коэффициенты_по_письму_Госстроя_от_25.12.90___4___0___2" localSheetId="8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5">#REF!</definedName>
    <definedName name="Поправочные_коэффициенты_по_письму_Госстроя_от_25.12.90___4___0___4" localSheetId="8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5">#REF!</definedName>
    <definedName name="Поправочные_коэффициенты_по_письму_Госстроя_от_25.12.90___4___10" localSheetId="8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5">#REF!</definedName>
    <definedName name="Поправочные_коэффициенты_по_письму_Госстроя_от_25.12.90___4___12" localSheetId="8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5">#REF!</definedName>
    <definedName name="Поправочные_коэффициенты_по_письму_Госстроя_от_25.12.90___4___2" localSheetId="8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5">#REF!</definedName>
    <definedName name="Поправочные_коэффициенты_по_письму_Госстроя_от_25.12.90___4___3" localSheetId="8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5">#REF!</definedName>
    <definedName name="Поправочные_коэффициенты_по_письму_Госстроя_от_25.12.90___4___3___0" localSheetId="8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5">#REF!</definedName>
    <definedName name="Поправочные_коэффициенты_по_письму_Госстроя_от_25.12.90___4___4" localSheetId="8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5">#REF!</definedName>
    <definedName name="Поправочные_коэффициенты_по_письму_Госстроя_от_25.12.90___4___6" localSheetId="8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5">#REF!</definedName>
    <definedName name="Поправочные_коэффициенты_по_письму_Госстроя_от_25.12.90___4___8" localSheetId="8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8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5">#REF!</definedName>
    <definedName name="Поправочные_коэффициенты_по_письму_Госстроя_от_25.12.90___5___0___0" localSheetId="8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5">#REF!</definedName>
    <definedName name="Поправочные_коэффициенты_по_письму_Госстроя_от_25.12.90___5___0___0___0" localSheetId="8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8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5">#REF!</definedName>
    <definedName name="Поправочные_коэффициенты_по_письму_Госстроя_от_25.12.90___6___0___0" localSheetId="8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5">#REF!</definedName>
    <definedName name="Поправочные_коэффициенты_по_письму_Госстроя_от_25.12.90___6___0___0___0" localSheetId="8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5">#REF!</definedName>
    <definedName name="Поправочные_коэффициенты_по_письму_Госстроя_от_25.12.90___6___1" localSheetId="8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5">#REF!</definedName>
    <definedName name="Поправочные_коэффициенты_по_письму_Госстроя_от_25.12.90___6___10" localSheetId="8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5">#REF!</definedName>
    <definedName name="Поправочные_коэффициенты_по_письму_Госстроя_от_25.12.90___6___12" localSheetId="8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5">#REF!</definedName>
    <definedName name="Поправочные_коэффициенты_по_письму_Госстроя_от_25.12.90___6___2" localSheetId="8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5">#REF!</definedName>
    <definedName name="Поправочные_коэффициенты_по_письму_Госстроя_от_25.12.90___6___4" localSheetId="8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5">#REF!</definedName>
    <definedName name="Поправочные_коэффициенты_по_письму_Госстроя_от_25.12.90___6___6" localSheetId="8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5">#REF!</definedName>
    <definedName name="Поправочные_коэффициенты_по_письму_Госстроя_от_25.12.90___6___8" localSheetId="8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5">#REF!</definedName>
    <definedName name="Поправочные_коэффициенты_по_письму_Госстроя_от_25.12.90___7" localSheetId="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5">#REF!</definedName>
    <definedName name="Поправочные_коэффициенты_по_письму_Госстроя_от_25.12.90___7___0" localSheetId="8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5">#REF!</definedName>
    <definedName name="Поправочные_коэффициенты_по_письму_Госстроя_от_25.12.90___7___10" localSheetId="8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5">#REF!</definedName>
    <definedName name="Поправочные_коэффициенты_по_письму_Госстроя_от_25.12.90___7___2" localSheetId="8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5">#REF!</definedName>
    <definedName name="Поправочные_коэффициенты_по_письму_Госстроя_от_25.12.90___7___4" localSheetId="8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5">#REF!</definedName>
    <definedName name="Поправочные_коэффициенты_по_письму_Госстроя_от_25.12.90___7___6" localSheetId="8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5">#REF!</definedName>
    <definedName name="Поправочные_коэффициенты_по_письму_Госстроя_от_25.12.90___7___8" localSheetId="8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5">#REF!</definedName>
    <definedName name="Поправочные_коэффициенты_по_письму_Госстроя_от_25.12.90___8" localSheetId="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5">#REF!</definedName>
    <definedName name="Поправочные_коэффициенты_по_письму_Госстроя_от_25.12.90___8___0" localSheetId="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5">#REF!</definedName>
    <definedName name="Поправочные_коэффициенты_по_письму_Госстроя_от_25.12.90___8___0___0" localSheetId="8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5">#REF!</definedName>
    <definedName name="Поправочные_коэффициенты_по_письму_Госстроя_от_25.12.90___8___0___0___0" localSheetId="8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5">#REF!</definedName>
    <definedName name="Поправочные_коэффициенты_по_письму_Госстроя_от_25.12.90___8___1" localSheetId="8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5">#REF!</definedName>
    <definedName name="Поправочные_коэффициенты_по_письму_Госстроя_от_25.12.90___8___10" localSheetId="8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5">#REF!</definedName>
    <definedName name="Поправочные_коэффициенты_по_письму_Госстроя_от_25.12.90___8___12" localSheetId="8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5">#REF!</definedName>
    <definedName name="Поправочные_коэффициенты_по_письму_Госстроя_от_25.12.90___8___2" localSheetId="8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5">#REF!</definedName>
    <definedName name="Поправочные_коэффициенты_по_письму_Госстроя_от_25.12.90___8___4" localSheetId="8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5">#REF!</definedName>
    <definedName name="Поправочные_коэффициенты_по_письму_Госстроя_от_25.12.90___8___6" localSheetId="8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5">#REF!</definedName>
    <definedName name="Поправочные_коэффициенты_по_письму_Госстроя_от_25.12.90___8___8" localSheetId="8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5">#REF!</definedName>
    <definedName name="Поправочные_коэффициенты_по_письму_Госстроя_от_25.12.90___9" localSheetId="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5">#REF!</definedName>
    <definedName name="Поправочные_коэффициенты_по_письму_Госстроя_от_25.12.90___9___0" localSheetId="8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5">#REF!</definedName>
    <definedName name="Поправочные_коэффициенты_по_письму_Госстроя_от_25.12.90___9___0___0" localSheetId="8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5">#REF!</definedName>
    <definedName name="Поправочные_коэффициенты_по_письму_Госстроя_от_25.12.90___9___0___0___0" localSheetId="8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5">#REF!</definedName>
    <definedName name="Поправочные_коэффициенты_по_письму_Госстроя_от_25.12.90___9___10" localSheetId="8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5">#REF!</definedName>
    <definedName name="Поправочные_коэффициенты_по_письму_Госстроя_от_25.12.90___9___2" localSheetId="8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5">#REF!</definedName>
    <definedName name="Поправочные_коэффициенты_по_письму_Госстроя_от_25.12.90___9___4" localSheetId="8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5">#REF!</definedName>
    <definedName name="Поправочные_коэффициенты_по_письму_Госстроя_от_25.12.90___9___6" localSheetId="8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5">#REF!</definedName>
    <definedName name="Поправочные_коэффициенты_по_письму_Госстроя_от_25.12.90___9___8" localSheetId="8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5">#REF!</definedName>
    <definedName name="пордолд" localSheetId="8">#REF!</definedName>
    <definedName name="пордолд">#REF!</definedName>
    <definedName name="ПотериНорма" localSheetId="6">#REF!</definedName>
    <definedName name="ПотериНорма" localSheetId="5">#REF!</definedName>
    <definedName name="ПотериНорма" localSheetId="7">#REF!</definedName>
    <definedName name="ПотериНорма">#REF!</definedName>
    <definedName name="ПотериФакт" localSheetId="6">#REF!</definedName>
    <definedName name="ПотериФакт" localSheetId="5">#REF!</definedName>
    <definedName name="ПотериФакт" localSheetId="7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5">#REF!</definedName>
    <definedName name="поток2" localSheetId="8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3">#REF!</definedName>
    <definedName name="пп" localSheetId="14">#REF!</definedName>
    <definedName name="пп" localSheetId="15">#REF!</definedName>
    <definedName name="пп" localSheetId="6">#REF!</definedName>
    <definedName name="пп" localSheetId="5">#REF!</definedName>
    <definedName name="пп" localSheetId="8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5">#REF!</definedName>
    <definedName name="ппвьпр" localSheetId="8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3">#REF!</definedName>
    <definedName name="ппп" localSheetId="14">#REF!</definedName>
    <definedName name="ппп" localSheetId="15">#REF!</definedName>
    <definedName name="ппп" localSheetId="5">#REF!</definedName>
    <definedName name="ппп" localSheetId="8">#REF!</definedName>
    <definedName name="ппп" localSheetId="12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3">#REF!</definedName>
    <definedName name="пппппппппппппппппппппппа" localSheetId="6">#REF!</definedName>
    <definedName name="пппппппппппппппппппппппа" localSheetId="5">#REF!</definedName>
    <definedName name="пппппппппппппппппппппппа" localSheetId="8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5">#REF!</definedName>
    <definedName name="ПР" localSheetId="8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5">#REF!</definedName>
    <definedName name="правоп" localSheetId="8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3">#REF!</definedName>
    <definedName name="прд" localSheetId="6">#REF!</definedName>
    <definedName name="прд" localSheetId="5">#REF!</definedName>
    <definedName name="прд" localSheetId="8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5">#REF!</definedName>
    <definedName name="прдо" localSheetId="8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5">#REF!</definedName>
    <definedName name="прер" localSheetId="8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3">#REF!</definedName>
    <definedName name="прибыль" localSheetId="6">#REF!</definedName>
    <definedName name="прибыль" localSheetId="5">#REF!</definedName>
    <definedName name="прибыль" localSheetId="8">#REF!</definedName>
    <definedName name="прибыль">#REF!</definedName>
    <definedName name="Прибыль_RAB" localSheetId="5">#REF!</definedName>
    <definedName name="Прибыль_RAB">#REF!</definedName>
    <definedName name="Прибыль_Масса" localSheetId="5">#REF!</definedName>
    <definedName name="Прибыль_Масса">#REF!</definedName>
    <definedName name="Прибыль_Метод" localSheetId="5">#REF!</definedName>
    <definedName name="Прибыль_Метод">#REF!</definedName>
    <definedName name="Прибыль_ПроцентОС" localSheetId="5">#REF!</definedName>
    <definedName name="Прибыль_ПроцентОС">#REF!</definedName>
    <definedName name="Прибыль_ПроцентСС" localSheetId="5">#REF!</definedName>
    <definedName name="Прибыль_ПроцентСС">#REF!</definedName>
    <definedName name="Прибыль_ФД" localSheetId="5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5">#REF!</definedName>
    <definedName name="Прикладное_ПО" localSheetId="8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5">#REF!</definedName>
    <definedName name="Прилож" localSheetId="8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3">#REF!</definedName>
    <definedName name="Приморский_край" localSheetId="6">#REF!</definedName>
    <definedName name="Приморский_край" localSheetId="5">#REF!</definedName>
    <definedName name="Приморский_край" localSheetId="8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5">#REF!</definedName>
    <definedName name="Приморский_край_1" localSheetId="8">#REF!</definedName>
    <definedName name="Приморский_край_1">#REF!</definedName>
    <definedName name="приоб" localSheetId="5">#REF!</definedName>
    <definedName name="приоб">#REF!</definedName>
    <definedName name="приобр" localSheetId="5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3">#REF!</definedName>
    <definedName name="прл" localSheetId="6">#REF!</definedName>
    <definedName name="прл" localSheetId="5">#REF!</definedName>
    <definedName name="прл" localSheetId="8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5">#REF!</definedName>
    <definedName name="прлв" localSheetId="8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5">#REF!</definedName>
    <definedName name="прлвпрл" localSheetId="8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5">#REF!</definedName>
    <definedName name="прлпврл" localSheetId="8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5">#REF!</definedName>
    <definedName name="прлпр" localSheetId="8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5">#REF!</definedName>
    <definedName name="прльп" localSheetId="8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5">#REF!</definedName>
    <definedName name="про" localSheetId="8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5">#REF!</definedName>
    <definedName name="пробная" localSheetId="8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5">#REF!</definedName>
    <definedName name="Проверил" localSheetId="8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5">#REF!</definedName>
    <definedName name="провпо" localSheetId="8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3">#REF!</definedName>
    <definedName name="проект" localSheetId="6">#REF!</definedName>
    <definedName name="проект" localSheetId="5">#REF!</definedName>
    <definedName name="проект" localSheetId="8">#REF!</definedName>
    <definedName name="проект">#REF!</definedName>
    <definedName name="проект2" localSheetId="5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5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8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3">#REF!</definedName>
    <definedName name="пролоддошщ" localSheetId="6">#REF!</definedName>
    <definedName name="пролоддошщ" localSheetId="5">#REF!</definedName>
    <definedName name="пролоддошщ" localSheetId="8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3">#REF!</definedName>
    <definedName name="Промбезоп" localSheetId="6">#REF!</definedName>
    <definedName name="Промбезоп" localSheetId="5">#REF!</definedName>
    <definedName name="Промбезоп" localSheetId="8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5">#REF!</definedName>
    <definedName name="Промышленная" localSheetId="8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3">#REF!</definedName>
    <definedName name="пропр" localSheetId="6">#REF!</definedName>
    <definedName name="пропр" localSheetId="5">#REF!</definedName>
    <definedName name="пропр" localSheetId="8">#REF!</definedName>
    <definedName name="пропр">#REF!</definedName>
    <definedName name="пропропрспро" localSheetId="5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3">#REF!</definedName>
    <definedName name="протоколРМВК" localSheetId="6">#REF!</definedName>
    <definedName name="протоколРМВК" localSheetId="5">#REF!</definedName>
    <definedName name="протоколРМВК" localSheetId="8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5">#REF!</definedName>
    <definedName name="прочие" localSheetId="8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5">#REF!</definedName>
    <definedName name="Прочие_затраты_в_базисных_ценах" localSheetId="8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3">#REF!</definedName>
    <definedName name="Прочие_работы" localSheetId="6">#REF!</definedName>
    <definedName name="Прочие_работы" localSheetId="5">#REF!</definedName>
    <definedName name="Прочие_работы" localSheetId="8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3">#REF!</definedName>
    <definedName name="прпр_1" localSheetId="6">#REF!</definedName>
    <definedName name="прпр_1" localSheetId="5">#REF!</definedName>
    <definedName name="прпр_1" localSheetId="8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5">#REF!</definedName>
    <definedName name="пртпр" localSheetId="8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5">#REF!</definedName>
    <definedName name="прч" localSheetId="8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5">#REF!</definedName>
    <definedName name="прь" localSheetId="8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5">#REF!</definedName>
    <definedName name="прьв" localSheetId="8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3">#REF!</definedName>
    <definedName name="прьто" localSheetId="6">#REF!</definedName>
    <definedName name="прьто" localSheetId="5">#REF!</definedName>
    <definedName name="прьто" localSheetId="8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5">#REF!</definedName>
    <definedName name="пс" localSheetId="8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5">#REF!</definedName>
    <definedName name="пс40" localSheetId="8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3">#REF!</definedName>
    <definedName name="Псковская_область" localSheetId="6">#REF!</definedName>
    <definedName name="Псковская_область" localSheetId="5">#REF!</definedName>
    <definedName name="Псковская_область" localSheetId="8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5">#REF!</definedName>
    <definedName name="псрл" localSheetId="8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3">#REF!</definedName>
    <definedName name="пшждю" localSheetId="6">#REF!</definedName>
    <definedName name="пшждю" localSheetId="5">#REF!</definedName>
    <definedName name="пшждю" localSheetId="8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5">#REF!</definedName>
    <definedName name="пьбю" localSheetId="8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5">#REF!</definedName>
    <definedName name="пьюию" localSheetId="8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5">#REF!</definedName>
    <definedName name="пятый" localSheetId="8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5">#REF!</definedName>
    <definedName name="р" localSheetId="8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5">#REF!</definedName>
    <definedName name="раб" localSheetId="8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3">#REF!</definedName>
    <definedName name="Работа1" localSheetId="6">#REF!</definedName>
    <definedName name="Работа1" localSheetId="5">#REF!</definedName>
    <definedName name="Работа1" localSheetId="8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5">#REF!</definedName>
    <definedName name="Работа10" localSheetId="8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5">#REF!</definedName>
    <definedName name="Работа11" localSheetId="8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5">#REF!</definedName>
    <definedName name="Работа12" localSheetId="8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5">#REF!</definedName>
    <definedName name="Работа13" localSheetId="8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5">#REF!</definedName>
    <definedName name="Работа14" localSheetId="8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5">#REF!</definedName>
    <definedName name="Работа15" localSheetId="8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5">#REF!</definedName>
    <definedName name="Работа16" localSheetId="8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5">#REF!</definedName>
    <definedName name="Работа17" localSheetId="8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5">#REF!</definedName>
    <definedName name="Работа18" localSheetId="8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5">#REF!</definedName>
    <definedName name="Работа19" localSheetId="8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5">#REF!</definedName>
    <definedName name="Работа2" localSheetId="8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5">#REF!</definedName>
    <definedName name="Работа20" localSheetId="8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5">#REF!</definedName>
    <definedName name="Работа21" localSheetId="8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5">#REF!</definedName>
    <definedName name="Работа22" localSheetId="8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5">#REF!</definedName>
    <definedName name="Работа23" localSheetId="8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5">#REF!</definedName>
    <definedName name="Работа24" localSheetId="8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5">#REF!</definedName>
    <definedName name="Работа25" localSheetId="8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5">#REF!</definedName>
    <definedName name="Работа26" localSheetId="8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5">#REF!</definedName>
    <definedName name="Работа27" localSheetId="8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5">#REF!</definedName>
    <definedName name="Работа28" localSheetId="8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5">#REF!</definedName>
    <definedName name="Работа29" localSheetId="8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5">#REF!</definedName>
    <definedName name="Работа3" localSheetId="8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5">#REF!</definedName>
    <definedName name="Работа30" localSheetId="8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5">#REF!</definedName>
    <definedName name="Работа31" localSheetId="8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5">#REF!</definedName>
    <definedName name="Работа32" localSheetId="8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5">#REF!</definedName>
    <definedName name="Работа33" localSheetId="8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5">#REF!</definedName>
    <definedName name="Работа34" localSheetId="8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5">#REF!</definedName>
    <definedName name="Работа35" localSheetId="8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5">#REF!</definedName>
    <definedName name="Работа36" localSheetId="8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5">#REF!</definedName>
    <definedName name="Работа37" localSheetId="8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5">#REF!</definedName>
    <definedName name="Работа38" localSheetId="8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5">#REF!</definedName>
    <definedName name="Работа39" localSheetId="8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5">#REF!</definedName>
    <definedName name="Работа4" localSheetId="8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5">#REF!</definedName>
    <definedName name="Работа40" localSheetId="8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5">#REF!</definedName>
    <definedName name="Работа41" localSheetId="8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5">#REF!</definedName>
    <definedName name="Работа42" localSheetId="8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5">#REF!</definedName>
    <definedName name="Работа43" localSheetId="8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5">#REF!</definedName>
    <definedName name="Работа44" localSheetId="8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5">#REF!</definedName>
    <definedName name="Работа45" localSheetId="8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5">#REF!</definedName>
    <definedName name="Работа46" localSheetId="8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5">#REF!</definedName>
    <definedName name="Работа47" localSheetId="8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5">#REF!</definedName>
    <definedName name="Работа48" localSheetId="8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5">#REF!</definedName>
    <definedName name="Работа49" localSheetId="8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5">#REF!</definedName>
    <definedName name="Работа5" localSheetId="8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5">#REF!</definedName>
    <definedName name="Работа50" localSheetId="8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5">#REF!</definedName>
    <definedName name="Работа51" localSheetId="8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5">#REF!</definedName>
    <definedName name="Работа52" localSheetId="8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5">#REF!</definedName>
    <definedName name="Работа53" localSheetId="8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5">#REF!</definedName>
    <definedName name="Работа54" localSheetId="8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5">#REF!</definedName>
    <definedName name="Работа55" localSheetId="8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5">#REF!</definedName>
    <definedName name="Работа56" localSheetId="8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5">#REF!</definedName>
    <definedName name="Работа57" localSheetId="8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5">#REF!</definedName>
    <definedName name="Работа58" localSheetId="8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5">#REF!</definedName>
    <definedName name="Работа59" localSheetId="8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5">#REF!</definedName>
    <definedName name="Работа6" localSheetId="8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5">#REF!</definedName>
    <definedName name="Работа60" localSheetId="8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5">#REF!</definedName>
    <definedName name="Работа7" localSheetId="8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5">#REF!</definedName>
    <definedName name="Работа8" localSheetId="8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5">#REF!</definedName>
    <definedName name="Работа9" localSheetId="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5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8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5">#REF!</definedName>
    <definedName name="Раздел" localSheetId="8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5">#REF!</definedName>
    <definedName name="Разработка" localSheetId="8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5">#REF!</definedName>
    <definedName name="Разработка_" localSheetId="8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13">граж</definedName>
    <definedName name="Разработка_проекта__Строительство_подземного_пешеходного_перехода_у_ст._метро__Гражданский_проспект" localSheetId="15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8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3">#REF!</definedName>
    <definedName name="раоб" localSheetId="6">#REF!</definedName>
    <definedName name="раоб" localSheetId="5">#REF!</definedName>
    <definedName name="раоб" localSheetId="8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5">#REF!</definedName>
    <definedName name="раобароб" localSheetId="8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5">#REF!</definedName>
    <definedName name="раобь" localSheetId="8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5">#REF!</definedName>
    <definedName name="раолао" localSheetId="8">#REF!</definedName>
    <definedName name="раолао">#REF!</definedName>
    <definedName name="РасходыНаПотери" localSheetId="5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5">#REF!</definedName>
    <definedName name="расчет" localSheetId="8">#REF!</definedName>
    <definedName name="расчет">#REF!</definedName>
    <definedName name="расчет1">#REF!</definedName>
    <definedName name="Расчёт1">#REF!</definedName>
    <definedName name="расш" localSheetId="6">#REF!</definedName>
    <definedName name="расш" localSheetId="5">#REF!</definedName>
    <definedName name="расш" localSheetId="7">#REF!</definedName>
    <definedName name="расш">#REF!</definedName>
    <definedName name="расш." localSheetId="6">#REF!</definedName>
    <definedName name="расш." localSheetId="5">#REF!</definedName>
    <definedName name="расш." localSheetId="7">#REF!</definedName>
    <definedName name="расш.">#REF!</definedName>
    <definedName name="Расшифровка" localSheetId="6">#REF!</definedName>
    <definedName name="Расшифровка" localSheetId="5">#REF!</definedName>
    <definedName name="Расшифровка" localSheetId="7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5">#REF!</definedName>
    <definedName name="рбтмь" localSheetId="8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5">#REF!</definedName>
    <definedName name="ргл" localSheetId="8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5">#REF!</definedName>
    <definedName name="РД" localSheetId="8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5">#REF!</definedName>
    <definedName name="рдп" localSheetId="8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3">#REF!</definedName>
    <definedName name="Регистрационный_номер_группы_строек" localSheetId="6">#REF!</definedName>
    <definedName name="Регистрационный_номер_группы_строек" localSheetId="5">#REF!</definedName>
    <definedName name="Регистрационный_номер_группы_строек" localSheetId="8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5">#REF!</definedName>
    <definedName name="Регистрационный_номер_локальной_сметы" localSheetId="8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5">#REF!</definedName>
    <definedName name="Регистрационный_номер_объекта" localSheetId="8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5">#REF!</definedName>
    <definedName name="Регистрационный_номер_объектной_сметы" localSheetId="8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5">#REF!</definedName>
    <definedName name="Регистрационный_номер_очереди" localSheetId="8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5">#REF!</definedName>
    <definedName name="Регистрационный_номер_пускового_комплекса" localSheetId="8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5">#REF!</definedName>
    <definedName name="Регистрационный_номер_сводного_сметного_расчета" localSheetId="8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5">#REF!</definedName>
    <definedName name="Регистрационный_номер_стройки" localSheetId="8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5">#REF!</definedName>
    <definedName name="регламент" localSheetId="8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5">#REF!</definedName>
    <definedName name="Регулярная_часть" localSheetId="8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5">#REF!</definedName>
    <definedName name="рек" localSheetId="8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5">#REF!</definedName>
    <definedName name="Республика_Адыгея" localSheetId="8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5">#REF!</definedName>
    <definedName name="Республика_Алтай" localSheetId="8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5">#REF!</definedName>
    <definedName name="Республика_Алтай_1" localSheetId="8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5">#REF!</definedName>
    <definedName name="Республика_Башкортостан" localSheetId="8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5">#REF!</definedName>
    <definedName name="Республика_Башкортостан_1" localSheetId="8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5">#REF!</definedName>
    <definedName name="Республика_Бурятия" localSheetId="8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5">#REF!</definedName>
    <definedName name="Республика_Бурятия_1" localSheetId="8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5">#REF!</definedName>
    <definedName name="Республика_Дагестан" localSheetId="8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5">#REF!</definedName>
    <definedName name="Республика_Ингушетия" localSheetId="8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5">#REF!</definedName>
    <definedName name="Республика_Калмыкия" localSheetId="8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5">#REF!</definedName>
    <definedName name="Республика_Карелия" localSheetId="8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5">#REF!</definedName>
    <definedName name="Республика_Карелия_1" localSheetId="8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5">#REF!</definedName>
    <definedName name="Республика_Коми" localSheetId="8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5">#REF!</definedName>
    <definedName name="Республика_Коми_1" localSheetId="8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5">#REF!</definedName>
    <definedName name="Республика_Марий_Эл" localSheetId="8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5">#REF!</definedName>
    <definedName name="Республика_Мордовия" localSheetId="8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5">#REF!</definedName>
    <definedName name="Республика_Саха__Якутия" localSheetId="8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5">#REF!</definedName>
    <definedName name="Республика_Саха__Якутия_1" localSheetId="8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5">#REF!</definedName>
    <definedName name="Республика_Северная_Осетия___Алания" localSheetId="8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5">#REF!</definedName>
    <definedName name="Республика_Татарстан__Татарстан" localSheetId="8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5">#REF!</definedName>
    <definedName name="Республика_Татарстан__Татарстан_1" localSheetId="8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5">#REF!</definedName>
    <definedName name="Республика_Тыва" localSheetId="8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5">#REF!</definedName>
    <definedName name="Республика_Тыва_1" localSheetId="8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5">#REF!</definedName>
    <definedName name="Республика_Хакасия" localSheetId="8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3">#REF!</definedName>
    <definedName name="рлвро" localSheetId="6">#REF!</definedName>
    <definedName name="рлвро" localSheetId="5">#REF!</definedName>
    <definedName name="рлвро" localSheetId="8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5">#REF!</definedName>
    <definedName name="рлд" localSheetId="8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5">#REF!</definedName>
    <definedName name="рлдг" localSheetId="8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5">#REF!</definedName>
    <definedName name="рнгрлш" localSheetId="8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5">#REF!</definedName>
    <definedName name="ро" localSheetId="8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5">#REF!</definedName>
    <definedName name="ровро" localSheetId="8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5">#REF!</definedName>
    <definedName name="род" localSheetId="8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5">#REF!</definedName>
    <definedName name="родарод" localSheetId="8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5">#REF!</definedName>
    <definedName name="рож" localSheetId="8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3">#REF!</definedName>
    <definedName name="роло" localSheetId="6">#REF!</definedName>
    <definedName name="роло" localSheetId="5">#REF!</definedName>
    <definedName name="роло" localSheetId="8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5">#REF!</definedName>
    <definedName name="ролодод" localSheetId="8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5">#REF!</definedName>
    <definedName name="ропгнлпеглн" localSheetId="8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5">#REF!</definedName>
    <definedName name="Ростовская_область" localSheetId="8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5">#REF!</definedName>
    <definedName name="рпачрпч" localSheetId="8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5">#REF!</definedName>
    <definedName name="рпв" localSheetId="8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5">#REF!</definedName>
    <definedName name="рплрл" localSheetId="8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5">#REF!</definedName>
    <definedName name="рповпр" localSheetId="8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5">#REF!</definedName>
    <definedName name="рповр" localSheetId="8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3">#REF!</definedName>
    <definedName name="рпьрь" localSheetId="6">#REF!</definedName>
    <definedName name="рпьрь" localSheetId="5">#REF!</definedName>
    <definedName name="рпьрь" localSheetId="8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5">#REF!</definedName>
    <definedName name="ррр" localSheetId="8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5">#REF!</definedName>
    <definedName name="рррр" localSheetId="8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5">#REF!</definedName>
    <definedName name="ррюбр" localSheetId="8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5">#REF!</definedName>
    <definedName name="ртип" localSheetId="8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5">#REF!</definedName>
    <definedName name="руе" localSheetId="8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5">#REF!</definedName>
    <definedName name="Руководитель" localSheetId="8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5">#REF!</definedName>
    <definedName name="ручей" localSheetId="8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3">#REF!</definedName>
    <definedName name="Рязанская_область" localSheetId="6">#REF!</definedName>
    <definedName name="Рязанская_область" localSheetId="5">#REF!</definedName>
    <definedName name="Рязанская_область" localSheetId="8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3">{#N/A,#N/A,FALSE,"Шаблон_Спец1"}</definedName>
    <definedName name="С" localSheetId="13">{#N/A,#N/A,FALSE,"Шаблон_Спец1"}</definedName>
    <definedName name="С" localSheetId="15">{#N/A,#N/A,FALSE,"Шаблон_Спец1"}</definedName>
    <definedName name="С" localSheetId="11">{#N/A,#N/A,FALSE,"Шаблон_Спец1"}</definedName>
    <definedName name="С" localSheetId="6">{#N/A,#N/A,FALSE,"Шаблон_Спец1"}</definedName>
    <definedName name="С" localSheetId="5">{#N/A,#N/A,FALSE,"Шаблон_Спец1"}</definedName>
    <definedName name="С" localSheetId="7">{#N/A,#N/A,FALSE,"Шаблон_Спец1"}</definedName>
    <definedName name="С" localSheetId="8">{#N/A,#N/A,FALSE,"Шаблон_Спец1"}</definedName>
    <definedName name="С" localSheetId="10">{#N/A,#N/A,FALSE,"Шаблон_Спец1"}</definedName>
    <definedName name="С" localSheetId="12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3">#REF!</definedName>
    <definedName name="с1" localSheetId="6">#REF!</definedName>
    <definedName name="с1" localSheetId="5">#REF!</definedName>
    <definedName name="с1" localSheetId="8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5">#REF!</definedName>
    <definedName name="с10" localSheetId="8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5">#REF!</definedName>
    <definedName name="с2" localSheetId="8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5">#REF!</definedName>
    <definedName name="с3" localSheetId="8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5">#REF!</definedName>
    <definedName name="с4" localSheetId="8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5">#REF!</definedName>
    <definedName name="с5" localSheetId="8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5">#REF!</definedName>
    <definedName name="с6" localSheetId="8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5">#REF!</definedName>
    <definedName name="с7" localSheetId="8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5">#REF!</definedName>
    <definedName name="с8" localSheetId="8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5">#REF!</definedName>
    <definedName name="с9" localSheetId="8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5">#REF!</definedName>
    <definedName name="саа" localSheetId="8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5">#REF!</definedName>
    <definedName name="сам" localSheetId="8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5">#REF!</definedName>
    <definedName name="Самарская_область" localSheetId="8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5">#REF!</definedName>
    <definedName name="Саратовская_область" localSheetId="8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5">#REF!</definedName>
    <definedName name="сарсвралош" localSheetId="8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5">#REF!</definedName>
    <definedName name="Сахалинская_область" localSheetId="8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5">#REF!</definedName>
    <definedName name="Сахалинская_область_1" localSheetId="8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3">#REF!</definedName>
    <definedName name="Свердловская_область" localSheetId="6">#REF!</definedName>
    <definedName name="Свердловская_область" localSheetId="5">#REF!</definedName>
    <definedName name="Свердловская_область" localSheetId="8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5">#REF!</definedName>
    <definedName name="Свердловская_область_1" localSheetId="8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3">#REF!</definedName>
    <definedName name="Сводка" localSheetId="6">#REF!</definedName>
    <definedName name="Сводка" localSheetId="5">#REF!</definedName>
    <definedName name="Сводка" localSheetId="8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3">#REF!</definedName>
    <definedName name="сев" localSheetId="6">#REF!</definedName>
    <definedName name="сев" localSheetId="5">#REF!</definedName>
    <definedName name="сев" localSheetId="8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5">#REF!</definedName>
    <definedName name="сег1" localSheetId="8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3">#REF!</definedName>
    <definedName name="Сегодня" localSheetId="6">#REF!</definedName>
    <definedName name="Сегодня" localSheetId="5">#REF!</definedName>
    <definedName name="Сегодня" localSheetId="8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3">#REF!</definedName>
    <definedName name="Семь" localSheetId="6">#REF!</definedName>
    <definedName name="Семь" localSheetId="5">#REF!</definedName>
    <definedName name="Семь" localSheetId="8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5">#REF!</definedName>
    <definedName name="Сервис" localSheetId="8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3">#REF!</definedName>
    <definedName name="Сервис_Всего_1" localSheetId="6">#REF!</definedName>
    <definedName name="Сервис_Всего_1" localSheetId="5">#REF!</definedName>
    <definedName name="Сервис_Всего_1" localSheetId="8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3">#REF!</definedName>
    <definedName name="Сервисное_оборудование_1" localSheetId="6">#REF!</definedName>
    <definedName name="Сервисное_оборудование_1" localSheetId="5">#REF!</definedName>
    <definedName name="Сервисное_оборудование_1" localSheetId="8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3">#REF!</definedName>
    <definedName name="СлБелг" localSheetId="6">#REF!</definedName>
    <definedName name="СлБелг" localSheetId="5">#REF!</definedName>
    <definedName name="СлБелг" localSheetId="8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3">#REF!</definedName>
    <definedName name="см" localSheetId="6">#REF!</definedName>
    <definedName name="см" localSheetId="5">#REF!</definedName>
    <definedName name="см" localSheetId="8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5">#REF!</definedName>
    <definedName name="см_конк" localSheetId="8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5">#REF!</definedName>
    <definedName name="см1" localSheetId="8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3">#REF!</definedName>
    <definedName name="См7" localSheetId="6">#REF!</definedName>
    <definedName name="См7" localSheetId="5">#REF!</definedName>
    <definedName name="См7" localSheetId="8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3">#REF!</definedName>
    <definedName name="смета" localSheetId="6">#REF!</definedName>
    <definedName name="смета" localSheetId="5">#REF!</definedName>
    <definedName name="смета" localSheetId="8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3">#REF!</definedName>
    <definedName name="смета1" localSheetId="6">#REF!</definedName>
    <definedName name="смета1" localSheetId="5">#REF!</definedName>
    <definedName name="смета1" localSheetId="8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3">#REF!</definedName>
    <definedName name="Сметная_стоимость_в_базисных_ценах" localSheetId="6">#REF!</definedName>
    <definedName name="Сметная_стоимость_в_базисных_ценах" localSheetId="5">#REF!</definedName>
    <definedName name="Сметная_стоимость_в_базисных_ценах" localSheetId="8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3">#REF!</definedName>
    <definedName name="Сметная_стоимость_по_ресурсному_расчету" localSheetId="6">#REF!</definedName>
    <definedName name="Сметная_стоимость_по_ресурсному_расчету" localSheetId="5">#REF!</definedName>
    <definedName name="Сметная_стоимость_по_ресурсному_расчету" localSheetId="8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5">#REF!</definedName>
    <definedName name="СМеточка" localSheetId="8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5">#REF!</definedName>
    <definedName name="сми" localSheetId="8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5">#REF!</definedName>
    <definedName name="смиь" localSheetId="8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5">#REF!</definedName>
    <definedName name="Смоленская_область" localSheetId="8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5">#REF!</definedName>
    <definedName name="смр" localSheetId="8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5">#REF!</definedName>
    <definedName name="смт" localSheetId="8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3">#REF!</definedName>
    <definedName name="Согласование" localSheetId="6">#REF!</definedName>
    <definedName name="Согласование" localSheetId="5">#REF!</definedName>
    <definedName name="Согласование" localSheetId="8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5">#REF!</definedName>
    <definedName name="соп" localSheetId="8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5">#REF!</definedName>
    <definedName name="сос" localSheetId="8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3">#REF!</definedName>
    <definedName name="Составитель" localSheetId="6">#REF!</definedName>
    <definedName name="Составитель" localSheetId="5">#REF!</definedName>
    <definedName name="Составитель" localSheetId="8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5">#REF!</definedName>
    <definedName name="Составитель_сметы" localSheetId="8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3">#REF!</definedName>
    <definedName name="сп2" localSheetId="6">#REF!</definedName>
    <definedName name="сп2" localSheetId="5">#REF!</definedName>
    <definedName name="сп2" localSheetId="8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5">#REF!</definedName>
    <definedName name="Специф1" localSheetId="8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5">#REF!</definedName>
    <definedName name="спио" localSheetId="8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3">#REF!</definedName>
    <definedName name="срл" localSheetId="6">#REF!</definedName>
    <definedName name="срл" localSheetId="5">#REF!</definedName>
    <definedName name="срл" localSheetId="8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5">#REF!</definedName>
    <definedName name="срлдд" localSheetId="8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5">#REF!</definedName>
    <definedName name="срлрл" localSheetId="8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5">#REF!</definedName>
    <definedName name="срьрьс" localSheetId="8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5">#REF!</definedName>
    <definedName name="ссс" localSheetId="8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5">#REF!</definedName>
    <definedName name="сссс" localSheetId="8">#REF!</definedName>
    <definedName name="сссс">#REF!</definedName>
    <definedName name="СтавкаWACC">#REF!</definedName>
    <definedName name="СтавкаАмортизации" localSheetId="6">#REF!</definedName>
    <definedName name="СтавкаАмортизации" localSheetId="5">#REF!</definedName>
    <definedName name="СтавкаАмортизации" localSheetId="7">#REF!</definedName>
    <definedName name="СтавкаАмортизации">#REF!</definedName>
    <definedName name="СтавкаДепозитов" localSheetId="6">#REF!</definedName>
    <definedName name="СтавкаДепозитов" localSheetId="5">#REF!</definedName>
    <definedName name="СтавкаДепозитов" localSheetId="7">#REF!</definedName>
    <definedName name="СтавкаДепозитов">#REF!</definedName>
    <definedName name="СтавкаДивидендов" localSheetId="6">#REF!</definedName>
    <definedName name="СтавкаДивидендов" localSheetId="5">#REF!</definedName>
    <definedName name="СтавкаДивидендов" localSheetId="7">#REF!</definedName>
    <definedName name="СтавкаДивидендов">#REF!</definedName>
    <definedName name="СтавкаДКЗ" localSheetId="5">#REF!</definedName>
    <definedName name="СтавкаДКЗ">#REF!</definedName>
    <definedName name="СтавкаЕСН" localSheetId="5">#REF!</definedName>
    <definedName name="СтавкаЕСН">#REF!</definedName>
    <definedName name="СтавкаНДС" localSheetId="5">#REF!</definedName>
    <definedName name="СтавкаНДС">#REF!</definedName>
    <definedName name="СтавкаНП" localSheetId="5">#REF!</definedName>
    <definedName name="СтавкаНП">#REF!</definedName>
    <definedName name="СтавкаСНС" localSheetId="5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5">#REF!</definedName>
    <definedName name="Ставропольский_край" localSheetId="8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3">#REF!</definedName>
    <definedName name="Стадия_проектирования" localSheetId="6">#REF!</definedName>
    <definedName name="Стадия_проектирования" localSheetId="5">#REF!</definedName>
    <definedName name="Стадия_проектирования" localSheetId="8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3">#REF!</definedName>
    <definedName name="Стоимость" localSheetId="6">#REF!</definedName>
    <definedName name="Стоимость" localSheetId="5">#REF!</definedName>
    <definedName name="Стоимость" localSheetId="8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5">#REF!</definedName>
    <definedName name="Стоимость_Коэффициент" localSheetId="8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5">#REF!</definedName>
    <definedName name="Стоимость_по_акту_выполненных_работ_в_базисных_ценах" localSheetId="8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5">#REF!</definedName>
    <definedName name="Стоимость_по_акту_выполненных_работ_при_ресурсном_расчете" localSheetId="8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6">#REF!</definedName>
    <definedName name="страх" localSheetId="5">#REF!</definedName>
    <definedName name="страх" localSheetId="7">#REF!</definedName>
    <definedName name="страх">#REF!</definedName>
    <definedName name="страхов" localSheetId="6">#REF!</definedName>
    <definedName name="страхов" localSheetId="5">#REF!</definedName>
    <definedName name="страхов" localSheetId="7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3">#REF!</definedName>
    <definedName name="Строительная_полоса" localSheetId="6">#REF!</definedName>
    <definedName name="Строительная_полоса" localSheetId="5">#REF!</definedName>
    <definedName name="Строительная_полоса" localSheetId="8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5">#REF!</definedName>
    <definedName name="Строительные_работы_в_базисных_ценах" localSheetId="8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3">#REF!</definedName>
    <definedName name="т" localSheetId="6">#REF!</definedName>
    <definedName name="т" localSheetId="5">#REF!</definedName>
    <definedName name="т" localSheetId="8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3">#REF!</definedName>
    <definedName name="Тамбовская_область" localSheetId="6">#REF!</definedName>
    <definedName name="Тамбовская_область" localSheetId="5">#REF!</definedName>
    <definedName name="Тамбовская_область" localSheetId="8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5">#REF!</definedName>
    <definedName name="Тверская_область" localSheetId="8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5">#REF!</definedName>
    <definedName name="Территориальная_поправка_к_ТЕР" localSheetId="8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5">#REF!</definedName>
    <definedName name="техник" localSheetId="8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5">#REF!</definedName>
    <definedName name="технич" localSheetId="8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5">#REF!</definedName>
    <definedName name="Технический_директор" localSheetId="8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3">#REF!</definedName>
    <definedName name="Томская_область" localSheetId="6">#REF!</definedName>
    <definedName name="Томская_область" localSheetId="5">#REF!</definedName>
    <definedName name="Томская_область" localSheetId="8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5">#REF!</definedName>
    <definedName name="Томская_область_1" localSheetId="8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5">#REF!</definedName>
    <definedName name="топ1" localSheetId="8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5">#REF!</definedName>
    <definedName name="топ2" localSheetId="8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5">#REF!</definedName>
    <definedName name="топо" localSheetId="8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5">#REF!</definedName>
    <definedName name="топогр1" localSheetId="8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5">#REF!</definedName>
    <definedName name="топограф" localSheetId="8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3">#REF!</definedName>
    <definedName name="третий" localSheetId="6">#REF!</definedName>
    <definedName name="третий" localSheetId="5">#REF!</definedName>
    <definedName name="третий" localSheetId="8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5">#REF!</definedName>
    <definedName name="третья_кат" localSheetId="8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5">#REF!</definedName>
    <definedName name="трол" localSheetId="8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5">#REF!</definedName>
    <definedName name="Труд_механизаторов_по_акту_вып_работ_с_учетом_к_тов" localSheetId="8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5">#REF!</definedName>
    <definedName name="Труд_основн_рабочих_по_акту_вып_работ_с_учетом_к_тов" localSheetId="8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5">#REF!</definedName>
    <definedName name="Трудоемкость_механизаторов_по_акту_выполненных_работ" localSheetId="8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5">#REF!</definedName>
    <definedName name="Трудоемкость_основных_рабочих_по_акту_выполненных_работ" localSheetId="8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5">#REF!</definedName>
    <definedName name="ТС1" localSheetId="8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3">#REF!</definedName>
    <definedName name="ттт" localSheetId="14">#REF!</definedName>
    <definedName name="ттт" localSheetId="15">#REF!</definedName>
    <definedName name="ттт" localSheetId="5">#REF!</definedName>
    <definedName name="ттт" localSheetId="8">#REF!</definedName>
    <definedName name="ттт" localSheetId="12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5">#REF!</definedName>
    <definedName name="Тульская_область" localSheetId="8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3">{0,"тысячz";1,"тысячаz";2,"тысячиz";5,"тысячz"}</definedName>
    <definedName name="тыс" localSheetId="13">{0,"тысячz";1,"тысячаz";2,"тысячиz";5,"тысячz"}</definedName>
    <definedName name="тыс" localSheetId="15">{0,"тысячz";1,"тысячаz";2,"тысячиz";5,"тысячz"}</definedName>
    <definedName name="тыс" localSheetId="11">{0,"тысячz";1,"тысячаz";2,"тысячиz";5,"тысячz"}</definedName>
    <definedName name="тыс" localSheetId="6">{0,"тысячz";1,"тысячаz";2,"тысячиz";5,"тысячz"}</definedName>
    <definedName name="тыс" localSheetId="5">{0,"тысячz";1,"тысячаz";2,"тысячиz";5,"тысячz"}</definedName>
    <definedName name="тыс" localSheetId="7">{0,"тысячz";1,"тысячаz";2,"тысячиz";5,"тысячz"}</definedName>
    <definedName name="тыс" localSheetId="8">{0,"тысячz";1,"тысячаz";2,"тысячиz";5,"тысячz"}</definedName>
    <definedName name="тыс" localSheetId="12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3">#REF!</definedName>
    <definedName name="тьбю" localSheetId="6">#REF!</definedName>
    <definedName name="тьбю" localSheetId="5">#REF!</definedName>
    <definedName name="тьбю" localSheetId="8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5">#REF!</definedName>
    <definedName name="тьтб" localSheetId="8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5">#REF!</definedName>
    <definedName name="тьюит" localSheetId="8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5">#REF!</definedName>
    <definedName name="Тюменская_область" localSheetId="8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5">#REF!</definedName>
    <definedName name="Тюменская_область_1" localSheetId="8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5">#REF!</definedName>
    <definedName name="у" localSheetId="8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5">#REF!</definedName>
    <definedName name="убыль" localSheetId="8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5">#REF!</definedName>
    <definedName name="уг" localSheetId="8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5">#REF!</definedName>
    <definedName name="Удмуртская_Республика" localSheetId="8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5">#REF!</definedName>
    <definedName name="Удмуртская_Республика_1" localSheetId="8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5">#REF!</definedName>
    <definedName name="уено" localSheetId="8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5">#REF!</definedName>
    <definedName name="уенонео" localSheetId="8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5">#REF!</definedName>
    <definedName name="уер" localSheetId="8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5">#REF!</definedName>
    <definedName name="уеро" localSheetId="8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5">#REF!</definedName>
    <definedName name="уерор" localSheetId="8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5">#REF!</definedName>
    <definedName name="ук" localSheetId="8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5">#REF!</definedName>
    <definedName name="уке" localSheetId="8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5">#REF!</definedName>
    <definedName name="укее" localSheetId="8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5">#REF!</definedName>
    <definedName name="укк_м" localSheetId="8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5">#REF!</definedName>
    <definedName name="Укрупненный_норматив_НР_для_расчета_в_текущих_ценах_и_ценах_2001г." localSheetId="8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5">#REF!</definedName>
    <definedName name="Укрупненный_норматив_НР_для_расчета_в_ценах_1984г." localSheetId="8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5">#REF!</definedName>
    <definedName name="Укрупненный_норматив_СП_для_расчета_в_текущих_ценах_и_ценах_2001г." localSheetId="8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5">#REF!</definedName>
    <definedName name="Укрупненный_норматив_СП_для_расчета_в_ценах_1984г." localSheetId="8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5">#REF!</definedName>
    <definedName name="укц" localSheetId="8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5">#REF!</definedName>
    <definedName name="Ульяновская_область" localSheetId="8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5">#REF!</definedName>
    <definedName name="уне" localSheetId="8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5">#REF!</definedName>
    <definedName name="уно" localSheetId="8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5">#REF!</definedName>
    <definedName name="уо" localSheetId="8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5">#REF!</definedName>
    <definedName name="уое" localSheetId="8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5">#REF!</definedName>
    <definedName name="упроуо" localSheetId="8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5">#REF!</definedName>
    <definedName name="упрт" localSheetId="8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5">#REF!</definedName>
    <definedName name="ур" localSheetId="8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5">#REF!</definedName>
    <definedName name="уре" localSheetId="8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5">#REF!</definedName>
    <definedName name="урк" localSheetId="8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5">#REF!</definedName>
    <definedName name="урн" localSheetId="8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5">#REF!</definedName>
    <definedName name="урс" localSheetId="8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5">#REF!</definedName>
    <definedName name="урс123" localSheetId="8">#REF!</definedName>
    <definedName name="урс123" localSheetId="10">#REF!</definedName>
    <definedName name="урс123">#REF!</definedName>
    <definedName name="УслугиТОиР_ГС" localSheetId="6">#REF!</definedName>
    <definedName name="УслугиТОиР_ГС" localSheetId="5">#REF!</definedName>
    <definedName name="УслугиТОиР_ГС" localSheetId="7">#REF!</definedName>
    <definedName name="УслугиТОиР_ГС">#REF!</definedName>
    <definedName name="УслугиТОиР_ЭСС" localSheetId="6">#REF!</definedName>
    <definedName name="УслугиТОиР_ЭСС" localSheetId="5">#REF!</definedName>
    <definedName name="УслугиТОиР_ЭСС" localSheetId="7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5">#REF!</definedName>
    <definedName name="уу" localSheetId="8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5">#REF!</definedName>
    <definedName name="уцуц" localSheetId="8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5">#REF!</definedName>
    <definedName name="Участок" localSheetId="8">#REF!</definedName>
    <definedName name="Участок">#REF!</definedName>
    <definedName name="УчестьСлияние" localSheetId="5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5">#REF!</definedName>
    <definedName name="ушщпгу" localSheetId="8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5">#REF!</definedName>
    <definedName name="ф" localSheetId="8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5">#REF!</definedName>
    <definedName name="ф1" localSheetId="8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3">#REF!</definedName>
    <definedName name="Ф5.1" localSheetId="6">#REF!</definedName>
    <definedName name="Ф5.1" localSheetId="5">#REF!</definedName>
    <definedName name="Ф5.1" localSheetId="8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3">#REF!</definedName>
    <definedName name="Ф91" localSheetId="6">#REF!</definedName>
    <definedName name="Ф91" localSheetId="5">#REF!</definedName>
    <definedName name="Ф91" localSheetId="8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5">#REF!</definedName>
    <definedName name="фавр" localSheetId="8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5">#REF!</definedName>
    <definedName name="фапиаи" localSheetId="8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5">#REF!</definedName>
    <definedName name="фвап" localSheetId="8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5">#REF!</definedName>
    <definedName name="фвапив" localSheetId="8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3">#REF!</definedName>
    <definedName name="Финансирование_Y2017" localSheetId="6">#REF!</definedName>
    <definedName name="Финансирование_Y2017" localSheetId="5">#REF!</definedName>
    <definedName name="Финансирование_Y2017" localSheetId="8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5">#REF!</definedName>
    <definedName name="Финансирование_Y2018" localSheetId="8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5">#REF!</definedName>
    <definedName name="Финансирование_Y2019" localSheetId="8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5">#REF!</definedName>
    <definedName name="Финансирование_Y2020" localSheetId="8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5">#REF!</definedName>
    <definedName name="Финансирование_Y2021" localSheetId="8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5">#REF!</definedName>
    <definedName name="Финансирование_Y2022" localSheetId="8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5">#REF!</definedName>
    <definedName name="Финансирование_Y2023" localSheetId="8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5">#REF!</definedName>
    <definedName name="Финансирование_Y2024" localSheetId="8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5">#REF!</definedName>
    <definedName name="Финансирование_Y2025" localSheetId="8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5">#REF!</definedName>
    <definedName name="фнн" localSheetId="8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3">#REF!</definedName>
    <definedName name="фукек" localSheetId="6">#REF!</definedName>
    <definedName name="фукек" localSheetId="5">#REF!</definedName>
    <definedName name="фукек" localSheetId="8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3">#REF!</definedName>
    <definedName name="ффггг" localSheetId="6">#REF!</definedName>
    <definedName name="ффггг" localSheetId="5">#REF!</definedName>
    <definedName name="ффггг" localSheetId="8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3">#REF!</definedName>
    <definedName name="ффф" localSheetId="14">#REF!</definedName>
    <definedName name="ффф" localSheetId="15">#REF!</definedName>
    <definedName name="ффф" localSheetId="5">#REF!</definedName>
    <definedName name="ффф" localSheetId="8">#REF!</definedName>
    <definedName name="ффф" localSheetId="12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5">#REF!</definedName>
    <definedName name="фффффф" localSheetId="8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5">#REF!</definedName>
    <definedName name="ффыв" localSheetId="8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5">#REF!</definedName>
    <definedName name="фыв" localSheetId="8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5">#REF!</definedName>
    <definedName name="Хабаровский_край" localSheetId="8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5">#REF!</definedName>
    <definedName name="Хабаровский_край_1" localSheetId="8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5">#REF!</definedName>
    <definedName name="Характеристика" localSheetId="8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5">#REF!</definedName>
    <definedName name="хд" localSheetId="8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3">#REF!</definedName>
    <definedName name="хх" localSheetId="14">#REF!</definedName>
    <definedName name="хх" localSheetId="15">#REF!</definedName>
    <definedName name="хх" localSheetId="5">#REF!</definedName>
    <definedName name="хх" localSheetId="8">#REF!</definedName>
    <definedName name="хх" localSheetId="12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5">#REF!</definedName>
    <definedName name="ц" localSheetId="8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5">#REF!</definedName>
    <definedName name="цакыф" localSheetId="8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3">#REF!</definedName>
    <definedName name="цена___0" localSheetId="6">#REF!</definedName>
    <definedName name="цена___0" localSheetId="5">#REF!</definedName>
    <definedName name="цена___0" localSheetId="8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5">#REF!</definedName>
    <definedName name="цена___0___0" localSheetId="8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5">#REF!</definedName>
    <definedName name="цена___0___0___0" localSheetId="8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5">#REF!</definedName>
    <definedName name="цена___0___0___0___0" localSheetId="8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5">#REF!</definedName>
    <definedName name="цена___0___0___2" localSheetId="8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5">#REF!</definedName>
    <definedName name="цена___0___0___3" localSheetId="8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5">#REF!</definedName>
    <definedName name="цена___0___0___4" localSheetId="8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5">#REF!</definedName>
    <definedName name="цена___0___1" localSheetId="8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5">#REF!</definedName>
    <definedName name="цена___0___10" localSheetId="8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5">#REF!</definedName>
    <definedName name="цена___0___12" localSheetId="8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5">#REF!</definedName>
    <definedName name="цена___0___2" localSheetId="8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5">#REF!</definedName>
    <definedName name="цена___0___2___0" localSheetId="8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5">#REF!</definedName>
    <definedName name="цена___0___3" localSheetId="8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5">#REF!</definedName>
    <definedName name="цена___0___4" localSheetId="8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5">#REF!</definedName>
    <definedName name="цена___0___5" localSheetId="8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5">#REF!</definedName>
    <definedName name="цена___0___6" localSheetId="8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5">#REF!</definedName>
    <definedName name="цена___0___8" localSheetId="8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5">#REF!</definedName>
    <definedName name="цена___1" localSheetId="8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5">#REF!</definedName>
    <definedName name="цена___1___0" localSheetId="8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5">#REF!</definedName>
    <definedName name="цена___10" localSheetId="8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3">#REF!</definedName>
    <definedName name="цена___10___0___0" localSheetId="6">#REF!</definedName>
    <definedName name="цена___10___0___0" localSheetId="5">#REF!</definedName>
    <definedName name="цена___10___0___0" localSheetId="8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5">#REF!</definedName>
    <definedName name="цена___10___1" localSheetId="8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5">#REF!</definedName>
    <definedName name="цена___10___10" localSheetId="8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5">#REF!</definedName>
    <definedName name="цена___10___12" localSheetId="8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3">#REF!</definedName>
    <definedName name="цена___11" localSheetId="6">#REF!</definedName>
    <definedName name="цена___11" localSheetId="5">#REF!</definedName>
    <definedName name="цена___11" localSheetId="8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3">#REF!</definedName>
    <definedName name="цена___11___10" localSheetId="6">#REF!</definedName>
    <definedName name="цена___11___10" localSheetId="5">#REF!</definedName>
    <definedName name="цена___11___10" localSheetId="8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5">#REF!</definedName>
    <definedName name="цена___11___2" localSheetId="8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5">#REF!</definedName>
    <definedName name="цена___11___4" localSheetId="8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5">#REF!</definedName>
    <definedName name="цена___11___6" localSheetId="8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5">#REF!</definedName>
    <definedName name="цена___11___8" localSheetId="8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3">#REF!</definedName>
    <definedName name="цена___2" localSheetId="6">#REF!</definedName>
    <definedName name="цена___2" localSheetId="5">#REF!</definedName>
    <definedName name="цена___2" localSheetId="8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5">#REF!</definedName>
    <definedName name="цена___2___0" localSheetId="8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5">#REF!</definedName>
    <definedName name="цена___2___0___0" localSheetId="8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5">#REF!</definedName>
    <definedName name="цена___2___0___0___0" localSheetId="8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5">#REF!</definedName>
    <definedName name="цена___2___1" localSheetId="8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5">#REF!</definedName>
    <definedName name="цена___2___10" localSheetId="8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5">#REF!</definedName>
    <definedName name="цена___2___12" localSheetId="8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5">#REF!</definedName>
    <definedName name="цена___2___2" localSheetId="8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5">#REF!</definedName>
    <definedName name="цена___2___3" localSheetId="8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5">#REF!</definedName>
    <definedName name="цена___2___4" localSheetId="8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5">#REF!</definedName>
    <definedName name="цена___2___6" localSheetId="8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5">#REF!</definedName>
    <definedName name="цена___2___8" localSheetId="8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5">#REF!</definedName>
    <definedName name="цена___3" localSheetId="8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5">#REF!</definedName>
    <definedName name="цена___3___0" localSheetId="8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3">#REF!</definedName>
    <definedName name="цена___3___10" localSheetId="6">#REF!</definedName>
    <definedName name="цена___3___10" localSheetId="5">#REF!</definedName>
    <definedName name="цена___3___10" localSheetId="8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5">#REF!</definedName>
    <definedName name="цена___3___2" localSheetId="8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5">#REF!</definedName>
    <definedName name="цена___3___3" localSheetId="8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5">#REF!</definedName>
    <definedName name="цена___3___4" localSheetId="8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5">#REF!</definedName>
    <definedName name="цена___3___6" localSheetId="8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5">#REF!</definedName>
    <definedName name="цена___3___8" localSheetId="8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5">#REF!</definedName>
    <definedName name="цена___4" localSheetId="8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3">#REF!</definedName>
    <definedName name="цена___4___0___0" localSheetId="6">#REF!</definedName>
    <definedName name="цена___4___0___0" localSheetId="5">#REF!</definedName>
    <definedName name="цена___4___0___0" localSheetId="8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5">#REF!</definedName>
    <definedName name="цена___4___0___0___0" localSheetId="8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5">#REF!</definedName>
    <definedName name="цена___4___10" localSheetId="8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5">#REF!</definedName>
    <definedName name="цена___4___12" localSheetId="8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5">#REF!</definedName>
    <definedName name="цена___4___2" localSheetId="8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5">#REF!</definedName>
    <definedName name="цена___4___3" localSheetId="8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5">#REF!</definedName>
    <definedName name="цена___4___4" localSheetId="8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5">#REF!</definedName>
    <definedName name="цена___4___6" localSheetId="8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5">#REF!</definedName>
    <definedName name="цена___4___8" localSheetId="8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3">#REF!</definedName>
    <definedName name="цена___5___0" localSheetId="6">#REF!</definedName>
    <definedName name="цена___5___0" localSheetId="5">#REF!</definedName>
    <definedName name="цена___5___0" localSheetId="8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5">#REF!</definedName>
    <definedName name="цена___5___0___0" localSheetId="8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5">#REF!</definedName>
    <definedName name="цена___5___0___0___0" localSheetId="8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3">#REF!</definedName>
    <definedName name="цена___6___0" localSheetId="6">#REF!</definedName>
    <definedName name="цена___6___0" localSheetId="5">#REF!</definedName>
    <definedName name="цена___6___0" localSheetId="8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5">#REF!</definedName>
    <definedName name="цена___6___0___0" localSheetId="8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5">#REF!</definedName>
    <definedName name="цена___6___0___0___0" localSheetId="8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5">#REF!</definedName>
    <definedName name="цена___6___1" localSheetId="8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5">#REF!</definedName>
    <definedName name="цена___6___10" localSheetId="8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5">#REF!</definedName>
    <definedName name="цена___6___12" localSheetId="8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5">#REF!</definedName>
    <definedName name="цена___6___2" localSheetId="8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5">#REF!</definedName>
    <definedName name="цена___6___4" localSheetId="8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5">#REF!</definedName>
    <definedName name="цена___6___6" localSheetId="8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5">#REF!</definedName>
    <definedName name="цена___6___8" localSheetId="8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5">#REF!</definedName>
    <definedName name="цена___7" localSheetId="8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5">#REF!</definedName>
    <definedName name="цена___7___0" localSheetId="8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5">#REF!</definedName>
    <definedName name="цена___7___10" localSheetId="8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5">#REF!</definedName>
    <definedName name="цена___7___2" localSheetId="8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5">#REF!</definedName>
    <definedName name="цена___7___4" localSheetId="8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5">#REF!</definedName>
    <definedName name="цена___7___6" localSheetId="8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5">#REF!</definedName>
    <definedName name="цена___7___8" localSheetId="8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5">#REF!</definedName>
    <definedName name="цена___8" localSheetId="8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5">#REF!</definedName>
    <definedName name="цена___8___0" localSheetId="8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5">#REF!</definedName>
    <definedName name="цена___8___0___0" localSheetId="8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5">#REF!</definedName>
    <definedName name="цена___8___0___0___0" localSheetId="8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5">#REF!</definedName>
    <definedName name="цена___8___1" localSheetId="8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5">#REF!</definedName>
    <definedName name="цена___8___10" localSheetId="8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5">#REF!</definedName>
    <definedName name="цена___8___12" localSheetId="8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5">#REF!</definedName>
    <definedName name="цена___8___2" localSheetId="8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5">#REF!</definedName>
    <definedName name="цена___8___4" localSheetId="8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5">#REF!</definedName>
    <definedName name="цена___8___6" localSheetId="8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5">#REF!</definedName>
    <definedName name="цена___8___8" localSheetId="8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5">#REF!</definedName>
    <definedName name="цена___9" localSheetId="8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5">#REF!</definedName>
    <definedName name="цена___9___0" localSheetId="8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5">#REF!</definedName>
    <definedName name="цена___9___0___0" localSheetId="8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5">#REF!</definedName>
    <definedName name="цена___9___0___0___0" localSheetId="8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5">#REF!</definedName>
    <definedName name="цена___9___10" localSheetId="8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5">#REF!</definedName>
    <definedName name="цена___9___2" localSheetId="8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5">#REF!</definedName>
    <definedName name="цена___9___4" localSheetId="8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5">#REF!</definedName>
    <definedName name="цена___9___6" localSheetId="8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5">#REF!</definedName>
    <definedName name="цена___9___8" localSheetId="8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3">#REF!</definedName>
    <definedName name="ЦенаШурфов" localSheetId="6">#REF!</definedName>
    <definedName name="ЦенаШурфов" localSheetId="5">#REF!</definedName>
    <definedName name="ЦенаШурфов" localSheetId="8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5">#REF!</definedName>
    <definedName name="цук" localSheetId="8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5">#REF!</definedName>
    <definedName name="цукеп" localSheetId="8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5">#REF!</definedName>
    <definedName name="цукцук" localSheetId="8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5">#REF!</definedName>
    <definedName name="цукцукуцкцук" localSheetId="8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5">#REF!</definedName>
    <definedName name="цукцукцук" localSheetId="8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5">#REF!</definedName>
    <definedName name="цфйе" localSheetId="8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3">#REF!</definedName>
    <definedName name="цц" localSheetId="14">#REF!</definedName>
    <definedName name="цц" localSheetId="15">#REF!</definedName>
    <definedName name="цц" localSheetId="5">#REF!</definedName>
    <definedName name="цц" localSheetId="8">#REF!</definedName>
    <definedName name="цц" localSheetId="12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5">#REF!</definedName>
    <definedName name="ццц" localSheetId="8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5">#REF!</definedName>
    <definedName name="чапо" localSheetId="8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5">#REF!</definedName>
    <definedName name="чапр" localSheetId="8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5">#REF!</definedName>
    <definedName name="Части_и_главы" localSheetId="8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5">#REF!</definedName>
    <definedName name="Челябинская_область" localSheetId="8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5">#REF!</definedName>
    <definedName name="Челябинская_область_1" localSheetId="8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5">#REF!</definedName>
    <definedName name="черт." localSheetId="8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5">#REF!</definedName>
    <definedName name="четвертый" localSheetId="8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5">#REF!</definedName>
    <definedName name="Чеченская_Республика" localSheetId="8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3">#REF!</definedName>
    <definedName name="Читинская_область" localSheetId="6">#REF!</definedName>
    <definedName name="Читинская_область" localSheetId="5">#REF!</definedName>
    <definedName name="Читинская_область" localSheetId="8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5">#REF!</definedName>
    <definedName name="Читинская_область_1" localSheetId="8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5">#REF!</definedName>
    <definedName name="чмтчмт" localSheetId="8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5">#REF!</definedName>
    <definedName name="чмтчт" localSheetId="8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5">#REF!</definedName>
    <definedName name="чс" localSheetId="8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5">#REF!</definedName>
    <definedName name="чсапр" localSheetId="8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5">#REF!</definedName>
    <definedName name="чсиь" localSheetId="8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5">#REF!</definedName>
    <definedName name="чсмт" localSheetId="8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5">#REF!</definedName>
    <definedName name="чстм" localSheetId="8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5">#REF!</definedName>
    <definedName name="чт" localSheetId="8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5">#REF!</definedName>
    <definedName name="чтм" localSheetId="8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5">#REF!</definedName>
    <definedName name="чть" localSheetId="8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5">#REF!</definedName>
    <definedName name="Чувашская_Республика___Чувашия" localSheetId="8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5">#REF!</definedName>
    <definedName name="Чукотский_автономный_округ" localSheetId="8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5">#REF!</definedName>
    <definedName name="Чукотский_автономный_округ_1" localSheetId="8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5">#REF!</definedName>
    <definedName name="ш" localSheetId="8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5">#REF!</definedName>
    <definedName name="Шапка" localSheetId="8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5">#REF!</definedName>
    <definedName name="Шапка2" localSheetId="8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5">#REF!</definedName>
    <definedName name="шгд" localSheetId="8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5">#REF!</definedName>
    <definedName name="шдгшж" localSheetId="8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5">#REF!</definedName>
    <definedName name="шестой" localSheetId="8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5">#REF!</definedName>
    <definedName name="Шесть" localSheetId="8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3">#REF!</definedName>
    <definedName name="Шкафы_ТМ" localSheetId="6">#REF!</definedName>
    <definedName name="Шкафы_ТМ" localSheetId="5">#REF!</definedName>
    <definedName name="Шкафы_ТМ" localSheetId="8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5">#REF!</definedName>
    <definedName name="шоссе" localSheetId="8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5">#REF!</definedName>
    <definedName name="шплю" localSheetId="8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5">#REF!</definedName>
    <definedName name="шпр" localSheetId="8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3">#REF!</definedName>
    <definedName name="шш" localSheetId="14">#REF!</definedName>
    <definedName name="шш" localSheetId="15">#REF!</definedName>
    <definedName name="шш" localSheetId="5">#REF!</definedName>
    <definedName name="шш" localSheetId="8">#REF!</definedName>
    <definedName name="шш" localSheetId="12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5">#REF!</definedName>
    <definedName name="шшш" localSheetId="8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5">#REF!</definedName>
    <definedName name="шщгщ9шщллщ" localSheetId="8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5">#REF!</definedName>
    <definedName name="щжэдж" localSheetId="8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5">#REF!</definedName>
    <definedName name="щшшщрг" localSheetId="8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3">#REF!</definedName>
    <definedName name="щщ" localSheetId="14">#REF!</definedName>
    <definedName name="щщ" localSheetId="15">#REF!</definedName>
    <definedName name="щщ" localSheetId="5">#REF!</definedName>
    <definedName name="щщ" localSheetId="8">#REF!</definedName>
    <definedName name="щщ" localSheetId="12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5">#REF!</definedName>
    <definedName name="ъхз" localSheetId="8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3">#REF!</definedName>
    <definedName name="ыа" localSheetId="6">#REF!</definedName>
    <definedName name="ыа" localSheetId="5">#REF!</definedName>
    <definedName name="ыа" localSheetId="8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5">#REF!</definedName>
    <definedName name="ыаоаы" localSheetId="8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5">#REF!</definedName>
    <definedName name="ыаоаыо" localSheetId="8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5">#REF!</definedName>
    <definedName name="ыаоаып" localSheetId="8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5">#REF!</definedName>
    <definedName name="ыаоп" localSheetId="8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5">#REF!</definedName>
    <definedName name="ыапо" localSheetId="8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5">#REF!</definedName>
    <definedName name="ыапоапоао" localSheetId="8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5">#REF!</definedName>
    <definedName name="ыапоаыо" localSheetId="8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5">#REF!</definedName>
    <definedName name="ыапоы" localSheetId="8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5">#REF!</definedName>
    <definedName name="ыапоыа" localSheetId="8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3">#REF!</definedName>
    <definedName name="ыапраыр" localSheetId="6">#REF!</definedName>
    <definedName name="ыапраыр" localSheetId="5">#REF!</definedName>
    <definedName name="ыапраыр" localSheetId="8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5">#REF!</definedName>
    <definedName name="ыаыаы" localSheetId="8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3">#REF!</definedName>
    <definedName name="ЫВGGGGGGGGGGGGGGG" localSheetId="6">#REF!</definedName>
    <definedName name="ЫВGGGGGGGGGGGGGGG" localSheetId="5">#REF!</definedName>
    <definedName name="ЫВGGGGGGGGGGGGGGG" localSheetId="8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5">#REF!</definedName>
    <definedName name="ыва" localSheetId="8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3">#REF!</definedName>
    <definedName name="ываф" localSheetId="6">#REF!</definedName>
    <definedName name="ываф" localSheetId="5">#REF!</definedName>
    <definedName name="ываф" localSheetId="8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5">#REF!</definedName>
    <definedName name="Ываы" localSheetId="8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5">#REF!</definedName>
    <definedName name="ЫВаЫа" localSheetId="8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5">#REF!</definedName>
    <definedName name="ЫВаЫваав" localSheetId="8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5">#REF!</definedName>
    <definedName name="ывпавар" localSheetId="8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3">#REF!</definedName>
    <definedName name="ыВПВП" localSheetId="6">#REF!</definedName>
    <definedName name="ыВПВП" localSheetId="5">#REF!</definedName>
    <definedName name="ыВПВП" localSheetId="8">#REF!</definedName>
    <definedName name="ыВПВП">#REF!</definedName>
    <definedName name="ывпыпвфкпа" localSheetId="5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5">#REF!</definedName>
    <definedName name="ыкен" localSheetId="8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5">#REF!</definedName>
    <definedName name="ыопвпо" localSheetId="8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5">#REF!</definedName>
    <definedName name="ып" localSheetId="8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5">#REF!</definedName>
    <definedName name="ыпаота" localSheetId="8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5">#REF!</definedName>
    <definedName name="ыпартап" localSheetId="8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5">#REF!</definedName>
    <definedName name="ыпатапт" localSheetId="8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5">#REF!</definedName>
    <definedName name="ыпми" localSheetId="8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5">#REF!</definedName>
    <definedName name="ыпо" localSheetId="8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5">#REF!</definedName>
    <definedName name="ыпоыа" localSheetId="8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5">#REF!</definedName>
    <definedName name="ыпоыапо" localSheetId="8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5">#REF!</definedName>
    <definedName name="ыпр" localSheetId="8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5">#REF!</definedName>
    <definedName name="ыпрапр" localSheetId="8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3">#REF!</definedName>
    <definedName name="ыпры" localSheetId="6">#REF!</definedName>
    <definedName name="ыпры" localSheetId="5">#REF!</definedName>
    <definedName name="ыпры" localSheetId="8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5">#REF!</definedName>
    <definedName name="ырипыр" localSheetId="8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5">#REF!</definedName>
    <definedName name="ырп" localSheetId="8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5">#REF!</definedName>
    <definedName name="ыукнр" localSheetId="8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5">#REF!</definedName>
    <definedName name="ыыы" localSheetId="8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5">#REF!</definedName>
    <definedName name="ыыыы" localSheetId="8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3">#REF!</definedName>
    <definedName name="ьбюбб" localSheetId="6">#REF!</definedName>
    <definedName name="ьбюбб" localSheetId="5">#REF!</definedName>
    <definedName name="ьбюбб" localSheetId="8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5">#REF!</definedName>
    <definedName name="ьбют" localSheetId="8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5">#REF!</definedName>
    <definedName name="ьвпрьрп" localSheetId="8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5">#REF!</definedName>
    <definedName name="ьврп" localSheetId="8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5">#REF!</definedName>
    <definedName name="ьдолдлю" localSheetId="8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5">#REF!</definedName>
    <definedName name="ьорл" localSheetId="8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5">#REF!</definedName>
    <definedName name="ьпрьп" localSheetId="8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3">#REF!</definedName>
    <definedName name="ььь" localSheetId="14">#REF!</definedName>
    <definedName name="ььь" localSheetId="15">#REF!</definedName>
    <definedName name="ььь" localSheetId="5">#REF!</definedName>
    <definedName name="ььь" localSheetId="8">#REF!</definedName>
    <definedName name="ььь" localSheetId="12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3">#REF!</definedName>
    <definedName name="э" localSheetId="14">#REF!</definedName>
    <definedName name="э" localSheetId="15">#REF!</definedName>
    <definedName name="э" localSheetId="5">#REF!</definedName>
    <definedName name="э" localSheetId="8">#REF!</definedName>
    <definedName name="э" localSheetId="12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5">#REF!</definedName>
    <definedName name="эк" localSheetId="8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5">#REF!</definedName>
    <definedName name="эк1" localSheetId="8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5">#REF!</definedName>
    <definedName name="эко" localSheetId="8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5">#REF!</definedName>
    <definedName name="эко1" localSheetId="8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3">#REF!</definedName>
    <definedName name="экол1" localSheetId="6">#REF!</definedName>
    <definedName name="экол1" localSheetId="5">#REF!</definedName>
    <definedName name="экол1" localSheetId="8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5">#REF!</definedName>
    <definedName name="экол2" localSheetId="8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5">#REF!</definedName>
    <definedName name="Экол3" localSheetId="8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5">#REF!</definedName>
    <definedName name="эколог" localSheetId="8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3">граж</definedName>
    <definedName name="ЭКСПО" localSheetId="13">граж</definedName>
    <definedName name="ЭКСПО" localSheetId="15">граж</definedName>
    <definedName name="ЭКСПО" localSheetId="11">граж</definedName>
    <definedName name="ЭКСПО" localSheetId="6">граж</definedName>
    <definedName name="ЭКСПО" localSheetId="5">граж</definedName>
    <definedName name="ЭКСПО" localSheetId="7">граж</definedName>
    <definedName name="ЭКСПО" localSheetId="8">граж</definedName>
    <definedName name="ЭКСПО" localSheetId="12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3">граж</definedName>
    <definedName name="ЭКСПОФОРУМ" localSheetId="13">граж</definedName>
    <definedName name="ЭКСПОФОРУМ" localSheetId="15">граж</definedName>
    <definedName name="ЭКСПОФОРУМ" localSheetId="11">граж</definedName>
    <definedName name="ЭКСПОФОРУМ" localSheetId="6">граж</definedName>
    <definedName name="ЭКСПОФОРУМ" localSheetId="5">граж</definedName>
    <definedName name="ЭКСПОФОРУМ" localSheetId="7">граж</definedName>
    <definedName name="ЭКСПОФОРУМ" localSheetId="8">граж</definedName>
    <definedName name="ЭКСПОФОРУМ" localSheetId="12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3">#REF!</definedName>
    <definedName name="экт" localSheetId="6">#REF!</definedName>
    <definedName name="экт" localSheetId="5">#REF!</definedName>
    <definedName name="экт" localSheetId="8">#REF!</definedName>
    <definedName name="экт">#REF!</definedName>
    <definedName name="электроэнер" localSheetId="5">#REF!</definedName>
    <definedName name="электроэнер">#REF!</definedName>
    <definedName name="электроэнергия" localSheetId="5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3">#REF!</definedName>
    <definedName name="ЭлеСи_1" localSheetId="6">#REF!</definedName>
    <definedName name="ЭлеСи_1" localSheetId="5">#REF!</definedName>
    <definedName name="ЭлеСи_1" localSheetId="8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5">#REF!</definedName>
    <definedName name="элрасч" localSheetId="8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5">#REF!</definedName>
    <definedName name="ЭЛСИ_Т" localSheetId="8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3">#REF!</definedName>
    <definedName name="юдшншджгп" localSheetId="6">#REF!</definedName>
    <definedName name="юдшншджгп" localSheetId="5">#REF!</definedName>
    <definedName name="юдшншджгп" localSheetId="8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5">#REF!</definedName>
    <definedName name="ЮФУ" localSheetId="8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5">#REF!</definedName>
    <definedName name="ЮФУ2" localSheetId="8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3">#REF!</definedName>
    <definedName name="юююю" localSheetId="14">#REF!</definedName>
    <definedName name="юююю" localSheetId="15">#REF!</definedName>
    <definedName name="юююю" localSheetId="5">#REF!</definedName>
    <definedName name="юююю" localSheetId="8">#REF!</definedName>
    <definedName name="юююю" localSheetId="12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3">#REF!</definedName>
    <definedName name="яапт" localSheetId="6">#REF!</definedName>
    <definedName name="яапт" localSheetId="5">#REF!</definedName>
    <definedName name="яапт" localSheetId="8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5">#REF!</definedName>
    <definedName name="яапяяяя" localSheetId="8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5">#REF!</definedName>
    <definedName name="явапяап" localSheetId="8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5">#REF!</definedName>
    <definedName name="явапявп" localSheetId="8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5">#REF!</definedName>
    <definedName name="явар" localSheetId="8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5">#REF!</definedName>
    <definedName name="яваряра" localSheetId="8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5">#REF!</definedName>
    <definedName name="ярая" localSheetId="8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5">#REF!</definedName>
    <definedName name="яраяраря" localSheetId="8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5">#REF!</definedName>
    <definedName name="яроптап" localSheetId="8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5">#REF!</definedName>
    <definedName name="Ярославская_область" localSheetId="8">#REF!</definedName>
    <definedName name="Ярославская_область">#REF!</definedName>
    <definedName name="_xlnm.Print_Area" localSheetId="2">'4.3 Отдел 2. Тех.характеристики'!$A:$D</definedName>
    <definedName name="_xlnm.Print_Area" localSheetId="5">'Прил.2 Расч стоим'!$A$1:$J$28</definedName>
    <definedName name="_xlnm.Print_Area" localSheetId="6">'Прил. 3'!$A$1:$H$71</definedName>
    <definedName name="_xlnm.Print_Area" localSheetId="7">'Прил.4 РМ'!$A$1:$E$48</definedName>
    <definedName name="_xlnm.Print_Area" localSheetId="8">'Прил.5 Расчет СМР и ОБ'!$A$1:$J$89</definedName>
    <definedName name="_xlnm.Print_Area" localSheetId="12">'ФОТр.тек.'!$A$1:$F$13</definedName>
    <definedName name="_xlnm.Print_Area" localSheetId="13">'4.7 Прил.6 Расчет Прочие'!$A$1:$I$27</definedName>
    <definedName name="_xlnm.Print_Area" localSheetId="14">'4.8 Прил. 6.1 Расчет ПНР'!$A$1:$O$28</definedName>
    <definedName name="_xlnm.Print_Area" localSheetId="15">'4.9 Прил 6.2 Расчет ПИР'!$A$1:$R$36</definedName>
  </definedNames>
  <calcPr calcId="999999" calcMode="auto" calcCompleted="1" fullCalcOnLoad="0" forceFullCalc="0"/>
</workbook>
</file>

<file path=xl/comments14.xml><?xml version="1.0" encoding="utf-8"?>
<comments xmlns="http://schemas.openxmlformats.org/spreadsheetml/2006/main">
  <authors>
    <author>user22</author>
  </authors>
  <commentList>
    <comment ref="B1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Принимаем процент согласно РГН вкладка "Индексы и нормы"</t>
        </r>
      </text>
    </comment>
    <comment ref="D14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стоимость стр-ва для определения % см. в ячейке I21
</t>
        </r>
      </text>
    </comment>
  </commentList>
</comments>
</file>

<file path=xl/comments3.xml><?xml version="1.0" encoding="utf-8"?>
<comments xmlns="http://schemas.openxmlformats.org/spreadsheetml/2006/main">
  <authors>
    <author>Author</author>
    <author>user</author>
  </authors>
  <commentList>
    <comment ref="G4" authorId="0">
      <text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Всего по ЛСР для РМ</t>
        </r>
      </text>
    </comment>
    <comment ref="F5" authorId="1">
      <text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по ЛСР для РМ</t>
        </r>
      </text>
    </comment>
    <comment ref="F6" authorId="1">
      <text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по ЛСР для РМ</t>
        </r>
      </text>
    </comment>
    <comment ref="F7" authorId="1">
      <text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по ЛСР для РМ</t>
        </r>
      </text>
    </comment>
  </commentList>
</comments>
</file>

<file path=xl/sharedStrings.xml><?xml version="1.0" encoding="utf-8"?>
<sst xmlns="http://schemas.openxmlformats.org/spreadsheetml/2006/main" uniqueCount="474">
  <si>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</si>
  <si>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</si>
  <si>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</si>
  <si>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</si>
  <si>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rFont val="Calibri"/>
        <b val="true"/>
        <i val="false"/>
        <strike val="false"/>
        <color rgb="FF000000"/>
        <sz val="11"/>
        <u val="none"/>
      </rPr>
      <t xml:space="preserve">Единица измерения:</t>
    </r>
    <r>
      <rPr>
        <rFont val="Calibri"/>
        <b val="false"/>
        <i val="false"/>
        <strike val="false"/>
        <color rgb="FF000000"/>
        <sz val="11"/>
        <u val="none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</si>
  <si>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</si>
  <si>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</si>
  <si>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</si>
  <si>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</si>
  <si>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</si>
  <si>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</si>
  <si>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</si>
  <si>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</si>
  <si>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</si>
  <si>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</si>
  <si>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</si>
  <si>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</si>
  <si>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</si>
  <si>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</si>
  <si>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</si>
  <si>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</si>
  <si>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</si>
  <si>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</si>
  <si>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</si>
  <si>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</si>
  <si>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</si>
  <si>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</si>
  <si>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</si>
  <si>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</si>
  <si>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</si>
  <si>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</si>
  <si>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</si>
  <si>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</si>
  <si>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</si>
  <si>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</si>
  <si>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</si>
  <si>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</si>
  <si>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</si>
  <si>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</si>
  <si>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</si>
  <si>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</si>
  <si>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</si>
  <si>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</si>
  <si>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</si>
  <si>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</si>
  <si>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Ресурсная модель</t>
  </si>
  <si>
    <t>Наименование</t>
  </si>
  <si>
    <t>Сметная стоимость в ценах на 01.01.2000 (руб.)</t>
  </si>
  <si>
    <t xml:space="preserve">Удельный вес, %
(в СМР)
</t>
  </si>
  <si>
    <t>Удельный вес, %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</si>
  <si>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</si>
  <si>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</si>
  <si>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</si>
  <si>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</si>
  <si>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</si>
  <si>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</si>
  <si>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</si>
  <si>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</si>
  <si>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</si>
  <si>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</si>
  <si>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</si>
  <si>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</si>
  <si>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</si>
  <si>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</si>
  <si>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</si>
  <si>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</si>
  <si>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</si>
  <si>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</si>
  <si>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 xml:space="preserve">Временные здания и сооружения </t>
  </si>
  <si>
    <t xml:space="preserve">Зимнее удорожание </t>
  </si>
  <si>
    <t xml:space="preserve">Пусконаладочные работы </t>
  </si>
  <si>
    <t>Строительный контроль</t>
  </si>
  <si>
    <t>ПИР (в том числе экспертиза ПД)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</si>
  <si>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</si>
  <si>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</si>
  <si>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</si>
  <si>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</si>
  <si>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</si>
  <si>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</si>
  <si>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</si>
  <si>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</si>
  <si>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</si>
  <si>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</si>
  <si>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</si>
  <si>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Наименование разрабатываемого показателя УНЦ — Постоянная часть ПС, откатные (раздвижные, автоматические, противопожарные) ворота ПС 110 кВ</t>
  </si>
  <si>
    <t>Сопоставимый уровень цен: 2 квартал 2020г</t>
  </si>
  <si>
    <t>Единица измерения  — 1 ПС</t>
  </si>
  <si>
    <t>Параметр</t>
  </si>
  <si>
    <t xml:space="preserve">Объект-представитель </t>
  </si>
  <si>
    <t>Наименование объекта-представителя</t>
  </si>
  <si>
    <t>ПС 110 кВ Джуракская</t>
  </si>
  <si>
    <t>Наименование субъекта Российской Федерации</t>
  </si>
  <si>
    <t>Республика Калмыкия</t>
  </si>
  <si>
    <t>Климатический район и подрайон</t>
  </si>
  <si>
    <t>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</si>
  <si>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</si>
  <si>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</si>
  <si>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Мотор-редуктор - 1 шт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</si>
  <si>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</si>
  <si>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</si>
  <si>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</si>
  <si>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</si>
  <si>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</si>
  <si>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</si>
  <si>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</si>
  <si>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</si>
  <si>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</si>
  <si>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</si>
  <si>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2 квартал 2020г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</si>
  <si>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</si>
  <si>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</si>
  <si>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r>
      <t xml:space="preserve">Составил </t>
    </r>
    <r>
      <rPr>
        <rFont val="Arial"/>
        <b val="false"/>
        <i val="false"/>
        <strike val="false"/>
        <color rgb="FF000000"/>
        <sz val="10"/>
        <u val="single"/>
      </rPr>
      <t xml:space="preserve">______________________        Е.А. Князева</t>
    </r>
  </si>
  <si>
    <t xml:space="preserve">                         (подпись, инициалы, фамилия)</t>
  </si>
  <si>
    <r>
      <t xml:space="preserve">Проверил </t>
    </r>
    <r>
      <rPr>
        <rFont val="Arial"/>
        <b val="false"/>
        <i val="false"/>
        <strike val="false"/>
        <color rgb="FF000000"/>
        <sz val="10"/>
        <u val="single"/>
      </rPr>
      <t xml:space="preserve">______________________        А.В. Костянецкая</t>
    </r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</si>
  <si>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</si>
  <si>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</si>
  <si>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</si>
  <si>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</si>
  <si>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Объект-представитель 1</t>
  </si>
  <si>
    <t>Номер сметы</t>
  </si>
  <si>
    <t>Наименование сметы</t>
  </si>
  <si>
    <t>Сметная стоимость в уровне цен 2 кв. 2020г., тыс. руб.</t>
  </si>
  <si>
    <t>Строительные работы</t>
  </si>
  <si>
    <t>Монтажные работы</t>
  </si>
  <si>
    <t>Прочее</t>
  </si>
  <si>
    <t>Всего</t>
  </si>
  <si>
    <t>Откатные (раздвижные, автоматические, противопожарные) ворота ПС 110 кВ</t>
  </si>
  <si>
    <t>Всего по объекту:</t>
  </si>
  <si>
    <t>Всего по объекту в сопоставимом уровне цен 2кв. 2020г:</t>
  </si>
  <si>
    <t>Составил ______________________     А.Р. Маркова</t>
  </si>
  <si>
    <t>Проверил ______________________        А.В. Костянецкая</t>
  </si>
  <si>
    <t xml:space="preserve">Приложение № 3 </t>
  </si>
  <si>
    <t>Объектная ресурсная ведомость</t>
  </si>
  <si>
    <t xml:space="preserve">Сметная стоимость ресурсов принята на основании данных по объекту - представителю в ценах на 01.01.2000 </t>
  </si>
  <si>
    <t>Наименование разрабатываемого показателя УНЦ - Постоянная часть ПС, откатные (раздвижные, автоматические, противопожарные) ворота ПС 110 кВ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</si>
  <si>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</si>
  <si>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</si>
  <si>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</si>
  <si>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</si>
  <si>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</si>
  <si>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</si>
  <si>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на ед.изм.</t>
  </si>
  <si>
    <t>общая</t>
  </si>
  <si>
    <t>З</t>
  </si>
  <si>
    <t>Затраты труда рабочих</t>
  </si>
  <si>
    <t>1-3-8</t>
  </si>
  <si>
    <t>Затраты труда рабочих (средний разряд работы 3,8)</t>
  </si>
  <si>
    <t>чел.-ч</t>
  </si>
  <si>
    <t>1-4-2</t>
  </si>
  <si>
    <t>Затраты труда рабочих (средний разряд работы 4,2)</t>
  </si>
  <si>
    <t>1-4-1</t>
  </si>
  <si>
    <t>Затраты труда рабочих (средний разряд работы 4,1)</t>
  </si>
  <si>
    <t>1-4-0</t>
  </si>
  <si>
    <t>Затраты труда рабочих (средний разряд работы 4,0)</t>
  </si>
  <si>
    <t>Затраты труда машинистов</t>
  </si>
  <si>
    <t>Затраты труда машинистов(справочно)</t>
  </si>
  <si>
    <t>Машины и механизмы</t>
  </si>
  <si>
    <t>91.05.04-010</t>
  </si>
  <si>
    <t>Краны мостовые электрические, грузоподъемность 50 т</t>
  </si>
  <si>
    <t>маш.-ч</t>
  </si>
  <si>
    <t>91.05.05-014</t>
  </si>
  <si>
    <t>Краны на автомобильном ходу, грузоподъемность 10 т</t>
  </si>
  <si>
    <t>91.14.02-001</t>
  </si>
  <si>
    <t>Автомобили бортовые, грузоподъемность до 5 т</t>
  </si>
  <si>
    <t>91.17.04-233</t>
  </si>
  <si>
    <t>Установки для сварки ручной дуговой (постоянного тока)</t>
  </si>
  <si>
    <t>91.06.03-061</t>
  </si>
  <si>
    <t>Лебедки электрические тяговым усилием до 12,26 кН (1,25 т)</t>
  </si>
  <si>
    <t>331-451</t>
  </si>
  <si>
    <t>Перфораторы: электрические</t>
  </si>
  <si>
    <t>91.01.05-106</t>
  </si>
  <si>
    <t>Экскаваторы одноковшовые дизельные на пневмоколесном ходу, емкость ковша 0,25 м3</t>
  </si>
  <si>
    <t>91.06.01-003</t>
  </si>
  <si>
    <t>Домкраты гидравлические, грузоподъемность 63-100 т</t>
  </si>
  <si>
    <t>91.07.04-001</t>
  </si>
  <si>
    <t>Вибраторы глубинные</t>
  </si>
  <si>
    <t>Прайс из СД ОП</t>
  </si>
  <si>
    <t>Мотор-редуктор МЦ2С-63-45-0,55-РG110ЦУЗ</t>
  </si>
  <si>
    <t>шт</t>
  </si>
  <si>
    <t>62.1.02.14-0069</t>
  </si>
  <si>
    <t>Ящик управления РУСМ 5410-2274 У2</t>
  </si>
  <si>
    <t>шт.</t>
  </si>
  <si>
    <t>Материалы</t>
  </si>
  <si>
    <t>07.2.07.12-0018</t>
  </si>
  <si>
    <t>Элементы конструктивные зданий и сооружений с преобладанием гнутых профилей, средняя масса сборочной единицы свыше 0,1 до 0,5 т</t>
  </si>
  <si>
    <t>т</t>
  </si>
  <si>
    <t>08.1.06.01-0002</t>
  </si>
  <si>
    <t>Ворота различных типов рамы, каркасы, панели с заполнением из тонколистовой стали без механизма открывания</t>
  </si>
  <si>
    <t>08.1.02.13-0005</t>
  </si>
  <si>
    <t>Рукава металлические из стальной оцинкованной ленты, негерметичные, простого профиля, РЗ-ЦХ, условный диаметр 15 мм</t>
  </si>
  <si>
    <t>м</t>
  </si>
  <si>
    <t>05.1.08.01-0088</t>
  </si>
  <si>
    <t>Блоки железобетонные фундаментные</t>
  </si>
  <si>
    <t>м3</t>
  </si>
  <si>
    <t>21.1.05.02-0001</t>
  </si>
  <si>
    <t>Кабель силовой повышенной гибкости с медными жилами КПГ 2х2,5-660</t>
  </si>
  <si>
    <t>1000 м</t>
  </si>
  <si>
    <t>18.5.08.09-0001</t>
  </si>
  <si>
    <t>Патрубки</t>
  </si>
  <si>
    <t>10 шт</t>
  </si>
  <si>
    <t>08.3.07.01-0076</t>
  </si>
  <si>
    <t>Прокат полосовой, горячекатаный, марка стали Ст3сп, ширина 50-200 мм, толщина 4-5 мм</t>
  </si>
  <si>
    <t>07.2.07.04-0007</t>
  </si>
  <si>
    <t>Конструкции стальные индивидуальные решетчатые сварные, масса до 0,1 т</t>
  </si>
  <si>
    <t>04.1.02.05-0023</t>
  </si>
  <si>
    <t>Смеси бетонные тяжелого бетона (БСТ), крупность заполнителя 10 мм, класс В7,5 (М100)</t>
  </si>
  <si>
    <t>21.2.03.05-0002</t>
  </si>
  <si>
    <t>Провод силовой установочный АПВ 2,5-450</t>
  </si>
  <si>
    <t>10.3.02.03-0002</t>
  </si>
  <si>
    <t>Припои оловянно-свинцовые бессурьмянистые в чушках, марка ПОС30</t>
  </si>
  <si>
    <t>21.2.03.05-0045</t>
  </si>
  <si>
    <t>Провод силовой установочный с медными жилами ПВ1 1,5-450</t>
  </si>
  <si>
    <t>01.7.15.04-0011</t>
  </si>
  <si>
    <t>Винты с полукруглой головкой, длина 50 мм</t>
  </si>
  <si>
    <t>20.1.02.23-0082</t>
  </si>
  <si>
    <t>Перемычки гибкие, тип ПГС-50</t>
  </si>
  <si>
    <t>11.1.03.05-0085</t>
  </si>
  <si>
    <t>Доска необрезная, хвойных пород, длина 4-6,5 м, все ширины, толщина 44 мм и более, сорт III</t>
  </si>
  <si>
    <t>01.7.15.03-0042</t>
  </si>
  <si>
    <t>Болты с гайками и шайбами строительные</t>
  </si>
  <si>
    <t>кг</t>
  </si>
  <si>
    <t>999-9950</t>
  </si>
  <si>
    <t>Вспомогательные ненормируемые ресурсы (2% от оплаты труда рабочих)</t>
  </si>
  <si>
    <t>руб</t>
  </si>
  <si>
    <t>01.7.11.07-0034</t>
  </si>
  <si>
    <t>Электроды сварочные Э42А, диаметр 4 мм</t>
  </si>
  <si>
    <t>25.1.01.04-0031</t>
  </si>
  <si>
    <t>Шпалы непропитанные для железных дорог, тип I</t>
  </si>
  <si>
    <t>20.2.09.05-0012</t>
  </si>
  <si>
    <t>Муфты соединительные</t>
  </si>
  <si>
    <t>01.7.15.14-0165</t>
  </si>
  <si>
    <t>Шурупы с полукруглой головкой 4х40 мм</t>
  </si>
  <si>
    <t>14.4.03.03-0002</t>
  </si>
  <si>
    <t>Лак битумный БТ-123</t>
  </si>
  <si>
    <t>01.7.06.07-0001</t>
  </si>
  <si>
    <t>Лента К226</t>
  </si>
  <si>
    <t>100 м</t>
  </si>
  <si>
    <t>20.2.02.01-0019</t>
  </si>
  <si>
    <t>Втулки изолирующие</t>
  </si>
  <si>
    <t>1000 шт</t>
  </si>
  <si>
    <t>01.7.11.07-0054</t>
  </si>
  <si>
    <t>Электроды сварочные Э42, диаметр 6 мм</t>
  </si>
  <si>
    <t>11.1.02.04-0031</t>
  </si>
  <si>
    <t>Лесоматериалы круглые, хвойных пород, для строительства, диаметр 14-24 см, длина 3-6,5 м</t>
  </si>
  <si>
    <t>06.1.01.05-0015</t>
  </si>
  <si>
    <t>Кирпич керамический лицевой, размер 250х120х65 мм, марка 100</t>
  </si>
  <si>
    <t>14.4.02.09-0001</t>
  </si>
  <si>
    <t>Краска</t>
  </si>
  <si>
    <t>01.7.15.07-0031</t>
  </si>
  <si>
    <t>Дюбели распорные с гайкой</t>
  </si>
  <si>
    <t>100 шт</t>
  </si>
  <si>
    <t>03.2.01.01-0003</t>
  </si>
  <si>
    <t>Портландцемент общестроительного назначения бездобавочный М500 Д0 (ЦЕМ I 42,5Н)</t>
  </si>
  <si>
    <t>01.7.15.10-0053</t>
  </si>
  <si>
    <t>Скобы металлические</t>
  </si>
  <si>
    <t>04.3.01.09-0011</t>
  </si>
  <si>
    <t>Раствор готовый кладочный, цементный, М25</t>
  </si>
  <si>
    <t>02.3.01.02-0016</t>
  </si>
  <si>
    <t>Песок природный для строительных: работ средний с крупностью зерен размером свыше 5 мм-до 5% по массе</t>
  </si>
  <si>
    <t>Приложение № 4</t>
  </si>
  <si>
    <t>Сметная стоимость в ценах на 01.01.2023
 (руб.)</t>
  </si>
  <si>
    <t>Удельный вес, 
(в СМР)</t>
  </si>
  <si>
    <t>Удельный вес, % 
(от всего по РМ)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</si>
  <si>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</si>
  <si>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</si>
  <si>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</si>
  <si>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</si>
  <si>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</si>
  <si>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</si>
  <si>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</si>
  <si>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</si>
  <si>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</si>
  <si>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Составил ____________________________ А.Р. Маркова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</si>
  <si>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</si>
  <si>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</si>
  <si>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</si>
  <si>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</si>
  <si>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</si>
  <si>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</si>
  <si>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Постоянная часть ПС, откатные (раздвижные, автоматические, противопожарные) ворота ПС 110 кВ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</si>
  <si>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</si>
  <si>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</si>
  <si>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</si>
  <si>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</si>
  <si>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</si>
  <si>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рабочих-строителей среднего разряда (4,0)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</si>
  <si>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</si>
  <si>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</si>
  <si>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</si>
  <si>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</si>
  <si>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</si>
  <si>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</si>
  <si>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</si>
  <si>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БЦ.92_4.11</t>
  </si>
  <si>
    <t>Мотор-редуктор для откатных ворот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</si>
  <si>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</si>
  <si>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</si>
  <si>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</si>
  <si>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</si>
  <si>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</si>
  <si>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</si>
  <si>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</si>
  <si>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</si>
  <si>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</si>
  <si>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</si>
  <si>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</si>
  <si>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</si>
  <si>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</si>
  <si>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</si>
  <si>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r>
      <t xml:space="preserve">Составил </t>
    </r>
    <r>
      <rPr>
        <rFont val="Arial"/>
        <b val="false"/>
        <i val="false"/>
        <strike val="false"/>
        <color rgb="FF000000"/>
        <sz val="10"/>
        <u val="single"/>
      </rPr>
      <t xml:space="preserve">______________________    А.Р. Маркова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</si>
  <si>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</si>
  <si>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</si>
  <si>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</si>
  <si>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</si>
  <si>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</si>
  <si>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</si>
  <si>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</si>
  <si>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</si>
  <si>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</si>
  <si>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</si>
  <si>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</si>
  <si>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</si>
  <si>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З1-02</t>
  </si>
  <si>
    <t>УНЦ постоянной части ПС 110 кВ</t>
  </si>
  <si>
    <t>З1_ПС_ворота_110_кВ</t>
  </si>
  <si>
    <t>Составил ______________________      А.Р. Маркова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</si>
  <si>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</si>
  <si>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</si>
  <si>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</si>
  <si>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</si>
  <si>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</si>
  <si>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</si>
  <si>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</si>
  <si>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</si>
  <si>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</si>
  <si>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</si>
  <si>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</si>
  <si>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</si>
  <si>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</si>
  <si>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</si>
  <si>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</si>
  <si>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</si>
  <si>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</si>
  <si>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</si>
  <si>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Расчет размера средств на оплату труда рабочих-строителей в текущем уровне цен (ФОТ</t>
    </r>
    <r>
      <rPr>
        <rFont val="Times New Roman"/>
        <b val="true"/>
        <i val="false"/>
        <vertAlign val="subscript"/>
        <strike val="false"/>
        <color rgb="FF000000"/>
        <sz val="12"/>
        <u val="none"/>
      </rPr>
      <t xml:space="preserve">р.тек.</t>
    </r>
    <r>
      <rPr>
        <rFont val="Times New Roman"/>
        <b val="true"/>
        <i val="false"/>
        <strike val="false"/>
        <color rgb="FF000000"/>
        <sz val="12"/>
        <u val="none"/>
      </rPr>
      <t xml:space="preserve"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</si>
  <si>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</si>
  <si>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</si>
  <si>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</si>
  <si>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</si>
  <si>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</si>
  <si>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</si>
  <si>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</si>
  <si>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</si>
  <si>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 xml:space="preserve">С</t>
    </r>
    <r>
      <rPr>
        <rFont val="Times New Roman"/>
        <b val="false"/>
        <i val="false"/>
        <vertAlign val="subscript"/>
        <strike val="false"/>
        <color rgb="FF000000"/>
        <sz val="12"/>
        <u val="none"/>
      </rPr>
      <t xml:space="preserve"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</si>
  <si>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</si>
  <si>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</si>
  <si>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</si>
  <si>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</si>
  <si>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 xml:space="preserve">t</t>
    </r>
    <r>
      <rPr>
        <rFont val="Times New Roman"/>
        <b val="false"/>
        <i val="false"/>
        <vertAlign val="subscript"/>
        <strike val="false"/>
        <color rgb="FF000000"/>
        <sz val="12"/>
        <u val="none"/>
      </rPr>
      <t xml:space="preserve"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</si>
  <si>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</si>
  <si>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</si>
  <si>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</si>
  <si>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</si>
  <si>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</si>
  <si>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</si>
  <si>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</si>
  <si>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</si>
  <si>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</si>
  <si>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</si>
  <si>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 xml:space="preserve">К</t>
    </r>
    <r>
      <rPr>
        <rFont val="Times New Roman"/>
        <b val="false"/>
        <i val="false"/>
        <vertAlign val="subscript"/>
        <strike val="false"/>
        <color rgb="FF000000"/>
        <sz val="12"/>
        <u val="none"/>
      </rPr>
      <t xml:space="preserve"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</si>
  <si>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</si>
  <si>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</si>
  <si>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</si>
  <si>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 xml:space="preserve">К</t>
    </r>
    <r>
      <rPr>
        <rFont val="Times New Roman"/>
        <b val="false"/>
        <i val="false"/>
        <vertAlign val="subscript"/>
        <strike val="false"/>
        <color rgb="FF000000"/>
        <sz val="12"/>
        <u val="none"/>
      </rPr>
      <t xml:space="preserve"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</si>
  <si>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</si>
  <si>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</si>
  <si>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</si>
  <si>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 xml:space="preserve">Размер средств на оплату труда рабочих-строителей в текущем уровне цен (ФОТ</t>
    </r>
    <r>
      <rPr>
        <rFont val="Times New Roman"/>
        <b val="true"/>
        <i val="false"/>
        <vertAlign val="subscript"/>
        <strike val="false"/>
        <color rgb="FF000000"/>
        <sz val="12"/>
        <u val="none"/>
      </rPr>
      <t xml:space="preserve">р.тек.</t>
    </r>
    <r>
      <rPr>
        <rFont val="Times New Roman"/>
        <b val="true"/>
        <i val="false"/>
        <strike val="false"/>
        <color rgb="FF000000"/>
        <sz val="12"/>
        <u val="none"/>
      </rPr>
      <t xml:space="preserve">), руб/чел.-ч</t>
    </r>
  </si>
  <si>
    <r>
      <t xml:space="preserve">ФОТ</t>
    </r>
    <r>
      <rPr>
        <rFont val="Times New Roman"/>
        <b val="false"/>
        <i val="false"/>
        <vertAlign val="subscript"/>
        <strike val="false"/>
        <color rgb="FF000000"/>
        <sz val="12"/>
        <u val="none"/>
      </rPr>
      <t xml:space="preserve">р.тек.</t>
    </r>
  </si>
  <si>
    <r>
      <t xml:space="preserve">(С</t>
    </r>
    <r>
      <rPr>
        <rFont val="Times New Roman"/>
        <b val="false"/>
        <i val="false"/>
        <vertAlign val="subscript"/>
        <strike val="false"/>
        <color rgb="FF000000"/>
        <sz val="12"/>
        <u val="none"/>
      </rPr>
      <t xml:space="preserve">1ср</t>
    </r>
    <r>
      <rPr>
        <rFont val="Times New Roman"/>
        <b val="false"/>
        <i val="false"/>
        <strike val="false"/>
        <color rgb="FF000000"/>
        <sz val="12"/>
        <u val="none"/>
      </rPr>
      <t xml:space="preserve">/t</t>
    </r>
    <r>
      <rPr>
        <rFont val="Times New Roman"/>
        <b val="false"/>
        <i val="false"/>
        <vertAlign val="subscript"/>
        <strike val="false"/>
        <color rgb="FF000000"/>
        <sz val="12"/>
        <u val="none"/>
      </rPr>
      <t xml:space="preserve">ср</t>
    </r>
    <r>
      <rPr>
        <rFont val="Times New Roman"/>
        <b val="false"/>
        <i val="false"/>
        <strike val="false"/>
        <color rgb="FF000000"/>
        <sz val="12"/>
        <u val="none"/>
      </rPr>
      <t xml:space="preserve">*К</t>
    </r>
    <r>
      <rPr>
        <rFont val="Times New Roman"/>
        <b val="false"/>
        <i val="false"/>
        <vertAlign val="subscript"/>
        <strike val="false"/>
        <color rgb="FF000000"/>
        <sz val="12"/>
        <u val="none"/>
      </rPr>
      <t xml:space="preserve">Т</t>
    </r>
    <r>
      <rPr>
        <rFont val="Times New Roman"/>
        <b val="false"/>
        <i val="false"/>
        <strike val="false"/>
        <color rgb="FF000000"/>
        <sz val="12"/>
        <u val="none"/>
      </rPr>
      <t xml:space="preserve">*Т*Кув)*К</t>
    </r>
    <r>
      <rPr>
        <rFont val="Times New Roman"/>
        <b val="false"/>
        <i val="false"/>
        <vertAlign val="subscript"/>
        <strike val="false"/>
        <color rgb="FF000000"/>
        <sz val="12"/>
        <u val="none"/>
      </rPr>
      <t xml:space="preserve"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</si>
  <si>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</si>
  <si>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</si>
  <si>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</si>
  <si>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</si>
  <si>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</si>
  <si>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</si>
  <si>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</si>
  <si>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</si>
  <si>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</si>
  <si>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</si>
  <si>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</si>
  <si>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 xml:space="preserve"> 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</si>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</sst>
</file>

<file path=xl/styles.xml><?xml version="1.0" encoding="utf-8"?>
<styleSheet xmlns="http://schemas.openxmlformats.org/spreadsheetml/2006/main" xml:space="preserve">
  <numFmts count="6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#,##0.0000"/>
    <numFmt numFmtId="169" formatCode="#,##0.000"/>
  </numFmts>
  <fonts count="26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1"/>
      <strike val="0"/>
      <u val="none"/>
      <sz val="8"/>
      <color rgb="FFFF0000"/>
      <name val="Arial"/>
    </font>
    <font>
      <b val="0"/>
      <i val="1"/>
      <strike val="0"/>
      <u val="none"/>
      <sz val="8"/>
      <color rgb="FF000000"/>
      <name val="Arial"/>
    </font>
    <font>
      <b val="0"/>
      <i val="1"/>
      <strike val="0"/>
      <u val="none"/>
      <sz val="11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0"/>
      <i val="0"/>
      <strike val="0"/>
      <u val="none"/>
      <sz val="18"/>
      <color rgb="FF000000"/>
      <name val="Arial"/>
    </font>
    <font>
      <b val="1"/>
      <i val="0"/>
      <strike val="0"/>
      <u val="none"/>
      <sz val="9"/>
      <color rgb="FFFF0000"/>
      <name val="Arial"/>
    </font>
    <font>
      <b val="0"/>
      <i val="1"/>
      <strike val="0"/>
      <u val="none"/>
      <sz val="10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single"/>
      <sz val="12"/>
      <color rgb="FF0563C1"/>
      <name val="Times New Roman"/>
    </font>
    <font>
      <b val="1"/>
      <i val="0"/>
      <strike val="0"/>
      <u val="none"/>
      <sz val="12"/>
      <color rgb="FF000000"/>
      <name val="Times New Roman"/>
    </font>
    <font>
      <b val="0"/>
      <i val="0"/>
      <strike val="0"/>
      <u val="none"/>
      <sz val="14"/>
      <color rgb="FF000000"/>
      <name val="Times New Roman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single"/>
      <sz val="10"/>
      <color rgb="FF000000"/>
      <name val="Arial"/>
    </font>
    <font>
      <b val="0"/>
      <i val="1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64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true" shrinkToFit="false"/>
    </xf>
    <xf xfId="0" fontId="1" numFmtId="4" fillId="0" borderId="1" applyFont="1" applyNumberFormat="1" applyFill="0" applyBorder="1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0"/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0" fillId="0" borderId="1" applyFont="1" applyNumberFormat="0" applyFill="0" applyBorder="1" applyAlignment="1">
      <alignment horizontal="left" vertical="center" textRotation="0" wrapText="true" shrinkToFit="false"/>
    </xf>
    <xf xfId="0" fontId="2" numFmtId="0" fillId="0" borderId="1" applyFont="1" applyNumberFormat="0" applyFill="0" applyBorder="1" applyAlignment="1">
      <alignment textRotation="0" wrapText="true" shrinkToFit="false"/>
    </xf>
    <xf xfId="0" fontId="2" numFmtId="0" fillId="0" borderId="1" applyFont="1" applyNumberFormat="0" applyFill="0" applyBorder="1" applyAlignment="1">
      <alignment vertical="center" textRotation="0" wrapText="true" shrinkToFit="false"/>
    </xf>
    <xf xfId="0" fontId="1" numFmtId="4" fillId="0" borderId="1" applyFont="1" applyNumberFormat="1" applyFill="0" applyBorder="1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5" numFmtId="4" fillId="0" borderId="0" applyFont="1" applyNumberFormat="1" applyFill="0" applyBorder="0" applyAlignment="1">
      <alignment vertical="center" textRotation="0" wrapText="false" shrinkToFit="false"/>
    </xf>
    <xf xfId="0" fontId="6" numFmtId="10" fillId="0" borderId="0" applyFont="1" applyNumberFormat="1" applyFill="0" applyBorder="0" applyAlignment="1">
      <alignment vertical="center" textRotation="0" wrapText="false" shrinkToFit="false"/>
    </xf>
    <xf xfId="0" fontId="1" numFmtId="10" fillId="0" borderId="1" applyFont="1" applyNumberFormat="1" applyFill="0" applyBorder="1" applyAlignment="1">
      <alignment horizontal="center" vertical="center" textRotation="0" wrapText="true" shrinkToFit="false"/>
    </xf>
    <xf xfId="0" fontId="5" numFmtId="10" fillId="0" borderId="0" applyFont="1" applyNumberFormat="1" applyFill="0" applyBorder="0" applyAlignment="1">
      <alignment vertical="center" textRotation="0" wrapText="false" shrinkToFit="false"/>
    </xf>
    <xf xfId="0" fontId="5" numFmtId="4" fillId="0" borderId="0" applyFont="1" applyNumberFormat="1" applyFill="0" applyBorder="0" applyAlignment="1">
      <alignment horizontal="right" vertical="center" textRotation="0" wrapText="false" shrinkToFit="false"/>
    </xf>
    <xf xfId="0" fontId="7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6" numFmtId="10" fillId="0" borderId="0" applyFont="1" applyNumberFormat="1" applyFill="0" applyBorder="0" applyAlignment="0"/>
    <xf xfId="0" fontId="6" numFmtId="4" fillId="0" borderId="0" applyFont="1" applyNumberFormat="1" applyFill="0" applyBorder="0" applyAlignment="0"/>
    <xf xfId="0" fontId="3" numFmtId="4" fillId="0" borderId="0" applyFont="1" applyNumberFormat="1" applyFill="0" applyBorder="0" applyAlignment="0"/>
    <xf xfId="0" fontId="4" numFmtId="0" fillId="0" borderId="0" applyFont="1" applyNumberFormat="0" applyFill="0" applyBorder="0" applyAlignment="1">
      <alignment horizontal="center" textRotation="0" wrapText="false" shrinkToFit="false"/>
    </xf>
    <xf xfId="0" fontId="1" numFmtId="0" fillId="0" borderId="1" applyFont="1" applyNumberFormat="0" applyFill="0" applyBorder="1" applyAlignment="1">
      <alignment vertical="center" textRotation="0" wrapText="true" shrinkToFit="false"/>
    </xf>
    <xf xfId="0" fontId="1" numFmtId="4" fillId="0" borderId="1" applyFont="1" applyNumberFormat="1" applyFill="0" applyBorder="1" applyAlignment="1">
      <alignment horizontal="right" vertical="center" textRotation="0" wrapText="false" shrinkToFit="false"/>
    </xf>
    <xf xfId="0" fontId="1" numFmtId="10" fillId="0" borderId="1" applyFont="1" applyNumberFormat="1" applyFill="0" applyBorder="1" applyAlignment="1">
      <alignment vertical="center" textRotation="0" wrapText="false" shrinkToFit="false"/>
    </xf>
    <xf xfId="0" fontId="4" numFmtId="10" fillId="0" borderId="0" applyFont="1" applyNumberFormat="1" applyFill="0" applyBorder="0" applyAlignment="0"/>
    <xf xfId="0" fontId="1" numFmtId="10" fillId="0" borderId="1" applyFont="1" applyNumberFormat="1" applyFill="0" applyBorder="1" applyAlignment="1">
      <alignment horizontal="right" vertical="center" textRotation="0" wrapText="false" shrinkToFit="false"/>
    </xf>
    <xf xfId="0" fontId="8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vertical="top" textRotation="0" wrapText="false" shrinkToFit="false"/>
    </xf>
    <xf xfId="0" fontId="1" numFmtId="4" fillId="0" borderId="1" applyFont="1" applyNumberFormat="1" applyFill="0" applyBorder="1" applyAlignment="1">
      <alignment horizontal="right" vertical="center" textRotation="0" wrapText="true" shrinkToFit="false"/>
    </xf>
    <xf xfId="0" fontId="3" numFmtId="0" fillId="0" borderId="0" applyFont="1" applyNumberFormat="0" applyFill="0" applyBorder="0" applyAlignment="1">
      <alignment vertical="center" textRotation="0" wrapText="false" shrinkToFit="false"/>
    </xf>
    <xf xfId="0" fontId="2" numFmtId="0" fillId="0" borderId="0" applyFont="1" applyNumberFormat="0" applyFill="0" applyBorder="0" applyAlignment="0"/>
    <xf xfId="0" fontId="2" numFmtId="0" fillId="0" borderId="0" applyFont="1" applyNumberFormat="0" applyFill="0" applyBorder="0" applyAlignment="1">
      <alignment horizontal="center" vertical="center" textRotation="0" wrapText="true" shrinkToFit="false"/>
    </xf>
    <xf xfId="0" fontId="9" numFmtId="0" fillId="0" borderId="0" applyFont="1" applyNumberFormat="0" applyFill="0" applyBorder="0" applyAlignment="0"/>
    <xf xfId="0" fontId="1" numFmtId="164" fillId="0" borderId="1" applyFont="1" applyNumberFormat="1" applyFill="0" applyBorder="1" applyAlignment="1">
      <alignment horizontal="center" vertical="center" textRotation="0" wrapText="true" shrinkToFit="false"/>
    </xf>
    <xf xfId="0" fontId="1" numFmtId="164" fillId="0" borderId="1" applyFont="1" applyNumberFormat="1" applyFill="0" applyBorder="1" applyAlignment="1">
      <alignment vertical="center" textRotation="0" wrapText="true" shrinkToFit="false"/>
    </xf>
    <xf xfId="0" fontId="1" numFmtId="164" fillId="0" borderId="1" applyFont="1" applyNumberFormat="1" applyFill="0" applyBorder="1" applyAlignment="1">
      <alignment horizontal="left" vertical="center" textRotation="0" wrapText="true" shrinkToFit="false"/>
    </xf>
    <xf xfId="0" fontId="1" numFmtId="164" fillId="0" borderId="1" applyFont="1" applyNumberFormat="1" applyFill="0" applyBorder="1" applyAlignment="1">
      <alignment horizontal="right" vertical="center" textRotation="0" wrapText="true" shrinkToFit="false"/>
    </xf>
    <xf xfId="0" fontId="8" numFmtId="4" fillId="0" borderId="0" applyFont="1" applyNumberFormat="1" applyFill="0" applyBorder="0" applyAlignment="1">
      <alignment horizontal="center" vertical="center" textRotation="0" wrapText="false" shrinkToFit="false"/>
    </xf>
    <xf xfId="0" fontId="10" numFmtId="0" fillId="0" borderId="0" applyFont="1" applyNumberFormat="0" applyFill="0" applyBorder="0" applyAlignment="1">
      <alignment vertical="center" textRotation="0" wrapText="false" shrinkToFit="false"/>
    </xf>
    <xf xfId="0" fontId="10" numFmtId="4" fillId="0" borderId="0" applyFont="1" applyNumberFormat="1" applyFill="0" applyBorder="0" applyAlignment="1">
      <alignment vertical="center" textRotation="0" wrapText="false" shrinkToFit="false"/>
    </xf>
    <xf xfId="0" fontId="11" numFmtId="0" fillId="0" borderId="1" applyFont="1" applyNumberFormat="0" applyFill="0" applyBorder="1" applyAlignment="1">
      <alignment horizontal="right" vertical="center" textRotation="0" wrapText="true" shrinkToFit="false"/>
    </xf>
    <xf xfId="0" fontId="12" numFmtId="0" fillId="0" borderId="0" applyFont="1" applyNumberFormat="0" applyFill="0" applyBorder="0" applyAlignment="0"/>
    <xf xfId="0" fontId="1" numFmtId="9" fillId="0" borderId="1" applyFont="1" applyNumberFormat="1" applyFill="0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right" vertical="center" textRotation="0" wrapText="true" shrinkToFit="false"/>
    </xf>
    <xf xfId="0" fontId="1" numFmtId="164" fillId="0" borderId="0" applyFont="1" applyNumberFormat="1" applyFill="0" applyBorder="0" applyAlignment="1">
      <alignment horizontal="center" vertical="center" textRotation="0" wrapText="true" shrinkToFit="false"/>
    </xf>
    <xf xfId="0" fontId="1" numFmtId="0" fillId="0" borderId="0" applyFont="1" applyNumberFormat="0" applyFill="0" applyBorder="0" applyAlignment="1">
      <alignment horizontal="left" vertical="center" textRotation="0" wrapText="true" shrinkToFit="false"/>
    </xf>
    <xf xfId="0" fontId="1" numFmtId="0" fillId="0" borderId="0" applyFont="1" applyNumberFormat="0" applyFill="0" applyBorder="0" applyAlignment="1">
      <alignment horizontal="right" vertical="center" textRotation="0" wrapText="true" shrinkToFit="false"/>
    </xf>
    <xf xfId="0" fontId="1" numFmtId="4" fillId="0" borderId="0" applyFont="1" applyNumberFormat="1" applyFill="0" applyBorder="0" applyAlignment="1">
      <alignment horizontal="right" vertical="center" textRotation="0" wrapText="true" shrinkToFit="false"/>
    </xf>
    <xf xfId="0" fontId="1" numFmtId="0" fillId="0" borderId="0" applyFont="1" applyNumberFormat="0" applyFill="0" applyBorder="0" applyAlignment="1">
      <alignment horizontal="right" textRotation="0" wrapText="false" shrinkToFit="false"/>
    </xf>
    <xf xfId="0" fontId="4" numFmtId="0" fillId="0" borderId="0" applyFont="1" applyNumberFormat="0" applyFill="0" applyBorder="0" applyAlignment="1">
      <alignment horizontal="right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0" fillId="0" borderId="2" applyFont="0" applyNumberFormat="0" applyFill="0" applyBorder="1" applyAlignment="1">
      <alignment horizontal="center" vertical="center" textRotation="0" wrapText="true" shrinkToFit="false"/>
    </xf>
    <xf xfId="0" fontId="0" numFmtId="0" fillId="0" borderId="3" applyFont="0" applyNumberFormat="0" applyFill="0" applyBorder="1" applyAlignment="1">
      <alignment horizontal="center" vertical="center" textRotation="0" wrapText="true" shrinkToFit="false"/>
    </xf>
    <xf xfId="0" fontId="13" numFmtId="0" fillId="0" borderId="0" applyFont="1" applyNumberFormat="0" applyFill="0" applyBorder="0" applyAlignment="0"/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4" applyFont="0" applyNumberFormat="0" applyFill="0" applyBorder="1" applyAlignment="1">
      <alignment horizontal="center" vertical="center" textRotation="0" wrapText="false" shrinkToFit="false"/>
    </xf>
    <xf xfId="0" fontId="0" numFmtId="0" fillId="0" borderId="4" applyFont="0" applyNumberFormat="0" applyFill="0" applyBorder="1" applyAlignment="1">
      <alignment horizontal="left" vertical="center" textRotation="0" wrapText="true" shrinkToFit="false"/>
    </xf>
    <xf xfId="0" fontId="0" numFmtId="4" fillId="0" borderId="1" applyFont="0" applyNumberFormat="1" applyFill="0" applyBorder="1" applyAlignment="1">
      <alignment horizontal="center" vertical="center" textRotation="0" wrapText="false" shrinkToFit="false"/>
    </xf>
    <xf xfId="0" fontId="0" numFmtId="4" fillId="0" borderId="1" applyFont="0" applyNumberFormat="1" applyFill="0" applyBorder="1" applyAlignment="1">
      <alignment horizontal="center" vertical="center" textRotation="0" wrapText="false" shrinkToFit="false"/>
    </xf>
    <xf xfId="0" fontId="0" numFmtId="10" fillId="0" borderId="1" applyFont="0" applyNumberFormat="1" applyFill="0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left" vertical="center" textRotation="0" wrapText="true" shrinkToFit="false"/>
    </xf>
    <xf xfId="0" fontId="13" numFmtId="0" fillId="0" borderId="0" applyFont="1" applyNumberFormat="0" applyFill="0" applyBorder="0" applyAlignment="1">
      <alignment vertical="center" textRotation="0" wrapText="false" shrinkToFit="false"/>
    </xf>
    <xf xfId="0" fontId="0" numFmtId="0" fillId="0" borderId="5" applyFont="0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1" applyBorder="1" applyAlignment="1">
      <alignment horizontal="center" vertical="center" textRotation="0" wrapText="false" shrinkToFit="false"/>
    </xf>
    <xf xfId="0" fontId="14" numFmtId="0" fillId="2" borderId="1" applyFont="1" applyNumberFormat="0" applyFill="1" applyBorder="1" applyAlignment="1">
      <alignment horizontal="left" vertical="center" textRotation="0" wrapText="true" shrinkToFit="false"/>
    </xf>
    <xf xfId="0" fontId="0" numFmtId="4" fillId="2" borderId="1" applyFont="0" applyNumberFormat="1" applyFill="1" applyBorder="1" applyAlignment="1">
      <alignment horizontal="center" vertical="center" textRotation="0" wrapText="false" shrinkToFit="false"/>
    </xf>
    <xf xfId="0" fontId="14" numFmtId="10" fillId="2" borderId="1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true" shrinkToFit="false"/>
    </xf>
    <xf xfId="0" fontId="0" numFmtId="4" fillId="0" borderId="0" applyFont="0" applyNumberFormat="1" applyFill="0" applyBorder="0" applyAlignment="1">
      <alignment horizontal="center" vertical="center" textRotation="0" wrapText="false" shrinkToFit="false"/>
    </xf>
    <xf xfId="0" fontId="0" numFmtId="10" fillId="0" borderId="0" applyFont="0" applyNumberFormat="1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0" fillId="0" borderId="0" applyFont="0" applyNumberFormat="0" applyFill="0" applyBorder="0" applyAlignment="1">
      <alignment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15" numFmtId="0" fillId="3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15" numFmtId="0" fillId="3" borderId="1" applyFont="1" applyNumberFormat="0" applyFill="1" applyBorder="1" applyAlignment="1">
      <alignment horizontal="left" vertical="center" textRotation="0" wrapText="true" shrinkToFit="false"/>
    </xf>
    <xf xfId="0" fontId="15" numFmtId="0" fillId="3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15" numFmtId="0" fillId="3" borderId="1" applyFont="1" applyNumberFormat="0" applyFill="1" applyBorder="1" applyAlignment="1">
      <alignment horizontal="center" vertical="center" textRotation="0" wrapText="false" shrinkToFit="false"/>
    </xf>
    <xf xfId="0" fontId="15" numFmtId="0" fillId="3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15" numFmtId="0" fillId="3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0" numFmtId="0" fillId="0" borderId="4" applyFont="0" applyNumberFormat="0" applyFill="0" applyBorder="1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4" borderId="1" applyFont="0" applyNumberFormat="0" applyFill="1" applyBorder="1" applyAlignment="1">
      <alignment horizontal="center" vertical="center" textRotation="0" wrapText="true" shrinkToFit="false"/>
    </xf>
    <xf xfId="0" fontId="0" numFmtId="0" fillId="4" borderId="1" applyFont="0" applyNumberFormat="0" applyFill="1" applyBorder="1" applyAlignment="1">
      <alignment horizontal="center" vertical="center" textRotation="0" wrapText="true" shrinkToFit="false"/>
    </xf>
    <xf xfId="0" fontId="0" numFmtId="0" fillId="4" borderId="2" applyFont="0" applyNumberFormat="0" applyFill="1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0" fillId="0" borderId="2" applyFont="0" applyNumberFormat="0" applyFill="0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0" fillId="0" borderId="4" applyFont="0" applyNumberFormat="0" applyFill="0" applyBorder="1" applyAlignment="1">
      <alignment horizontal="center" vertical="center" textRotation="0" wrapText="false" shrinkToFit="false"/>
    </xf>
    <xf xfId="0" fontId="0" numFmtId="0" fillId="0" borderId="4" applyFont="0" applyNumberFormat="0" applyFill="0" applyBorder="1" applyAlignment="1">
      <alignment horizontal="center" vertical="center" textRotation="90" wrapText="false" shrinkToFit="false"/>
    </xf>
    <xf xfId="0" fontId="0" numFmtId="0" fillId="0" borderId="4" applyFont="0" applyNumberFormat="0" applyFill="0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4" applyFont="0" applyNumberFormat="0" applyFill="0" applyBorder="1" applyAlignment="1">
      <alignment horizontal="left" vertical="center" textRotation="0" wrapText="true" shrinkToFit="false"/>
    </xf>
    <xf xfId="0" fontId="0" numFmtId="4" fillId="0" borderId="1" applyFont="0" applyNumberFormat="1" applyFill="0" applyBorder="1" applyAlignment="1">
      <alignment horizontal="center" vertical="center" textRotation="0" wrapText="false" shrinkToFit="false"/>
    </xf>
    <xf xfId="0" fontId="0" numFmtId="10" fillId="0" borderId="1" applyFont="0" applyNumberFormat="1" applyFill="0" applyBorder="1" applyAlignment="1">
      <alignment horizontal="center" vertical="center" textRotation="0" wrapText="false" shrinkToFit="false"/>
    </xf>
    <xf xfId="0" fontId="0" numFmtId="10" fillId="0" borderId="2" applyFont="0" applyNumberFormat="1" applyFill="0" applyBorder="1" applyAlignment="1">
      <alignment horizontal="center" vertical="center" textRotation="0" wrapText="false" shrinkToFit="false"/>
    </xf>
    <xf xfId="0" fontId="0" numFmtId="9" fillId="0" borderId="1" applyFont="0" applyNumberFormat="1" applyFill="0" applyBorder="1" applyAlignment="1">
      <alignment horizontal="center" vertical="center" textRotation="0" wrapText="false" shrinkToFit="false"/>
    </xf>
    <xf xfId="0" fontId="0" numFmtId="0" fillId="0" borderId="4" applyFont="0" applyNumberFormat="0" applyFill="0" applyBorder="1" applyAlignment="1">
      <alignment horizontal="left" vertical="center" textRotation="0" wrapText="true" shrinkToFit="false"/>
    </xf>
    <xf xfId="0" fontId="0" numFmtId="0" fillId="0" borderId="1" applyFont="0" applyNumberFormat="0" applyFill="0" applyBorder="1" applyAlignment="1">
      <alignment horizontal="left" vertical="center" textRotation="0" wrapText="true" shrinkToFit="false"/>
    </xf>
    <xf xfId="0" fontId="0" numFmtId="0" fillId="5" borderId="1" applyFont="0" applyNumberFormat="0" applyFill="1" applyBorder="1" applyAlignment="1">
      <alignment horizontal="left" vertical="center" textRotation="0" wrapText="true" shrinkToFit="false"/>
    </xf>
    <xf xfId="0" fontId="0" numFmtId="4" fillId="5" borderId="1" applyFont="0" applyNumberFormat="1" applyFill="1" applyBorder="1" applyAlignment="1">
      <alignment horizontal="center" vertical="center" textRotation="0" wrapText="false" shrinkToFit="false"/>
    </xf>
    <xf xfId="0" fontId="0" numFmtId="10" fillId="5" borderId="1" applyFont="0" applyNumberFormat="1" applyFill="1" applyBorder="1" applyAlignment="1">
      <alignment horizontal="center" vertical="center" textRotation="0" wrapText="false" shrinkToFit="false"/>
    </xf>
    <xf xfId="0" fontId="0" numFmtId="10" fillId="5" borderId="2" applyFont="0" applyNumberFormat="1" applyFill="1" applyBorder="1" applyAlignment="1">
      <alignment horizontal="center" vertical="center" textRotation="0" wrapText="false" shrinkToFit="false"/>
    </xf>
    <xf xfId="0" fontId="0" numFmtId="9" fillId="5" borderId="1" applyFont="0" applyNumberFormat="1" applyFill="1" applyBorder="1" applyAlignment="1">
      <alignment horizontal="center" vertical="center" textRotation="0" wrapText="false" shrinkToFit="false"/>
    </xf>
    <xf xfId="0" fontId="0" numFmtId="0" fillId="2" borderId="1" applyFont="0" applyNumberFormat="0" applyFill="1" applyBorder="1" applyAlignment="1">
      <alignment horizontal="center" vertical="center" textRotation="0" wrapText="false" shrinkToFit="false"/>
    </xf>
    <xf xfId="0" fontId="14" numFmtId="0" fillId="2" borderId="1" applyFont="1" applyNumberFormat="0" applyFill="1" applyBorder="1" applyAlignment="1">
      <alignment vertical="center" textRotation="0" wrapText="true" shrinkToFit="false"/>
    </xf>
    <xf xfId="0" fontId="14" numFmtId="0" fillId="2" borderId="1" applyFont="1" applyNumberFormat="0" applyFill="1" applyBorder="1" applyAlignment="1">
      <alignment horizontal="left" vertical="center" textRotation="0" wrapText="true" shrinkToFit="false"/>
    </xf>
    <xf xfId="0" fontId="14" numFmtId="4" fillId="2" borderId="1" applyFont="1" applyNumberFormat="1" applyFill="1" applyBorder="1" applyAlignment="1">
      <alignment horizontal="center" vertical="center" textRotation="0" wrapText="false" shrinkToFit="false"/>
    </xf>
    <xf xfId="0" fontId="14" numFmtId="10" fillId="2" borderId="1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vertical="center" textRotation="0" wrapText="true" shrinkToFit="false"/>
    </xf>
    <xf xfId="0" fontId="0" numFmtId="0" fillId="0" borderId="0" applyFont="0" applyNumberFormat="0" applyFill="0" applyBorder="0" applyAlignment="1">
      <alignment horizontal="left" vertical="center" textRotation="0" wrapText="true" shrinkToFit="false"/>
    </xf>
    <xf xfId="0" fontId="0" numFmtId="4" fillId="0" borderId="0" applyFont="0" applyNumberFormat="1" applyFill="0" applyBorder="0" applyAlignment="1">
      <alignment horizontal="center" vertical="center" textRotation="0" wrapText="false" shrinkToFit="false"/>
    </xf>
    <xf xfId="0" fontId="0" numFmtId="10" fillId="0" borderId="0" applyFont="0" applyNumberFormat="1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vertical="center" textRotation="0" wrapText="true" shrinkToFit="false"/>
    </xf>
    <xf xfId="0" fontId="0" numFmtId="9" fillId="0" borderId="0" applyFont="0" applyNumberFormat="1" applyFill="0" applyBorder="0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tru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 applyProtection="true">
      <alignment horizontal="center" vertical="center" textRotation="0" wrapText="false" shrinkToFit="false"/>
      <protection locked="false"/>
    </xf>
    <xf xfId="0" fontId="0" numFmtId="0" fillId="3" borderId="1" applyFont="0" applyNumberFormat="0" applyFill="1" applyBorder="1" applyAlignment="1">
      <alignment horizontal="left" vertical="center" textRotation="0" wrapText="true" shrinkToFit="false"/>
    </xf>
    <xf xfId="0" fontId="0" numFmtId="0" fillId="3" borderId="1" applyFont="0" applyNumberFormat="0" applyFill="1" applyBorder="1" applyAlignment="1" applyProtection="true">
      <alignment horizontal="center" vertical="center" textRotation="0" wrapText="false" shrinkToFit="false"/>
      <protection locked="false"/>
    </xf>
    <xf xfId="0" fontId="0" numFmtId="0" fillId="3" borderId="1" applyFont="0" applyNumberFormat="0" applyFill="1" applyBorder="1" applyAlignment="1" applyProtection="true">
      <alignment horizontal="center" vertical="center" textRotation="0" wrapText="false" shrinkToFit="false"/>
      <protection locked="false"/>
    </xf>
    <xf xfId="0" fontId="0" numFmtId="0" fillId="3" borderId="5" applyFont="0" applyNumberFormat="0" applyFill="1" applyBorder="1" applyAlignment="1">
      <alignment horizontal="left" vertical="center" textRotation="0" wrapText="true" shrinkToFit="false"/>
    </xf>
    <xf xfId="0" fontId="0" numFmtId="0" fillId="3" borderId="5" applyFont="0" applyNumberFormat="0" applyFill="1" applyBorder="1" applyAlignment="1" applyProtection="true">
      <alignment horizontal="center" vertical="center" textRotation="0" wrapText="false" shrinkToFit="false"/>
      <protection locked="false"/>
    </xf>
    <xf xfId="0" fontId="0" numFmtId="0" fillId="3" borderId="5" applyFont="0" applyNumberFormat="0" applyFill="1" applyBorder="1" applyAlignment="1">
      <alignment horizontal="center" vertical="center" textRotation="0" wrapText="true" shrinkToFit="false"/>
    </xf>
    <xf xfId="0" fontId="0" numFmtId="0" fillId="3" borderId="5" applyFont="0" applyNumberFormat="0" applyFill="1" applyBorder="1" applyAlignment="1" applyProtection="true">
      <alignment horizontal="center" vertical="center" textRotation="0" wrapText="false" shrinkToFit="false"/>
      <protection locked="false"/>
    </xf>
    <xf xfId="0" fontId="0" numFmtId="0" fillId="3" borderId="5" applyFont="0" applyNumberFormat="0" applyFill="1" applyBorder="1" applyAlignment="1">
      <alignment horizontal="center" vertical="center" textRotation="0" wrapText="false" shrinkToFit="false"/>
    </xf>
    <xf xfId="0" fontId="0" numFmtId="0" fillId="3" borderId="5" applyFont="0" applyNumberFormat="0" applyFill="1" applyBorder="1" applyAlignment="1" applyProtection="true">
      <alignment horizontal="center" vertical="center" textRotation="0" wrapText="false" shrinkToFit="false"/>
      <protection locked="false"/>
    </xf>
    <xf xfId="0" fontId="6" numFmtId="165" fillId="0" borderId="0" applyFont="1" applyNumberFormat="1" applyFill="0" applyBorder="0" applyAlignment="1">
      <alignment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true" shrinkToFit="false"/>
    </xf>
    <xf xfId="0" fontId="1" numFmtId="2" fillId="0" borderId="1" applyFont="1" applyNumberFormat="1" applyFill="0" applyBorder="1" applyAlignment="1">
      <alignment horizontal="right" vertical="center" textRotation="0" wrapText="true" shrinkToFit="false"/>
    </xf>
    <xf xfId="0" fontId="2" numFmtId="0" fillId="0" borderId="1" applyFont="1" applyNumberFormat="0" applyFill="0" applyBorder="1" applyAlignment="1">
      <alignment horizontal="left" vertical="center" textRotation="0" wrapText="true" shrinkToFit="false"/>
    </xf>
    <xf xfId="0" fontId="1" numFmtId="0" fillId="0" borderId="0" applyFont="1" applyNumberFormat="0" applyFill="0" applyBorder="0" applyAlignment="0"/>
    <xf xfId="0" fontId="1" numFmtId="0" fillId="0" borderId="1" applyFont="1" applyNumberFormat="0" applyFill="0" applyBorder="1" applyAlignment="1">
      <alignment vertical="center" textRotation="0" wrapText="true" shrinkToFit="false"/>
    </xf>
    <xf xfId="0" fontId="2" numFmtId="0" fillId="0" borderId="1" applyFont="1" applyNumberFormat="0" applyFill="0" applyBorder="1" applyAlignment="1">
      <alignment horizontal="right" vertical="center" textRotation="0" wrapText="true" shrinkToFit="false"/>
    </xf>
    <xf xfId="0" fontId="1" numFmtId="0" fillId="0" borderId="1" applyFont="1" applyNumberFormat="0" applyFill="0" applyBorder="1" applyAlignment="1">
      <alignment horizontal="right" vertical="center" textRotation="0" wrapText="true" shrinkToFit="false"/>
    </xf>
    <xf xfId="0" fontId="8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right" textRotation="0" wrapText="false" shrinkToFit="false"/>
    </xf>
    <xf xfId="0" fontId="1" numFmtId="0" fillId="0" borderId="0" applyFont="1" applyNumberFormat="0" applyFill="0" applyBorder="0" applyAlignment="1">
      <alignment horizontal="right" textRotation="0" wrapText="false" shrinkToFit="false"/>
    </xf>
    <xf xfId="0" fontId="1" numFmtId="0" fillId="0" borderId="1" applyFont="1" applyNumberFormat="0" applyFill="0" applyBorder="1" applyAlignment="1">
      <alignment horizontal="left" vertical="center" textRotation="0" wrapText="tru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0" fillId="0" borderId="5" applyFont="1" applyNumberFormat="0" applyFill="0" applyBorder="1" applyAlignment="1">
      <alignment horizontal="center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5" numFmtId="4" fillId="5" borderId="0" applyFont="1" applyNumberFormat="1" applyFill="1" applyBorder="0" applyAlignment="1">
      <alignment vertical="center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1" applyProtection="true">
      <alignment vertical="center" textRotation="0" wrapText="true" shrinkToFit="false"/>
      <protection locked="false"/>
    </xf>
    <xf xfId="0" fontId="0" numFmtId="0" fillId="0" borderId="0" applyFont="0" applyNumberFormat="0" applyFill="0" applyBorder="0" applyAlignment="1" applyProtection="true">
      <alignment horizontal="left" vertical="center" textRotation="0" wrapText="false" shrinkToFit="false"/>
      <protection locked="false"/>
    </xf>
    <xf xfId="0" fontId="1" numFmtId="0" fillId="0" borderId="1" applyFont="1" applyNumberFormat="0" applyFill="0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1" numFmtId="4" fillId="0" borderId="1" applyFont="1" applyNumberFormat="1" applyFill="0" applyBorder="1" applyAlignment="1" applyProtection="true">
      <alignment horizontal="left" vertical="center" textRotation="0" wrapText="true" shrinkToFit="false"/>
      <protection locked="false"/>
    </xf>
    <xf xfId="0" fontId="1" numFmtId="0" fillId="0" borderId="1" applyFont="1" applyNumberFormat="0" applyFill="0" applyBorder="1" applyAlignment="1">
      <alignment horizontal="left" vertical="center" textRotation="0" wrapText="true" shrinkToFit="false"/>
    </xf>
    <xf xfId="0" fontId="1" numFmtId="0" fillId="0" borderId="5" applyFont="1" applyNumberFormat="0" applyFill="0" applyBorder="1" applyAlignment="1">
      <alignment horizontal="left" vertical="center" textRotation="0" wrapText="true" shrinkToFit="false"/>
    </xf>
    <xf xfId="0" fontId="1" numFmtId="0" fillId="0" borderId="5" applyFont="1" applyNumberFormat="0" applyFill="0" applyBorder="1" applyAlignment="1">
      <alignment horizontal="left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true" shrinkToFit="false"/>
    </xf>
    <xf xfId="0" fontId="1" numFmtId="10" fillId="0" borderId="1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1" numFmtId="4" fillId="0" borderId="1" applyFont="1" applyNumberFormat="1" applyFill="0" applyBorder="1" applyAlignment="1">
      <alignment horizontal="right" vertical="center" textRotation="0" wrapText="true" shrinkToFit="false"/>
    </xf>
    <xf xfId="0" fontId="16" numFmtId="0" fillId="0" borderId="1" applyFont="1" applyNumberFormat="0" applyFill="0" applyBorder="1" applyAlignment="1">
      <alignment horizontal="justify" vertical="center" textRotation="0" wrapText="true" shrinkToFit="false"/>
    </xf>
    <xf xfId="0" fontId="0" numFmtId="0" fillId="0" borderId="0" applyFont="0" applyNumberFormat="0" applyFill="0" applyBorder="0" applyAlignment="0"/>
    <xf xfId="0" fontId="16" numFmtId="49" fillId="0" borderId="0" applyFont="1" applyNumberFormat="1" applyFill="0" applyBorder="0" applyAlignment="1">
      <alignment horizontal="left" vertical="center" textRotation="0" wrapText="false" shrinkToFit="false"/>
    </xf>
    <xf xfId="0" fontId="16" numFmtId="0" fillId="0" borderId="0" applyFont="1" applyNumberFormat="0" applyFill="0" applyBorder="0" applyAlignment="0"/>
    <xf xfId="0" fontId="16" numFmtId="0" fillId="0" borderId="1" applyFont="1" applyNumberFormat="0" applyFill="0" applyBorder="1" applyAlignment="1">
      <alignment horizontal="center" vertical="center" textRotation="0" wrapText="false" shrinkToFit="false"/>
    </xf>
    <xf xfId="0" fontId="16" numFmtId="49" fillId="0" borderId="1" applyFont="1" applyNumberFormat="1" applyFill="0" applyBorder="1" applyAlignment="1">
      <alignment horizontal="center" vertical="center" textRotation="0" wrapText="false" shrinkToFit="false"/>
    </xf>
    <xf xfId="0" fontId="16" numFmtId="0" fillId="0" borderId="1" applyFont="1" applyNumberFormat="0" applyFill="0" applyBorder="1" applyAlignment="1">
      <alignment horizontal="left" vertical="center" textRotation="0" wrapText="true" shrinkToFit="false"/>
    </xf>
    <xf xfId="0" fontId="16" numFmtId="0" fillId="0" borderId="1" applyFont="1" applyNumberFormat="0" applyFill="0" applyBorder="1" applyAlignment="1">
      <alignment horizontal="center" vertical="center" textRotation="0" wrapText="true" shrinkToFit="false"/>
    </xf>
    <xf xfId="0" fontId="16" numFmtId="4" fillId="0" borderId="1" applyFont="1" applyNumberFormat="1" applyFill="0" applyBorder="1" applyAlignment="1">
      <alignment horizontal="center" vertical="center" textRotation="0" wrapText="false" shrinkToFit="false"/>
    </xf>
    <xf xfId="0" fontId="16" numFmtId="0" fillId="0" borderId="1" applyFont="1" applyNumberFormat="0" applyFill="0" applyBorder="1" applyAlignment="1">
      <alignment horizontal="left" vertical="center" textRotation="0" wrapText="true" shrinkToFit="false"/>
    </xf>
    <xf xfId="0" fontId="17" numFmtId="0" fillId="0" borderId="0" applyFont="1" applyNumberFormat="0" applyFill="0" applyBorder="0" applyAlignment="1">
      <alignment vertical="center" textRotation="0" wrapText="false" shrinkToFit="false"/>
    </xf>
    <xf xfId="0" fontId="17" numFmtId="0" fillId="0" borderId="0" applyFont="1" applyNumberFormat="0" applyFill="0" applyBorder="0" applyAlignment="1">
      <alignment vertical="center" textRotation="0" wrapText="false" shrinkToFit="false"/>
    </xf>
    <xf xfId="0" fontId="16" numFmtId="166" fillId="0" borderId="1" applyFont="1" applyNumberFormat="1" applyFill="0" applyBorder="1" applyAlignment="1">
      <alignment horizontal="center" vertical="center" textRotation="0" wrapText="false" shrinkToFit="false"/>
    </xf>
    <xf xfId="0" fontId="16" numFmtId="0" fillId="0" borderId="1" applyFont="1" applyNumberFormat="0" applyFill="0" applyBorder="1" applyAlignment="1">
      <alignment vertical="center" textRotation="0" wrapText="true" shrinkToFit="false"/>
    </xf>
    <xf xfId="0" fontId="16" numFmtId="167" fillId="4" borderId="1" applyFont="1" applyNumberFormat="1" applyFill="1" applyBorder="1" applyAlignment="1">
      <alignment horizontal="center" vertical="center" textRotation="0" wrapText="false" shrinkToFit="false"/>
    </xf>
    <xf xfId="0" fontId="16" numFmtId="0" fillId="0" borderId="1" applyFont="1" applyNumberFormat="0" applyFill="0" applyBorder="1" applyAlignment="1">
      <alignment textRotation="0" wrapText="true" shrinkToFit="false"/>
    </xf>
    <xf xfId="0" fontId="18" numFmtId="0" fillId="0" borderId="1" applyFont="1" applyNumberFormat="0" applyFill="0" applyBorder="1" applyAlignment="1">
      <alignment vertical="center" textRotation="0" wrapText="true" shrinkToFit="false"/>
    </xf>
    <xf xfId="0" fontId="18" numFmtId="4" fillId="0" borderId="1" applyFont="1" applyNumberFormat="1" applyFill="0" applyBorder="1" applyAlignment="1">
      <alignment horizontal="center" vertical="center" textRotation="0" wrapText="false" shrinkToFit="false"/>
    </xf>
    <xf xfId="0" fontId="19" numFmtId="0" fillId="0" borderId="0" applyFont="1" applyNumberFormat="0" applyFill="0" applyBorder="0" applyAlignment="1">
      <alignment horizontal="right" vertical="center" textRotation="0" wrapText="false" shrinkToFit="false"/>
    </xf>
    <xf xfId="0" fontId="19" numFmtId="0" fillId="0" borderId="0" applyFont="1" applyNumberFormat="0" applyFill="0" applyBorder="0" applyAlignment="1">
      <alignment horizontal="justify" vertical="center" textRotation="0" wrapText="false" shrinkToFit="false"/>
    </xf>
    <xf xfId="0" fontId="16" numFmtId="0" fillId="0" borderId="1" applyFont="1" applyNumberFormat="0" applyFill="0" applyBorder="1" applyAlignment="1">
      <alignment horizontal="center" vertical="center" textRotation="0" wrapText="true" shrinkToFit="false"/>
    </xf>
    <xf xfId="0" fontId="16" numFmtId="10" fillId="0" borderId="1" applyFont="1" applyNumberFormat="1" applyFill="0" applyBorder="1" applyAlignment="1">
      <alignment horizontal="center" vertical="center" textRotation="0" wrapText="true" shrinkToFit="false"/>
    </xf>
    <xf xfId="0" fontId="4" numFmtId="0" fillId="0" borderId="0" applyFont="1" applyNumberFormat="0" applyFill="0" applyBorder="0" applyAlignment="0"/>
    <xf xfId="0" fontId="0" numFmtId="0" fillId="0" borderId="0" applyFont="0" applyNumberFormat="0" applyFill="0" applyBorder="0" applyAlignment="0"/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0"/>
    <xf xfId="0" fontId="2" numFmtId="0" fillId="0" borderId="0" applyFont="1" applyNumberFormat="0" applyFill="0" applyBorder="0" applyAlignment="1">
      <alignment horizontal="center" vertical="center" textRotation="0" wrapText="true" shrinkToFit="false"/>
    </xf>
    <xf xfId="0" fontId="1" numFmtId="0" fillId="0" borderId="0" applyFont="1" applyNumberFormat="0" applyFill="0" applyBorder="0" applyAlignment="1">
      <alignment horizontal="left" vertical="center" textRotation="0" wrapText="true" shrinkToFit="false"/>
    </xf>
    <xf xfId="0" fontId="1" numFmtId="0" fillId="0" borderId="5" applyFont="1" applyNumberFormat="0" applyFill="0" applyBorder="1" applyAlignment="1">
      <alignment horizontal="center" vertical="center" textRotation="0" wrapText="true" shrinkToFit="false"/>
    </xf>
    <xf xfId="0" fontId="2" numFmtId="0" fillId="0" borderId="1" applyFont="1" applyNumberFormat="0" applyFill="0" applyBorder="1" applyAlignment="1">
      <alignment horizontal="left" vertical="center" textRotation="0" wrapText="true" shrinkToFit="false"/>
    </xf>
    <xf xfId="0" fontId="1" numFmtId="2" fillId="0" borderId="1" applyFont="1" applyNumberFormat="1" applyFill="0" applyBorder="1" applyAlignment="1">
      <alignment horizontal="center" vertical="center" textRotation="0" wrapText="true" shrinkToFit="false"/>
    </xf>
    <xf xfId="0" fontId="1" numFmtId="2" fillId="0" borderId="1" applyFont="1" applyNumberFormat="1" applyFill="0" applyBorder="1" applyAlignment="1">
      <alignment horizontal="right" vertical="center" textRotation="0" wrapText="true" shrinkToFit="false"/>
    </xf>
    <xf xfId="0" fontId="1" numFmtId="10" fillId="0" borderId="2" applyFont="1" applyNumberFormat="1" applyFill="0" applyBorder="1" applyAlignment="1">
      <alignment horizontal="right" vertical="center" textRotation="0" wrapText="true" shrinkToFit="false"/>
    </xf>
    <xf xfId="0" fontId="4" numFmtId="0" fillId="0" borderId="1" applyFont="1" applyNumberFormat="0" applyFill="0" applyBorder="1" applyAlignment="0"/>
    <xf xfId="0" fontId="1" numFmtId="168" fillId="0" borderId="1" applyFont="1" applyNumberFormat="1" applyFill="0" applyBorder="1" applyAlignment="1">
      <alignment horizontal="center" vertical="center" textRotation="0" wrapText="true" shrinkToFit="false"/>
    </xf>
    <xf xfId="0" fontId="1" numFmtId="4" fillId="0" borderId="1" applyFont="1" applyNumberFormat="1" applyFill="0" applyBorder="1" applyAlignment="1">
      <alignment horizontal="right" vertical="center" textRotation="0" wrapText="true" shrinkToFit="false"/>
    </xf>
    <xf xfId="0" fontId="1" numFmtId="4" fillId="0" borderId="1" applyFont="1" applyNumberFormat="1" applyFill="0" applyBorder="1" applyAlignment="1">
      <alignment horizontal="right" vertical="center" textRotation="0" wrapText="true" shrinkToFit="false"/>
    </xf>
    <xf xfId="0" fontId="1" numFmtId="4" fillId="0" borderId="2" applyFont="1" applyNumberFormat="1" applyFill="0" applyBorder="1" applyAlignment="1">
      <alignment horizontal="right" vertical="center" textRotation="0" wrapText="true" shrinkToFit="false"/>
    </xf>
    <xf xfId="0" fontId="1" numFmtId="10" fillId="0" borderId="1" applyFont="1" applyNumberFormat="1" applyFill="0" applyBorder="1" applyAlignment="1">
      <alignment horizontal="right" vertical="center" textRotation="0" wrapText="true" shrinkToFit="false"/>
    </xf>
    <xf xfId="0" fontId="1" numFmtId="4" fillId="0" borderId="1" applyFont="1" applyNumberFormat="1" applyFill="0" applyBorder="1" applyAlignment="1">
      <alignment horizontal="right" vertical="center" textRotation="0" wrapText="true" shrinkToFit="false"/>
    </xf>
    <xf xfId="0" fontId="1" numFmtId="10" fillId="0" borderId="3" applyFont="1" applyNumberFormat="1" applyFill="0" applyBorder="1" applyAlignment="1">
      <alignment horizontal="right" vertical="center" textRotation="0" wrapText="true" shrinkToFit="false"/>
    </xf>
    <xf xfId="0" fontId="1" numFmtId="4" fillId="0" borderId="3" applyFont="1" applyNumberFormat="1" applyFill="0" applyBorder="1" applyAlignment="1">
      <alignment horizontal="right" vertical="center" textRotation="0" wrapText="true" shrinkToFit="false"/>
    </xf>
    <xf xfId="0" fontId="1" numFmtId="4" fillId="0" borderId="4" applyFont="1" applyNumberFormat="1" applyFill="0" applyBorder="1" applyAlignment="1">
      <alignment horizontal="right" vertical="center" textRotation="0" wrapText="true" shrinkToFit="false"/>
    </xf>
    <xf xfId="0" fontId="4" numFmtId="0" fillId="0" borderId="0" applyFont="1" applyNumberFormat="0" applyFill="0" applyBorder="0" applyAlignment="0"/>
    <xf xfId="0" fontId="1" numFmtId="2" fillId="0" borderId="1" applyFont="1" applyNumberFormat="1" applyFill="0" applyBorder="1" applyAlignment="1">
      <alignment horizontal="center" vertical="center" textRotation="0" wrapText="true" shrinkToFit="false"/>
    </xf>
    <xf xfId="0" fontId="1" numFmtId="10" fillId="0" borderId="2" applyFont="1" applyNumberFormat="1" applyFill="0" applyBorder="1" applyAlignment="1">
      <alignment horizontal="right" vertical="center" textRotation="0" wrapText="true" shrinkToFit="false"/>
    </xf>
    <xf xfId="0" fontId="4" numFmtId="0" fillId="0" borderId="1" applyFont="1" applyNumberFormat="0" applyFill="0" applyBorder="1" applyAlignment="0"/>
    <xf xfId="0" fontId="1" numFmtId="4" fillId="0" borderId="2" applyFont="1" applyNumberFormat="1" applyFill="0" applyBorder="1" applyAlignment="1">
      <alignment horizontal="right" vertical="center" textRotation="0" wrapText="true" shrinkToFit="false"/>
    </xf>
    <xf xfId="0" fontId="1" numFmtId="167" fillId="0" borderId="1" applyFont="1" applyNumberFormat="1" applyFill="0" applyBorder="1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1" numFmtId="10" fillId="0" borderId="1" applyFont="1" applyNumberFormat="1" applyFill="0" applyBorder="1" applyAlignment="1">
      <alignment horizontal="right" vertical="center" textRotation="0" wrapText="true" shrinkToFit="false"/>
    </xf>
    <xf xfId="0" fontId="1" numFmtId="0" fillId="0" borderId="1" applyFont="1" applyNumberFormat="0" applyFill="0" applyBorder="1" applyAlignment="1">
      <alignment horizontal="center" vertical="center" textRotation="0" wrapText="true" shrinkToFit="false"/>
    </xf>
    <xf xfId="0" fontId="1" numFmtId="4" fillId="0" borderId="1" applyFont="1" applyNumberFormat="1" applyFill="0" applyBorder="1" applyAlignment="1">
      <alignment horizontal="right" vertical="center" textRotation="0" wrapText="true" shrinkToFit="false"/>
    </xf>
    <xf xfId="0" fontId="1" numFmtId="168" fillId="0" borderId="1" applyFont="1" applyNumberFormat="1" applyFill="0" applyBorder="1" applyAlignment="1">
      <alignment horizontal="center" vertical="center" textRotation="0" wrapText="true" shrinkToFit="false"/>
    </xf>
    <xf xfId="0" fontId="1" numFmtId="10" fillId="0" borderId="1" applyFont="1" applyNumberFormat="1" applyFill="0" applyBorder="1" applyAlignment="1">
      <alignment horizontal="right" vertical="center" textRotation="0" wrapText="true" shrinkToFit="false"/>
    </xf>
    <xf xfId="0" fontId="1" numFmtId="49" fillId="0" borderId="1" applyFont="1" applyNumberFormat="1" applyFill="0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true" shrinkToFit="false"/>
    </xf>
    <xf xfId="0" fontId="1" numFmtId="4" fillId="0" borderId="0" applyFont="1" applyNumberFormat="1" applyFill="0" applyBorder="0" applyAlignment="1">
      <alignment vertical="center" textRotation="0" wrapText="true" shrinkToFit="false"/>
    </xf>
    <xf xfId="0" fontId="1" numFmtId="4" fillId="0" borderId="0" applyFont="1" applyNumberFormat="1" applyFill="0" applyBorder="0" applyAlignment="1">
      <alignment vertical="center" textRotation="0" wrapText="false" shrinkToFit="false"/>
    </xf>
    <xf xfId="0" fontId="1" numFmtId="0" fillId="0" borderId="5" applyFont="1" applyNumberFormat="0" applyFill="0" applyBorder="1" applyAlignment="1">
      <alignment horizontal="center" vertical="center" textRotation="0" wrapText="true" shrinkToFit="false"/>
    </xf>
    <xf xfId="0" fontId="4" numFmtId="0" fillId="0" borderId="5" applyFont="1" applyNumberFormat="0" applyFill="0" applyBorder="1" applyAlignment="0"/>
    <xf xfId="0" fontId="1" numFmtId="0" fillId="0" borderId="4" applyFont="1" applyNumberFormat="0" applyFill="0" applyBorder="1" applyAlignment="1">
      <alignment horizontal="center" vertical="center" textRotation="0" wrapText="true" shrinkToFit="false"/>
    </xf>
    <xf xfId="0" fontId="1" numFmtId="49" fillId="0" borderId="4" applyFont="1" applyNumberFormat="1" applyFill="0" applyBorder="1" applyAlignment="1">
      <alignment horizontal="center" vertical="center" textRotation="0" wrapText="true" shrinkToFit="false"/>
    </xf>
    <xf xfId="0" fontId="1" numFmtId="0" fillId="0" borderId="4" applyFont="1" applyNumberFormat="0" applyFill="0" applyBorder="1" applyAlignment="1">
      <alignment horizontal="left" vertical="center" textRotation="0" wrapText="true" shrinkToFit="false"/>
    </xf>
    <xf xfId="0" fontId="1" numFmtId="0" fillId="0" borderId="4" applyFont="1" applyNumberFormat="0" applyFill="0" applyBorder="1" applyAlignment="1">
      <alignment horizontal="center" vertical="center" textRotation="0" wrapText="true" shrinkToFit="false"/>
    </xf>
    <xf xfId="0" fontId="1" numFmtId="4" fillId="0" borderId="4" applyFont="1" applyNumberFormat="1" applyFill="0" applyBorder="1" applyAlignment="1">
      <alignment horizontal="right" vertical="center" textRotation="0" wrapText="true" shrinkToFit="false"/>
    </xf>
    <xf xfId="0" fontId="1" numFmtId="4" fillId="0" borderId="4" applyFont="1" applyNumberFormat="1" applyFill="0" applyBorder="1" applyAlignment="1">
      <alignment horizontal="right" vertical="center" textRotation="0" wrapText="true" shrinkToFit="false"/>
    </xf>
    <xf xfId="0" fontId="1" numFmtId="0" fillId="0" borderId="1" applyFont="1" applyNumberFormat="0" applyFill="0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horizontal="justify" vertical="center" textRotation="0" wrapText="false" shrinkToFit="false"/>
    </xf>
    <xf xfId="0" fontId="16" numFmtId="0" fillId="0" borderId="0" applyFont="1" applyNumberFormat="0" applyFill="0" applyBorder="0" applyAlignment="0"/>
    <xf xfId="0" fontId="16" numFmtId="0" fillId="0" borderId="0" applyFont="1" applyNumberFormat="0" applyFill="0" applyBorder="0" applyAlignment="1">
      <alignment vertical="center" textRotation="0" wrapText="false" shrinkToFit="false"/>
    </xf>
    <xf xfId="0" fontId="16" numFmtId="0" fillId="0" borderId="1" applyFont="1" applyNumberFormat="0" applyFill="0" applyBorder="1" applyAlignment="1">
      <alignment vertical="center" textRotation="0" wrapText="true" shrinkToFit="false"/>
    </xf>
    <xf xfId="0" fontId="16" numFmtId="0" fillId="0" borderId="0" applyFont="1" applyNumberFormat="0" applyFill="0" applyBorder="0" applyAlignment="1">
      <alignment horizontal="center" vertical="center" textRotation="0" wrapText="false" shrinkToFit="false"/>
    </xf>
    <xf xfId="0" fontId="16" numFmtId="0" fillId="0" borderId="0" applyFont="1" applyNumberFormat="0" applyFill="0" applyBorder="0" applyAlignment="1">
      <alignment horizontal="left" vertical="center" textRotation="0" wrapText="false" shrinkToFit="false"/>
    </xf>
    <xf xfId="0" fontId="16" numFmtId="0" fillId="0" borderId="1" applyFont="1" applyNumberFormat="0" applyFill="0" applyBorder="1" applyAlignment="1">
      <alignment vertical="top" textRotation="0" wrapText="false" shrinkToFit="false"/>
    </xf>
    <xf xfId="0" fontId="18" numFmtId="0" fillId="0" borderId="0" applyFont="1" applyNumberFormat="0" applyFill="0" applyBorder="0" applyAlignment="0"/>
    <xf xfId="0" fontId="18" numFmtId="4" fillId="0" borderId="1" applyFont="1" applyNumberFormat="1" applyFill="0" applyBorder="1" applyAlignment="1">
      <alignment vertical="top" textRotation="0" wrapText="false" shrinkToFit="false"/>
    </xf>
    <xf xfId="0" fontId="16" numFmtId="14" fillId="0" borderId="1" applyFont="1" applyNumberFormat="1" applyFill="0" applyBorder="1" applyAlignment="1">
      <alignment vertical="top" textRotation="0" wrapText="false" shrinkToFit="false"/>
    </xf>
    <xf xfId="0" fontId="16" numFmtId="0" fillId="0" borderId="5" applyFont="1" applyNumberFormat="0" applyFill="0" applyBorder="1" applyAlignment="1">
      <alignment horizontal="center" vertical="center" textRotation="0" wrapText="true" shrinkToFit="false"/>
    </xf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vertical="center" textRotation="0" wrapText="false" shrinkToFit="false"/>
    </xf>
    <xf xfId="0" fontId="1" numFmtId="0" fillId="0" borderId="1" applyFont="1" applyNumberFormat="0" applyFill="0" applyBorder="1" applyAlignment="1">
      <alignment vertical="center" textRotation="0" wrapText="true" shrinkToFit="false"/>
    </xf>
    <xf xfId="0" fontId="1" numFmtId="4" fillId="0" borderId="1" applyFont="1" applyNumberFormat="1" applyFill="0" applyBorder="1" applyAlignment="1">
      <alignment vertical="center" textRotation="0" wrapText="true" shrinkToFit="false"/>
    </xf>
    <xf xfId="0" fontId="1" numFmtId="10" fillId="0" borderId="1" applyFont="1" applyNumberFormat="1" applyFill="0" applyBorder="1" applyAlignment="1">
      <alignment vertical="center" textRotation="0" wrapText="false" shrinkToFit="false"/>
    </xf>
    <xf xfId="0" fontId="0" numFmtId="4" fillId="0" borderId="0" applyFont="0" applyNumberFormat="1" applyFill="0" applyBorder="0" applyAlignment="0"/>
    <xf xfId="0" fontId="1" numFmtId="4" fillId="0" borderId="1" applyFont="1" applyNumberFormat="1" applyFill="0" applyBorder="1" applyAlignment="1">
      <alignment horizontal="right" vertical="center" textRotation="0" wrapText="false" shrinkToFit="false"/>
    </xf>
    <xf xfId="0" fontId="1" numFmtId="10" fillId="0" borderId="1" applyFont="1" applyNumberFormat="1" applyFill="0" applyBorder="1" applyAlignment="1">
      <alignment horizontal="righ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true" shrinkToFit="false"/>
    </xf>
    <xf xfId="0" fontId="1" numFmtId="0" fillId="0" borderId="0" applyFont="1" applyNumberFormat="0" applyFill="0" applyBorder="0" applyAlignment="1">
      <alignment horizontal="justify" vertical="center" textRotation="0" wrapText="false" shrinkToFit="false"/>
    </xf>
    <xf xfId="0" fontId="1" numFmtId="0" fillId="0" borderId="0" applyFont="1" applyNumberFormat="0" applyFill="0" applyBorder="0" applyAlignment="1">
      <alignment horizontal="right" textRotation="0" wrapText="false" shrinkToFit="false"/>
    </xf>
    <xf xfId="0" fontId="16" numFmtId="169" fillId="0" borderId="1" applyFont="1" applyNumberFormat="1" applyFill="0" applyBorder="1" applyAlignment="1">
      <alignment horizontal="center" vertical="center" textRotation="0" wrapText="false" shrinkToFit="false"/>
    </xf>
    <xf xfId="0" fontId="0" numFmtId="10" fillId="0" borderId="0" applyFont="0" applyNumberFormat="1" applyFill="0" applyBorder="0" applyAlignment="0"/>
    <xf xfId="0" fontId="20" numFmtId="0" fillId="0" borderId="1" applyFont="1" applyNumberFormat="0" applyFill="0" applyBorder="1" applyAlignment="1">
      <alignment vertical="center" textRotation="0" wrapText="true" shrinkToFit="false"/>
    </xf>
    <xf xfId="0" fontId="19" numFmtId="0" fillId="0" borderId="0" applyFont="1" applyNumberFormat="0" applyFill="0" applyBorder="0" applyAlignment="1">
      <alignment horizontal="justify" vertical="center" textRotation="0" wrapText="false" shrinkToFit="false"/>
    </xf>
    <xf xfId="0" fontId="1" numFmtId="4" fillId="0" borderId="1" applyFont="1" applyNumberFormat="1" applyFill="0" applyBorder="1" applyAlignment="1">
      <alignment horizontal="right" vertical="top" textRotation="0" wrapText="true" shrinkToFit="false"/>
    </xf>
    <xf xfId="0" fontId="1" numFmtId="49" fillId="0" borderId="1" applyFont="1" applyNumberFormat="1" applyFill="0" applyBorder="1" applyAlignment="1">
      <alignment horizontal="center" vertical="top" textRotation="0" wrapText="true" shrinkToFit="false"/>
    </xf>
    <xf xfId="0" fontId="1" numFmtId="1" fillId="0" borderId="1" applyFont="1" applyNumberFormat="1" applyFill="0" applyBorder="1" applyAlignment="1">
      <alignment horizontal="center" vertical="top" textRotation="0" wrapText="true" shrinkToFit="false"/>
    </xf>
    <xf xfId="0" fontId="2" numFmtId="165" fillId="0" borderId="1" applyFont="1" applyNumberFormat="1" applyFill="0" applyBorder="1" applyAlignment="1">
      <alignment vertical="center" textRotation="0" wrapText="true" shrinkToFit="false"/>
    </xf>
    <xf xfId="0" fontId="2" numFmtId="0" fillId="0" borderId="1" applyFont="1" applyNumberFormat="0" applyFill="0" applyBorder="1" applyAlignment="1">
      <alignment horizontal="left" vertical="center" textRotation="0" wrapText="true" shrinkToFit="false"/>
    </xf>
    <xf xfId="0" fontId="2" numFmtId="0" fillId="0" borderId="1" applyFont="1" applyNumberFormat="0" applyFill="0" applyBorder="1" applyAlignment="1">
      <alignment vertical="center" textRotation="0" wrapText="true" shrinkToFit="false"/>
    </xf>
    <xf xfId="0" fontId="1" numFmtId="0" fillId="0" borderId="1" applyFont="1" applyNumberFormat="0" applyFill="0" applyBorder="1" applyAlignment="1">
      <alignment horizontal="center" vertical="top" textRotation="0" wrapText="true" shrinkToFit="false"/>
    </xf>
    <xf xfId="0" fontId="2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167" fillId="0" borderId="1" applyFont="1" applyNumberFormat="1" applyFill="0" applyBorder="1" applyAlignment="1">
      <alignment horizontal="center" vertical="center" textRotation="0" wrapText="true" shrinkToFit="false"/>
    </xf>
    <xf xfId="0" fontId="1" numFmtId="167" fillId="0" borderId="4" applyFont="1" applyNumberFormat="1" applyFill="0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49" fillId="0" borderId="1" applyFont="1" applyNumberFormat="1" applyFill="0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true" shrinkToFit="false"/>
    </xf>
    <xf xfId="0" fontId="1" numFmtId="0" fillId="0" borderId="1" applyFont="1" applyNumberFormat="0" applyFill="0" applyBorder="1" applyAlignment="1">
      <alignment horizontal="center" vertical="center" textRotation="0" wrapText="true" shrinkToFit="false"/>
    </xf>
    <xf xfId="0" fontId="1" numFmtId="2" fillId="0" borderId="1" applyFont="1" applyNumberFormat="1" applyFill="0" applyBorder="1" applyAlignment="1">
      <alignment horizontal="right" vertical="center" textRotation="0" wrapText="true" shrinkToFit="false"/>
    </xf>
    <xf xfId="0" fontId="1" numFmtId="0" fillId="0" borderId="1" applyFont="1" applyNumberFormat="0" applyFill="0" applyBorder="1" applyAlignment="1">
      <alignment horizontal="center" vertical="top" textRotation="0" wrapText="true" shrinkToFit="false"/>
    </xf>
    <xf xfId="0" fontId="1" numFmtId="0" fillId="0" borderId="1" applyFont="1" applyNumberFormat="0" applyFill="0" applyBorder="1" applyAlignment="1">
      <alignment horizontal="right" vertical="top" textRotation="0" wrapText="false" shrinkToFit="false"/>
    </xf>
    <xf xfId="0" fontId="1" numFmtId="49" fillId="0" borderId="1" applyFont="1" applyNumberFormat="1" applyFill="0" applyBorder="1" applyAlignment="1">
      <alignment horizontal="center" vertical="top" textRotation="0" wrapText="true" shrinkToFit="false"/>
    </xf>
    <xf xfId="0" fontId="1" numFmtId="0" fillId="0" borderId="1" applyFont="1" applyNumberFormat="0" applyFill="0" applyBorder="1" applyAlignment="1">
      <alignment horizontal="left" vertical="top" textRotation="0" wrapText="true" shrinkToFit="false"/>
    </xf>
    <xf xfId="0" fontId="16" numFmtId="0" fillId="0" borderId="0" applyFont="1" applyNumberFormat="0" applyFill="0" applyBorder="0" applyAlignment="1">
      <alignment horizontal="center" textRotation="0" wrapText="false" shrinkToFit="false"/>
    </xf>
    <xf xfId="0" fontId="2" numFmtId="165" fillId="0" borderId="1" applyFont="1" applyNumberFormat="1" applyFill="0" applyBorder="1" applyAlignment="1">
      <alignment horizontal="center" vertical="center" textRotation="0" wrapText="true" shrinkToFit="false"/>
    </xf>
    <xf xfId="0" fontId="16" numFmtId="0" fillId="0" borderId="5" applyFont="1" applyNumberFormat="0" applyFill="0" applyBorder="1" applyAlignment="1">
      <alignment vertical="center" textRotation="0" wrapText="true" shrinkToFit="false"/>
    </xf>
    <xf xfId="0" fontId="1" numFmtId="4" fillId="0" borderId="1" applyFont="1" applyNumberFormat="1" applyFill="0" applyBorder="1" applyAlignment="1">
      <alignment vertical="center" textRotation="0" wrapText="true" shrinkToFit="false"/>
    </xf>
    <xf xfId="0" fontId="1" numFmtId="2" fillId="0" borderId="1" applyFont="1" applyNumberFormat="1" applyFill="0" applyBorder="1" applyAlignment="1">
      <alignment vertical="center" textRotation="0" wrapText="true" shrinkToFit="false"/>
    </xf>
    <xf xfId="0" fontId="1" numFmtId="0" fillId="4" borderId="1" applyFont="1" applyNumberFormat="0" applyFill="1" applyBorder="1" applyAlignment="1">
      <alignment textRotation="0" wrapText="true" shrinkToFit="false"/>
    </xf>
    <xf xfId="0" fontId="1" numFmtId="0" fillId="4" borderId="1" applyFont="1" applyNumberFormat="0" applyFill="1" applyBorder="1" applyAlignment="1">
      <alignment vertical="center" textRotation="0" wrapText="true" shrinkToFit="false"/>
    </xf>
    <xf xfId="0" fontId="16" numFmtId="0" fillId="0" borderId="5" applyFont="1" applyNumberFormat="0" applyFill="0" applyBorder="1" applyAlignment="1">
      <alignment horizontal="center" textRotation="0" wrapText="true" shrinkToFit="false"/>
    </xf>
    <xf xfId="0" fontId="1" numFmtId="0" fillId="0" borderId="1" applyFont="1" applyNumberFormat="0" applyFill="0" applyBorder="1" applyAlignment="1">
      <alignment horizontal="center" textRotation="0" wrapText="true" shrinkToFit="false"/>
    </xf>
    <xf xfId="0" fontId="1" numFmtId="0" fillId="0" borderId="1" applyFont="1" applyNumberFormat="0" applyFill="0" applyBorder="1" applyAlignment="1">
      <alignment horizontal="center" textRotation="0" wrapText="true" shrinkToFit="false"/>
    </xf>
    <xf xfId="0" fontId="1" numFmtId="0" fillId="4" borderId="1" applyFont="1" applyNumberFormat="0" applyFill="1" applyBorder="1" applyAlignment="1">
      <alignment horizontal="center" textRotation="0" wrapText="true" shrinkToFit="false"/>
    </xf>
    <xf xfId="0" fontId="18" numFmtId="0" fillId="0" borderId="1" applyFont="1" applyNumberFormat="0" applyFill="0" applyBorder="1" applyAlignment="1">
      <alignment horizontal="center" vertical="top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22" numFmtId="10" fillId="0" borderId="1" applyFont="1" applyNumberFormat="1" applyFill="0" applyBorder="1" applyAlignment="1">
      <alignment horizontal="center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4" borderId="1" applyFont="1" applyNumberFormat="0" applyFill="1" applyBorder="1" applyAlignment="1">
      <alignment horizontal="center" vertical="center" textRotation="0" wrapText="true" shrinkToFit="false"/>
    </xf>
    <xf xfId="0" fontId="1" numFmtId="167" fillId="4" borderId="1" applyFont="1" applyNumberFormat="1" applyFill="1" applyBorder="1" applyAlignment="1">
      <alignment horizontal="center" vertical="center" textRotation="0" wrapText="true" shrinkToFit="false"/>
    </xf>
    <xf xfId="0" fontId="1" numFmtId="167" fillId="0" borderId="1" applyFont="1" applyNumberFormat="1" applyFill="0" applyBorder="1" applyAlignment="1">
      <alignment horizontal="center" vertical="center" textRotation="0" wrapText="true" shrinkToFit="false"/>
    </xf>
    <xf xfId="0" fontId="1" numFmtId="0" fillId="4" borderId="0" applyFont="1" applyNumberFormat="0" applyFill="1" applyBorder="0" applyAlignment="1">
      <alignment horizontal="center" vertical="center" textRotation="0" wrapText="true" shrinkToFit="false"/>
    </xf>
    <xf xfId="0" fontId="1" numFmtId="0" fillId="4" borderId="1" applyFont="1" applyNumberFormat="0" applyFill="1" applyBorder="1" applyAlignment="1">
      <alignment vertical="top" textRotation="0" wrapText="true" shrinkToFit="false"/>
    </xf>
    <xf xfId="0" fontId="1" numFmtId="4" fillId="0" borderId="1" applyFont="1" applyNumberFormat="1" applyFill="0" applyBorder="1" applyAlignment="1">
      <alignment vertical="top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true" shrinkToFit="false"/>
    </xf>
    <xf xfId="0" fontId="1" numFmtId="0" fillId="0" borderId="1" applyFont="1" applyNumberFormat="0" applyFill="0" applyBorder="1" applyAlignment="1">
      <alignment horizontal="center" vertical="center" textRotation="0" wrapText="true" shrinkToFit="false"/>
    </xf>
    <xf xfId="0" fontId="1" numFmtId="2" fillId="0" borderId="1" applyFont="1" applyNumberFormat="1" applyFill="0" applyBorder="1" applyAlignment="1">
      <alignment horizontal="right" vertical="center" textRotation="0" wrapText="true" shrinkToFit="false"/>
    </xf>
    <xf xfId="0" fontId="1" numFmtId="0" fillId="0" borderId="0" applyFont="1" applyNumberFormat="0" applyFill="0" applyBorder="0" applyAlignment="1">
      <alignment horizontal="center" vertical="center" textRotation="0" wrapText="true" shrinkToFit="false"/>
    </xf>
    <xf xfId="0" fontId="1" numFmtId="2" fillId="0" borderId="1" applyFont="1" applyNumberFormat="1" applyFill="0" applyBorder="1" applyAlignment="1">
      <alignment horizontal="right" vertical="top" textRotation="0" wrapText="true" shrinkToFit="false"/>
    </xf>
    <xf xfId="0" fontId="1" numFmtId="4" fillId="0" borderId="1" applyFont="1" applyNumberFormat="1" applyFill="0" applyBorder="1" applyAlignment="1">
      <alignment horizontal="right" vertical="center" textRotation="0" wrapText="false" shrinkToFit="false"/>
    </xf>
    <xf xfId="0" fontId="1" numFmtId="0" fillId="0" borderId="1" applyFont="1" applyNumberFormat="0" applyFill="0" applyBorder="1" applyAlignment="1">
      <alignment horizontal="right" vertical="center" textRotation="0" wrapText="true" shrinkToFit="false"/>
    </xf>
    <xf xfId="0" fontId="0" numFmtId="0" fillId="0" borderId="0" applyFont="0" applyNumberFormat="0" applyFill="0" applyBorder="0" applyAlignment="0"/>
    <xf xfId="0" fontId="19" numFmtId="0" fillId="0" borderId="0" applyFont="1" applyNumberFormat="0" applyFill="0" applyBorder="0" applyAlignment="1">
      <alignment horizontal="center" vertical="center" textRotation="0" wrapText="false" shrinkToFit="false"/>
    </xf>
    <xf xfId="0" fontId="19" numFmtId="0" fillId="0" borderId="0" applyFont="1" applyNumberFormat="0" applyFill="0" applyBorder="0" applyAlignment="1">
      <alignment horizontal="justify" vertical="center" textRotation="0" wrapText="false" shrinkToFit="false"/>
    </xf>
    <xf xfId="0" fontId="16" numFmtId="0" fillId="0" borderId="1" applyFont="1" applyNumberFormat="0" applyFill="0" applyBorder="1" applyAlignment="1">
      <alignment horizontal="center" vertical="center" textRotation="0" wrapText="true" shrinkToFit="false"/>
    </xf>
    <xf xfId="0" fontId="16" numFmtId="0" fillId="0" borderId="1" applyFont="1" applyNumberFormat="0" applyFill="0" applyBorder="1" applyAlignment="1">
      <alignment vertical="center" textRotation="0" wrapText="true" shrinkToFit="false"/>
    </xf>
    <xf xfId="0" fontId="3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1" applyFont="1" applyNumberFormat="0" applyFill="0" applyBorder="1" applyAlignment="1">
      <alignment horizontal="justify" vertical="center" textRotation="0" wrapText="true" shrinkToFit="false"/>
    </xf>
    <xf xfId="0" fontId="16" numFmtId="0" fillId="0" borderId="1" applyFont="1" applyNumberFormat="0" applyFill="0" applyBorder="1" applyAlignment="1">
      <alignment horizontal="left" vertical="center" textRotation="0" wrapText="true" shrinkToFit="false"/>
    </xf>
    <xf xfId="0" fontId="16" numFmtId="0" fillId="0" borderId="1" applyFont="1" applyNumberFormat="0" applyFill="0" applyBorder="1" applyAlignment="1">
      <alignment horizontal="center" vertical="center" textRotation="0" wrapText="true" shrinkToFit="false"/>
    </xf>
    <xf xfId="0" fontId="16" numFmtId="49" fillId="0" borderId="1" applyFont="1" applyNumberFormat="1" applyFill="0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center" textRotation="0" wrapText="false" shrinkToFit="false"/>
    </xf>
    <xf xfId="0" fontId="15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4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vertical="center" textRotation="0" wrapText="false" shrinkToFit="false"/>
    </xf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right" textRotation="0" wrapText="false" shrinkToFit="false"/>
    </xf>
    <xf xfId="0" fontId="0" numFmtId="0" fillId="0" borderId="0" applyFont="0" applyNumberFormat="0" applyFill="0" applyBorder="0" applyAlignment="0"/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4" fillId="0" borderId="0" applyFont="1" applyNumberFormat="1" applyFill="0" applyBorder="0" applyAlignment="1">
      <alignment horizontal="left" vertical="center" textRotation="0" wrapText="true" shrinkToFit="false"/>
    </xf>
    <xf xfId="0" fontId="1" numFmtId="0" fillId="0" borderId="0" applyFont="1" applyNumberFormat="0" applyFill="0" applyBorder="0" applyAlignment="0"/>
    <xf xfId="0" fontId="1" numFmtId="0" fillId="0" borderId="1" applyFont="1" applyNumberFormat="0" applyFill="0" applyBorder="1" applyAlignment="1">
      <alignment horizontal="center" vertical="center" textRotation="0" wrapText="true" shrinkToFit="false"/>
    </xf>
    <xf xfId="0" fontId="1" numFmtId="4" fillId="0" borderId="1" applyFont="1" applyNumberFormat="1" applyFill="0" applyBorder="1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vertical="center" textRotation="0" wrapText="false" shrinkToFit="false"/>
    </xf>
    <xf xfId="0" fontId="8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right" textRotation="0" wrapText="false" shrinkToFit="false"/>
    </xf>
    <xf xfId="0" fontId="4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true" shrinkToFit="false"/>
    </xf>
    <xf xfId="0" fontId="16" numFmtId="0" fillId="0" borderId="1" applyFont="1" applyNumberFormat="0" applyFill="0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center" vertical="center" textRotation="0" wrapText="true" shrinkToFit="false"/>
    </xf>
    <xf xfId="0" fontId="16" numFmtId="0" fillId="0" borderId="1" applyFont="1" applyNumberFormat="0" applyFill="0" applyBorder="1" applyAlignment="1">
      <alignment horizontal="center" vertical="center" textRotation="0" wrapText="true" shrinkToFit="false"/>
    </xf>
    <xf xfId="0" fontId="16" numFmtId="0" fillId="0" borderId="1" applyFont="1" applyNumberFormat="0" applyFill="0" applyBorder="1" applyAlignment="1">
      <alignment horizontal="left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 applyProtection="true">
      <alignment horizontal="center" vertical="center" textRotation="0" wrapText="true" shrinkToFit="false"/>
      <protection locked="false"/>
    </xf>
    <xf xfId="0" fontId="14" numFmtId="0" fillId="0" borderId="0" applyFont="1" applyNumberFormat="0" applyFill="0" applyBorder="0" applyAlignment="1" applyProtection="true">
      <alignment horizontal="left" vertical="center" textRotation="0" wrapText="true" shrinkToFit="false"/>
      <protection locked="false"/>
    </xf>
    <xf xfId="0" fontId="1" numFmtId="4" fillId="0" borderId="0" applyFont="1" applyNumberFormat="1" applyFill="0" applyBorder="0" applyAlignment="1">
      <alignment horizontal="left" vertical="center" textRotation="0" wrapText="tru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1">
      <alignment horizontal="center" textRotation="0" wrapText="false" shrinkToFit="false"/>
    </xf>
    <xf xfId="0" fontId="2" numFmtId="0" fillId="0" borderId="0" applyFont="1" applyNumberFormat="0" applyFill="0" applyBorder="0" applyAlignment="1">
      <alignment horizontal="center"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true" shrinkToFit="false"/>
    </xf>
    <xf xfId="0" fontId="16" numFmtId="0" fillId="0" borderId="0" applyFont="1" applyNumberFormat="0" applyFill="0" applyBorder="0" applyAlignment="1">
      <alignment horizontal="justify" vertical="center" textRotation="0" wrapText="false" shrinkToFit="false"/>
    </xf>
    <xf xfId="0" fontId="16" numFmtId="0" fillId="0" borderId="0" applyFont="1" applyNumberFormat="0" applyFill="0" applyBorder="0" applyAlignment="1">
      <alignment horizontal="right" vertical="center" textRotation="0" wrapText="false" shrinkToFit="false"/>
    </xf>
    <xf xfId="0" fontId="21" numFmtId="0" fillId="0" borderId="0" applyFont="1" applyNumberFormat="0" applyFill="0" applyBorder="0" applyAlignment="1">
      <alignment horizontal="center" vertical="center" textRotation="0" wrapText="false" shrinkToFit="false"/>
    </xf>
    <xf xfId="0" fontId="19" numFmtId="0" fillId="0" borderId="0" applyFont="1" applyNumberFormat="0" applyFill="0" applyBorder="0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horizontal="justify" vertical="center" textRotation="0" wrapText="false" shrinkToFit="false"/>
    </xf>
    <xf xfId="0" fontId="18" numFmtId="0" fillId="0" borderId="1" applyFont="1" applyNumberFormat="0" applyFill="0" applyBorder="1" applyAlignment="1">
      <alignment horizontal="right" vertical="center" textRotation="0" wrapText="true" shrinkToFit="false"/>
    </xf>
    <xf xfId="0" fontId="16" numFmtId="0" fillId="0" borderId="0" applyFont="1" applyNumberFormat="0" applyFill="0" applyBorder="0" applyAlignment="1">
      <alignment horizontal="right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6" numFmtId="0" fillId="0" borderId="0" applyFont="1" applyNumberFormat="0" applyFill="0" applyBorder="0" applyAlignment="1">
      <alignment horizontal="justify" vertical="center" textRotation="0" wrapText="false" shrinkToFit="false"/>
    </xf>
    <xf xfId="0" fontId="16" numFmtId="0" fillId="0" borderId="0" applyFont="1" applyNumberFormat="0" applyFill="0" applyBorder="0" applyAlignment="1">
      <alignment horizontal="justify" vertical="center" textRotation="0" wrapText="false" shrinkToFit="false"/>
    </xf>
    <xf xfId="0" fontId="16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0" borderId="1" applyFont="1" applyNumberFormat="0" applyFill="0" applyBorder="1" applyAlignment="1">
      <alignment horizontal="left" vertical="center" textRotation="0" wrapText="true" shrinkToFit="false"/>
    </xf>
    <xf xfId="0" fontId="18" numFmtId="0" fillId="0" borderId="1" applyFont="1" applyNumberFormat="0" applyFill="0" applyBorder="1" applyAlignment="1">
      <alignment vertical="top" textRotation="0" wrapText="false" shrinkToFit="false"/>
    </xf>
    <xf xfId="0" fontId="16" numFmtId="0" fillId="0" borderId="1" applyFont="1" applyNumberFormat="0" applyFill="0" applyBorder="1" applyAlignment="1">
      <alignment vertical="top" textRotation="0" wrapText="false" shrinkToFit="false"/>
    </xf>
    <xf xfId="0" fontId="16" numFmtId="0" fillId="0" borderId="1" applyFont="1" applyNumberFormat="0" applyFill="0" applyBorder="1" applyAlignment="1">
      <alignment vertical="top" textRotation="0" wrapText="true" shrinkToFit="false"/>
    </xf>
    <xf xfId="0" fontId="16" numFmtId="0" fillId="0" borderId="1" applyFont="1" applyNumberFormat="0" applyFill="0" applyBorder="1" applyAlignment="1">
      <alignment horizontal="center" textRotation="0" wrapText="true" shrinkToFit="false"/>
    </xf>
    <xf xfId="0" fontId="16" numFmtId="0" fillId="0" borderId="0" applyFont="1" applyNumberFormat="0" applyFill="0" applyBorder="0" applyAlignment="1">
      <alignment horizontal="left" vertical="center" textRotation="0" wrapText="false" shrinkToFit="false"/>
    </xf>
    <xf xfId="0" fontId="16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49" fillId="0" borderId="0" applyFont="1" applyNumberFormat="1" applyFill="0" applyBorder="0" applyAlignment="1">
      <alignment horizontal="left" vertical="top" textRotation="0" wrapText="true" shrinkToFit="false"/>
    </xf>
    <xf xfId="0" fontId="1" numFmtId="0" fillId="0" borderId="0" applyFont="1" applyNumberFormat="0" applyFill="0" applyBorder="0" applyAlignment="1">
      <alignment horizontal="left" vertical="center" textRotation="0" wrapText="tru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6" numFmtId="0" fillId="0" borderId="0" applyFont="1" applyNumberFormat="0" applyFill="0" applyBorder="0" applyAlignment="1">
      <alignment horizontal="right" textRotation="0" wrapText="false" shrinkToFit="false"/>
    </xf>
    <xf xfId="0" fontId="1" numFmtId="4" fillId="0" borderId="0" applyFont="1" applyNumberFormat="1" applyFill="0" applyBorder="0" applyAlignment="1">
      <alignment horizontal="left" vertical="center" textRotation="0" wrapText="true" shrinkToFit="false"/>
    </xf>
    <xf xfId="0" fontId="1" numFmtId="0" fillId="0" borderId="2" applyFont="1" applyNumberFormat="0" applyFill="0" applyBorder="1" applyAlignment="1">
      <alignment horizontal="center" vertical="center" textRotation="0" wrapText="true" shrinkToFit="false"/>
    </xf>
    <xf xfId="0" fontId="1" numFmtId="0" fillId="0" borderId="6" applyFont="1" applyNumberFormat="0" applyFill="0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center" vertical="center" textRotation="0" wrapText="true" shrinkToFit="false"/>
    </xf>
    <xf xfId="0" fontId="1" numFmtId="0" fillId="0" borderId="5" applyFont="1" applyNumberFormat="0" applyFill="0" applyBorder="1" applyAlignment="1">
      <alignment horizontal="center" vertical="center" textRotation="0" wrapText="true" shrinkToFit="false"/>
    </xf>
    <xf xfId="0" fontId="1" numFmtId="0" fillId="0" borderId="4" applyFont="1" applyNumberFormat="0" applyFill="0" applyBorder="1" applyAlignment="1">
      <alignment horizontal="center" vertical="center" textRotation="0" wrapText="true" shrinkToFit="false"/>
    </xf>
    <xf xfId="0" fontId="1" numFmtId="4" fillId="0" borderId="0" applyFont="1" applyNumberFormat="1" applyFill="0" applyBorder="0" applyAlignment="1">
      <alignment horizontal="center" vertical="center" textRotation="0" wrapText="true" shrinkToFit="false"/>
    </xf>
    <xf xfId="0" fontId="1" numFmtId="4" fillId="0" borderId="0" applyFont="1" applyNumberFormat="1" applyFill="0" applyBorder="0" applyAlignment="1">
      <alignment horizontal="center" vertical="center" textRotation="0" wrapText="true" shrinkToFit="false"/>
    </xf>
    <xf xfId="0" fontId="1" numFmtId="0" fillId="0" borderId="5" applyFont="1" applyNumberFormat="0" applyFill="0" applyBorder="1" applyAlignment="1">
      <alignment horizontal="left" vertical="center" textRotation="0" wrapText="true" shrinkToFit="false"/>
    </xf>
    <xf xfId="0" fontId="1" numFmtId="2" fillId="0" borderId="5" applyFont="1" applyNumberFormat="1" applyFill="0" applyBorder="1" applyAlignment="1">
      <alignment horizontal="center" vertical="center" textRotation="0" wrapText="true" shrinkToFit="false"/>
    </xf>
    <xf xfId="0" fontId="1" numFmtId="2" fillId="0" borderId="5" applyFont="1" applyNumberFormat="1" applyFill="0" applyBorder="1" applyAlignment="1">
      <alignment horizontal="right" vertical="center" textRotation="0" wrapText="true" shrinkToFit="false"/>
    </xf>
    <xf xfId="0" fontId="1" numFmtId="10" fillId="0" borderId="7" applyFont="1" applyNumberFormat="1" applyFill="0" applyBorder="1" applyAlignment="1">
      <alignment horizontal="right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true" shrinkToFit="false"/>
    </xf>
    <xf xfId="0" fontId="1" numFmtId="2" fillId="0" borderId="1" applyFont="1" applyNumberFormat="1" applyFill="0" applyBorder="1" applyAlignment="1">
      <alignment horizontal="center" vertical="center" textRotation="0" wrapText="true" shrinkToFit="false"/>
    </xf>
    <xf xfId="0" fontId="1" numFmtId="2" fillId="0" borderId="1" applyFont="1" applyNumberFormat="1" applyFill="0" applyBorder="1" applyAlignment="1">
      <alignment horizontal="right" vertical="center" textRotation="0" wrapText="true" shrinkToFit="false"/>
    </xf>
    <xf xfId="0" fontId="1" numFmtId="10" fillId="0" borderId="2" applyFont="1" applyNumberFormat="1" applyFill="0" applyBorder="1" applyAlignment="1">
      <alignment horizontal="right" vertical="center" textRotation="0" wrapText="true" shrinkToFit="false"/>
    </xf>
    <xf xfId="0" fontId="2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2" fillId="0" borderId="1" applyFont="1" applyNumberFormat="1" applyFill="0" applyBorder="1" applyAlignment="1">
      <alignment horizontal="center" vertical="center" textRotation="0" wrapText="true" shrinkToFit="false"/>
    </xf>
    <xf xfId="0" fontId="2" numFmtId="2" fillId="0" borderId="1" applyFont="1" applyNumberFormat="1" applyFill="0" applyBorder="1" applyAlignment="1">
      <alignment horizontal="right" vertical="center" textRotation="0" wrapText="true" shrinkToFit="false"/>
    </xf>
    <xf xfId="0" fontId="2" numFmtId="10" fillId="0" borderId="2" applyFont="1" applyNumberFormat="1" applyFill="0" applyBorder="1" applyAlignment="1">
      <alignment horizontal="right" vertical="center" textRotation="0" wrapText="true" shrinkToFit="false"/>
    </xf>
    <xf xfId="0" fontId="1" numFmtId="0" fillId="0" borderId="0" applyFont="1" applyNumberFormat="0" applyFill="0" applyBorder="0" applyAlignment="1">
      <alignment horizontal="right" textRotation="0" wrapText="false" shrinkToFit="false"/>
    </xf>
    <xf xfId="0" fontId="1" numFmtId="0" fillId="0" borderId="2" applyFont="1" applyNumberFormat="0" applyFill="0" applyBorder="1" applyAlignment="1">
      <alignment horizontal="left" vertical="center" textRotation="0" wrapText="true" shrinkToFit="false"/>
    </xf>
    <xf xfId="0" fontId="1" numFmtId="0" fillId="0" borderId="8" applyFont="1" applyNumberFormat="0" applyFill="0" applyBorder="1" applyAlignment="1">
      <alignment horizontal="left" vertical="center" textRotation="0" wrapText="true" shrinkToFit="false"/>
    </xf>
    <xf xfId="0" fontId="1" numFmtId="0" fillId="0" borderId="6" applyFont="1" applyNumberFormat="0" applyFill="0" applyBorder="1" applyAlignment="1">
      <alignment horizontal="left" vertical="center" textRotation="0" wrapText="true" shrinkToFit="false"/>
    </xf>
    <xf xfId="0" fontId="1" numFmtId="0" fillId="0" borderId="1" applyFont="1" applyNumberFormat="0" applyFill="0" applyBorder="1" applyAlignment="1">
      <alignment horizontal="right" vertical="center" textRotation="0" wrapText="true" shrinkToFit="false"/>
    </xf>
    <xf xfId="0" fontId="1" numFmtId="0" fillId="0" borderId="1" applyFont="1" applyNumberFormat="0" applyFill="0" applyBorder="1" applyAlignment="1">
      <alignment horizontal="center" vertical="top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4" fillId="0" borderId="0" applyFont="1" applyNumberFormat="1" applyFill="0" applyBorder="0" applyAlignment="1">
      <alignment horizontal="left" vertical="center" textRotation="0" wrapText="true" shrinkToFit="false"/>
    </xf>
    <xf xfId="0" fontId="16" numFmtId="0" fillId="0" borderId="1" applyFont="1" applyNumberFormat="0" applyFill="0" applyBorder="1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true" shrinkToFit="false"/>
    </xf>
    <xf xfId="0" fontId="1" numFmtId="164" fillId="0" borderId="1" applyFont="1" applyNumberFormat="1" applyFill="0" applyBorder="1" applyAlignment="1">
      <alignment horizontal="center" vertical="top" textRotation="0" wrapText="true" shrinkToFit="false"/>
    </xf>
    <xf xfId="0" fontId="15" numFmtId="0" fillId="3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15" numFmtId="0" fillId="3" borderId="1" applyFont="1" applyNumberFormat="0" applyFill="1" applyBorder="1" applyAlignment="1">
      <alignment horizontal="left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fals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24" numFmtId="0" fillId="0" borderId="0" applyFont="1" applyNumberFormat="0" applyFill="0" applyBorder="0" applyAlignment="1">
      <alignment horizontal="right" textRotation="0" wrapText="false" shrinkToFit="false"/>
    </xf>
    <xf xfId="0" fontId="14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0" borderId="5" applyFont="0" applyNumberFormat="0" applyFill="0" applyBorder="1" applyAlignment="1">
      <alignment horizontal="center" vertical="center" textRotation="0" wrapText="false" shrinkToFit="false"/>
    </xf>
    <xf xfId="0" fontId="0" numFmtId="0" fillId="0" borderId="9" applyFont="0" applyNumberFormat="0" applyFill="0" applyBorder="1" applyAlignment="1">
      <alignment horizontal="center" vertical="center" textRotation="0" wrapText="false" shrinkToFit="false"/>
    </xf>
    <xf xfId="0" fontId="0" numFmtId="0" fillId="0" borderId="4" applyFont="0" applyNumberFormat="0" applyFill="0" applyBorder="1" applyAlignment="1">
      <alignment horizontal="center" vertical="center" textRotation="0" wrapText="false" shrinkToFit="false"/>
    </xf>
    <xf xfId="0" fontId="0" numFmtId="0" fillId="0" borderId="5" applyFont="0" applyNumberFormat="0" applyFill="0" applyBorder="1" applyAlignment="1">
      <alignment horizontal="center" vertical="center" textRotation="90" wrapText="false" shrinkToFit="false"/>
    </xf>
    <xf xfId="0" fontId="0" numFmtId="0" fillId="0" borderId="9" applyFont="0" applyNumberFormat="0" applyFill="0" applyBorder="1" applyAlignment="1">
      <alignment horizontal="center" vertical="center" textRotation="90" wrapText="false" shrinkToFit="false"/>
    </xf>
    <xf xfId="0" fontId="0" numFmtId="0" fillId="0" borderId="4" applyFont="0" applyNumberFormat="0" applyFill="0" applyBorder="1" applyAlignment="1">
      <alignment horizontal="center" vertical="center" textRotation="90" wrapText="false" shrinkToFit="false"/>
    </xf>
    <xf xfId="0" fontId="0" numFmtId="0" fillId="0" borderId="5" applyFont="0" applyNumberFormat="0" applyFill="0" applyBorder="1" applyAlignment="1">
      <alignment horizontal="center" vertical="center" textRotation="0" wrapText="true" shrinkToFit="false"/>
    </xf>
    <xf xfId="0" fontId="0" numFmtId="0" fillId="0" borderId="9" applyFont="0" applyNumberFormat="0" applyFill="0" applyBorder="1" applyAlignment="1">
      <alignment horizontal="center" vertical="center" textRotation="0" wrapText="true" shrinkToFit="false"/>
    </xf>
    <xf xfId="0" fontId="0" numFmtId="0" fillId="0" borderId="4" applyFont="0" applyNumberFormat="0" applyFill="0" applyBorder="1" applyAlignment="1">
      <alignment horizontal="center" vertical="center" textRotation="0" wrapText="true" shrinkToFit="false"/>
    </xf>
    <xf xfId="0" fontId="0" numFmtId="0" fillId="0" borderId="2" applyFont="0" applyNumberFormat="0" applyFill="0" applyBorder="1" applyAlignment="1">
      <alignment horizontal="center" vertical="center" textRotation="0" wrapText="true" shrinkToFit="false"/>
    </xf>
    <xf xfId="0" fontId="0" numFmtId="0" fillId="0" borderId="8" applyFont="0" applyNumberFormat="0" applyFill="0" applyBorder="1" applyAlignment="1">
      <alignment horizontal="center" vertical="center" textRotation="0" wrapText="tru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0" numFmtId="0" fillId="0" borderId="8" applyFont="0" applyNumberFormat="0" applyFill="0" applyBorder="1" applyAlignment="1">
      <alignment horizontal="center" vertical="center" textRotation="0" wrapText="false" shrinkToFit="false"/>
    </xf>
    <xf xfId="0" fontId="0" numFmtId="0" fillId="0" borderId="6" applyFont="0" applyNumberFormat="0" applyFill="0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25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4" borderId="2" applyFont="0" applyNumberFormat="0" applyFill="1" applyBorder="1" applyAlignment="1">
      <alignment horizontal="center" vertical="center" textRotation="0" wrapText="true" shrinkToFit="false"/>
    </xf>
    <xf xfId="0" fontId="0" numFmtId="0" fillId="4" borderId="8" applyFont="0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1">
      <alignment horizontal="center" vertical="center" textRotation="0" wrapText="true" shrinkToFit="false"/>
    </xf>
    <xf xfId="0" fontId="0" numFmtId="0" fillId="0" borderId="5" applyFont="0" applyNumberFormat="0" applyFill="0" applyBorder="1" applyAlignment="1">
      <alignment horizontal="left" vertical="center" textRotation="0" wrapText="true" shrinkToFit="false"/>
    </xf>
    <xf xfId="0" fontId="0" numFmtId="0" fillId="0" borderId="4" applyFont="0" applyNumberFormat="0" applyFill="0" applyBorder="1" applyAlignment="1">
      <alignment horizontal="left" vertical="center" textRotation="0" wrapText="true" shrinkToFit="false"/>
    </xf>
    <xf xfId="0" fontId="0" numFmtId="49" fillId="0" borderId="5" applyFont="0" applyNumberFormat="1" applyFill="0" applyBorder="1" applyAlignment="1">
      <alignment vertical="center" textRotation="0" wrapText="true" shrinkToFit="false"/>
    </xf>
    <xf xfId="0" fontId="0" numFmtId="49" fillId="0" borderId="4" applyFont="0" applyNumberFormat="1" applyFill="0" applyBorder="1" applyAlignment="1">
      <alignment vertical="center" textRotation="0" wrapText="true" shrinkToFit="false"/>
    </xf>
    <xf xfId="0" fontId="0" numFmtId="0" fillId="0" borderId="5" applyFont="0" applyNumberFormat="0" applyFill="0" applyBorder="1" applyAlignment="1">
      <alignment vertical="center" textRotation="0" wrapText="true" shrinkToFit="false"/>
    </xf>
    <xf xfId="0" fontId="0" numFmtId="0" fillId="0" borderId="4" applyFont="0" applyNumberFormat="0" applyFill="0" applyBorder="1" applyAlignment="1">
      <alignment vertical="center" textRotation="0" wrapText="true" shrinkToFit="false"/>
    </xf>
    <xf xfId="0" fontId="0" numFmtId="0" fillId="3" borderId="1" applyFont="0" applyNumberFormat="0" applyFill="1" applyBorder="1" applyAlignment="1">
      <alignment horizontal="center" vertical="center" textRotation="0" wrapText="true" shrinkToFit="false"/>
    </xf>
    <xf xfId="0" fontId="0" numFmtId="0" fillId="3" borderId="5" applyFont="0" applyNumberFormat="0" applyFill="1" applyBorder="1" applyAlignment="1">
      <alignment horizontal="left" vertical="center" textRotation="0" wrapText="true" shrinkToFit="false"/>
    </xf>
    <xf xfId="0" fontId="0" numFmtId="0" fillId="3" borderId="4" applyFont="0" applyNumberFormat="0" applyFill="1" applyBorder="1" applyAlignment="1">
      <alignment horizontal="left" vertical="center" textRotation="0" wrapText="true" shrinkToFit="false"/>
    </xf>
    <xf xfId="0" fontId="0" numFmtId="0" fillId="3" borderId="5" applyFont="0" applyNumberFormat="0" applyFill="1" applyBorder="1" applyAlignment="1" applyProtection="true">
      <alignment horizontal="center" vertical="center" textRotation="0" wrapText="false" shrinkToFit="false"/>
      <protection locked="false"/>
    </xf>
    <xf xfId="0" fontId="0" numFmtId="0" fillId="3" borderId="4" applyFont="0" applyNumberFormat="0" applyFill="1" applyBorder="1" applyAlignment="1" applyProtection="true">
      <alignment horizontal="center" vertical="center" textRotation="0" wrapText="false" shrinkToFit="false"/>
      <protection locked="false"/>
    </xf>
    <xf xfId="0" fontId="0" numFmtId="0" fillId="3" borderId="5" applyFont="0" applyNumberFormat="0" applyFill="1" applyBorder="1" applyAlignment="1">
      <alignment horizontal="center" vertical="center" textRotation="0" wrapText="true" shrinkToFit="false"/>
    </xf>
    <xf xfId="0" fontId="0" numFmtId="0" fillId="3" borderId="4" applyFont="0" applyNumberFormat="0" applyFill="1" applyBorder="1" applyAlignment="1">
      <alignment horizontal="center" vertical="center" textRotation="0" wrapText="true" shrinkToFit="false"/>
    </xf>
    <xf xfId="0" fontId="0" numFmtId="0" fillId="3" borderId="5" applyFont="0" applyNumberFormat="0" applyFill="1" applyBorder="1" applyAlignment="1">
      <alignment horizontal="center" vertical="center" textRotation="0" wrapText="false" shrinkToFit="false"/>
    </xf>
    <xf xfId="0" fontId="0" numFmtId="0" fillId="3" borderId="4" applyFont="0" applyNumberFormat="0" applyFill="1" applyBorder="1" applyAlignment="1">
      <alignment horizontal="center" vertical="center" textRotation="0" wrapText="false" shrinkToFit="false"/>
    </xf>
    <xf xfId="0" fontId="16" numFmtId="0" fillId="0" borderId="5" applyFont="1" applyNumberFormat="0" applyFill="0" applyBorder="1" applyAlignment="1">
      <alignment horizontal="center" vertical="center" textRotation="0" wrapText="true" shrinkToFit="false"/>
    </xf>
    <xf xfId="0" fontId="18" numFmtId="0" fillId="0" borderId="4" applyFont="1" applyNumberFormat="0" applyFill="0" applyBorder="1" applyAlignment="1">
      <alignment horizontal="right" vertical="center" textRotation="0" wrapText="true" shrinkToFit="false"/>
    </xf>
    <xf xfId="0" fontId="20" numFmtId="0" fillId="0" borderId="4" applyFont="1" applyNumberFormat="0" applyFill="0" applyBorder="1" applyAlignment="1">
      <alignment vertical="center" textRotation="0" wrapText="true" shrinkToFit="false"/>
    </xf>
    <xf xfId="0" fontId="16" numFmtId="0" fillId="0" borderId="1" applyFont="1" applyNumberFormat="0" applyFill="0" applyBorder="1" applyAlignment="1">
      <alignment horizontal="center" vertical="center" textRotation="0" wrapText="true" shrinkToFit="false"/>
    </xf>
    <xf xfId="0" fontId="16" numFmtId="0" fillId="0" borderId="2" applyFont="1" applyNumberFormat="0" applyFill="0" applyBorder="1" applyAlignment="1">
      <alignment horizontal="center" vertical="center" textRotation="0" wrapText="true" shrinkToFit="false"/>
    </xf>
    <xf xfId="0" fontId="16" numFmtId="0" fillId="0" borderId="6" applyFont="1" applyNumberFormat="0" applyFill="0" applyBorder="1" applyAlignment="1">
      <alignment horizontal="center" vertical="center" textRotation="0" wrapText="true" shrinkToFit="false"/>
    </xf>
    <xf xfId="0" fontId="20" numFmtId="0" fillId="0" borderId="2" applyFont="1" applyNumberFormat="0" applyFill="0" applyBorder="1" applyAlignment="1">
      <alignment horizontal="center" vertical="center" textRotation="0" wrapText="true" shrinkToFit="false"/>
    </xf>
    <xf xfId="0" fontId="20" numFmtId="0" fillId="0" borderId="6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1">
    <dxf>
      <font>
        <color rgb="FF9C0006"/>
      </font>
      <fill>
        <patternFill patternType="solid">
          <bgColor rgb="FFFFC7CE"/>
        </patternFill>
      </fill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/Relationships>
</file>

<file path=xl/drawings/_rels/vmlDrawing14.vml.rels><?xml version="1.0" encoding="UTF-8" standalone="yes"?>
<Relationships xmlns="http://schemas.openxmlformats.org/package/2006/relationships"/>
</file>

<file path=xl/drawings/_rels/vmlDrawing3.vml.rels><?xml version="1.0" encoding="UTF-8" standalone="yes"?>
<Relationships xmlns="http://schemas.openxmlformats.org/package/2006/relationships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10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0.bin"/></Relationships>
</file>

<file path=xl/worksheets/_rels/sheet1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1.bin"/></Relationships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Relationship Id="rId2ps" Type="http://schemas.openxmlformats.org/officeDocument/2006/relationships/printerSettings" Target="../printerSettings/printerSettings12.bin"/></Relationships>
</file>

<file path=xl/worksheets/_rels/sheet14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4.vml"/><Relationship Id="rId_comments1" Type="http://schemas.openxmlformats.org/officeDocument/2006/relationships/comments" Target="../comments14.xml"/><Relationship Id="rId1ps" Type="http://schemas.openxmlformats.org/officeDocument/2006/relationships/printerSettings" Target="../printerSettings/printerSettings13.bin"/></Relationships>
</file>

<file path=xl/worksheets/_rels/sheet15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4.bin"/></Relationships>
</file>

<file path=xl/worksheets/_rels/sheet1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5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3.vml"/><Relationship Id="rId_comments1" Type="http://schemas.openxmlformats.org/officeDocument/2006/relationships/comments" Target="../comments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5.bin"/></Relationships>
</file>

<file path=xl/worksheets/_rels/sheet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6.bin"/></Relationships>
</file>

<file path=xl/worksheets/_rels/sheet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0"/>
  <sheetViews>
    <sheetView tabSelected="0" workbookViewId="0" view="pageBreakPreview" showGridLines="true" showRowColHeaders="1">
      <selection activeCell="B22" sqref="B22"/>
    </sheetView>
  </sheetViews>
  <sheetFormatPr defaultRowHeight="14.4" defaultColWidth="9.140625" outlineLevelRow="0" outlineLevelCol="0"/>
  <cols>
    <col min="1" max="1" width="19.140625" customWidth="true" style="4"/>
    <col min="2" max="2" width="52" customWidth="true" style="4"/>
    <col min="3" max="3" width="21" customWidth="true" style="4"/>
    <col min="4" max="4" width="9.140625" style="4"/>
    <col min="5" max="5" width="9.140625" style="4"/>
    <col min="6" max="6" width="9.140625" style="4"/>
    <col min="7" max="7" width="7" customWidth="true" style="4"/>
    <col min="8" max="8" width="9.140625" style="4"/>
    <col min="9" max="9" width="9.140625" style="5"/>
  </cols>
  <sheetData>
    <row r="2" spans="1:9">
      <c r="A2" s="350" t="s">
        <v>0</v>
      </c>
      <c r="B2" s="350"/>
      <c r="C2" s="350"/>
    </row>
    <row r="3" spans="1:9">
      <c r="A3" s="1"/>
      <c r="B3" s="1"/>
      <c r="C3" s="1"/>
    </row>
    <row r="4" spans="1:9">
      <c r="A4" s="351" t="s">
        <v>1</v>
      </c>
      <c r="B4" s="351"/>
      <c r="C4" s="351"/>
    </row>
    <row r="5" spans="1:9" customHeight="1" ht="25.5" s="4" customFormat="1">
      <c r="A5" s="1"/>
      <c r="B5" s="1"/>
      <c r="C5" s="1"/>
    </row>
    <row r="6" spans="1:9" customHeight="1" ht="45.75">
      <c r="A6" s="159" t="s">
        <v>2</v>
      </c>
      <c r="B6" s="352" t="s">
        <v>3</v>
      </c>
      <c r="C6" s="352"/>
    </row>
    <row r="7" spans="1:9">
      <c r="A7" s="160" t="s">
        <v>4</v>
      </c>
      <c r="B7" s="1"/>
      <c r="C7" s="1"/>
    </row>
    <row r="8" spans="1:9">
      <c r="A8" s="160"/>
      <c r="B8" s="1"/>
      <c r="C8" s="1"/>
    </row>
    <row r="9" spans="1:9" customHeight="1" ht="39.6">
      <c r="A9" s="2" t="s">
        <v>5</v>
      </c>
      <c r="B9" s="2" t="s">
        <v>6</v>
      </c>
      <c r="C9" s="161" t="s">
        <v>7</v>
      </c>
    </row>
    <row r="10" spans="1:9" customHeight="1" ht="86.45">
      <c r="A10" s="162" t="s">
        <v>8</v>
      </c>
      <c r="B10" s="163" t="s">
        <v>9</v>
      </c>
      <c r="C10" s="3">
        <f>'4.5 РМ'!B36/1000</f>
        <v>29.552250798606</v>
      </c>
    </row>
  </sheetData>
  <sheetProtection formatCells="0" formatColumns="0" formatRows="0" insertColumns="0" insertRows="0" insertHyperlinks="0" deleteColumns="0" deleteRows="0" sort="0" autoFilter="0" pivotTables="0"/>
  <mergeCells>
    <mergeCell ref="A2:C2"/>
    <mergeCell ref="A4:C4"/>
    <mergeCell ref="B6:C6"/>
  </mergeCells>
  <printOptions gridLines="false" gridLinesSet="true"/>
  <pageMargins left="0.7" right="0.7" top="0.75" bottom="0.75" header="0.3" footer="0.3"/>
  <pageSetup paperSize="9" orientation="portrait" scale="93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1"/>
  <sheetViews>
    <sheetView tabSelected="0" workbookViewId="0" view="pageBreakPreview" showGridLines="true" showRowColHeaders="1">
      <selection activeCell="G12" sqref="G12"/>
    </sheetView>
  </sheetViews>
  <sheetFormatPr defaultRowHeight="14.4" outlineLevelRow="0" outlineLevelCol="0"/>
  <cols>
    <col min="1" max="1" width="5.7109375" customWidth="true" style="0"/>
    <col min="2" max="2" width="17.5703125" customWidth="true" style="0"/>
    <col min="3" max="3" width="39.140625" customWidth="true" style="0"/>
    <col min="4" max="4" width="10.7109375" customWidth="true" style="0"/>
    <col min="5" max="5" width="13.85546875" customWidth="true" style="0"/>
    <col min="6" max="6" width="13.28515625" customWidth="true" style="0"/>
    <col min="7" max="7" width="14.140625" customWidth="true" style="0"/>
  </cols>
  <sheetData>
    <row r="1" spans="1:7">
      <c r="A1" s="403" t="s">
        <v>310</v>
      </c>
      <c r="B1" s="403"/>
      <c r="C1" s="403"/>
      <c r="D1" s="403"/>
      <c r="E1" s="403"/>
      <c r="F1" s="403"/>
      <c r="G1" s="403"/>
    </row>
    <row r="2" spans="1:7" customHeight="1" ht="21.75">
      <c r="A2" s="152"/>
      <c r="B2" s="152"/>
      <c r="C2" s="152"/>
      <c r="D2" s="152"/>
      <c r="E2" s="152"/>
      <c r="F2" s="152"/>
      <c r="G2" s="152"/>
    </row>
    <row r="3" spans="1:7">
      <c r="A3" s="350" t="s">
        <v>311</v>
      </c>
      <c r="B3" s="350"/>
      <c r="C3" s="350"/>
      <c r="D3" s="350"/>
      <c r="E3" s="350"/>
      <c r="F3" s="350"/>
      <c r="G3" s="350"/>
    </row>
    <row r="4" spans="1:7" customHeight="1" ht="25.5">
      <c r="A4" s="383" t="s">
        <v>84</v>
      </c>
      <c r="B4" s="353"/>
      <c r="C4" s="353"/>
      <c r="D4" s="353"/>
      <c r="E4" s="353"/>
      <c r="F4" s="353"/>
      <c r="G4" s="353"/>
    </row>
    <row r="5" spans="1:7">
      <c r="A5" s="146"/>
      <c r="B5" s="146"/>
      <c r="C5" s="146"/>
      <c r="D5" s="146"/>
      <c r="E5" s="146"/>
      <c r="F5" s="146"/>
      <c r="G5" s="146"/>
    </row>
    <row r="6" spans="1:7" customHeight="1" ht="30.2">
      <c r="A6" s="408" t="s">
        <v>13</v>
      </c>
      <c r="B6" s="408" t="s">
        <v>137</v>
      </c>
      <c r="C6" s="408" t="s">
        <v>46</v>
      </c>
      <c r="D6" s="408" t="s">
        <v>139</v>
      </c>
      <c r="E6" s="387" t="s">
        <v>280</v>
      </c>
      <c r="F6" s="408" t="s">
        <v>47</v>
      </c>
      <c r="G6" s="408"/>
    </row>
    <row r="7" spans="1:7">
      <c r="A7" s="408"/>
      <c r="B7" s="408"/>
      <c r="C7" s="408"/>
      <c r="D7" s="408"/>
      <c r="E7" s="388"/>
      <c r="F7" s="142" t="s">
        <v>283</v>
      </c>
      <c r="G7" s="142" t="s">
        <v>142</v>
      </c>
    </row>
    <row r="8" spans="1:7">
      <c r="A8" s="142">
        <v>1</v>
      </c>
      <c r="B8" s="142">
        <v>2</v>
      </c>
      <c r="C8" s="142">
        <v>3</v>
      </c>
      <c r="D8" s="142">
        <v>4</v>
      </c>
      <c r="E8" s="142">
        <v>5</v>
      </c>
      <c r="F8" s="142">
        <v>6</v>
      </c>
      <c r="G8" s="142">
        <v>7</v>
      </c>
    </row>
    <row r="9" spans="1:7" customHeight="1" ht="15">
      <c r="A9" s="147"/>
      <c r="B9" s="404" t="s">
        <v>312</v>
      </c>
      <c r="C9" s="405"/>
      <c r="D9" s="405"/>
      <c r="E9" s="405"/>
      <c r="F9" s="405"/>
      <c r="G9" s="406"/>
    </row>
    <row r="10" spans="1:7" customHeight="1" ht="27">
      <c r="A10" s="142"/>
      <c r="B10" s="145"/>
      <c r="C10" s="143" t="s">
        <v>313</v>
      </c>
      <c r="D10" s="145"/>
      <c r="E10" s="148"/>
      <c r="F10" s="144"/>
      <c r="G10" s="144">
        <v>0</v>
      </c>
    </row>
    <row r="11" spans="1:7">
      <c r="A11" s="142"/>
      <c r="B11" s="395" t="s">
        <v>314</v>
      </c>
      <c r="C11" s="395"/>
      <c r="D11" s="395"/>
      <c r="E11" s="407"/>
      <c r="F11" s="397"/>
      <c r="G11" s="397"/>
    </row>
    <row r="12" spans="1:7" customHeight="1" ht="33">
      <c r="A12" s="142">
        <v>1</v>
      </c>
      <c r="B12" s="293" t="str">
        <f>'Прил.5 Расчет СМР и ОБ'!B34</f>
        <v>БЦ.92_4.11</v>
      </c>
      <c r="C12" s="293" t="str">
        <f>'Прил.5 Расчет СМР и ОБ'!C34</f>
        <v>Мотор-редуктор для откатных ворот</v>
      </c>
      <c r="D12" s="303" t="str">
        <f>'Прил.5 Расчет СМР и ОБ'!D34</f>
        <v>шт</v>
      </c>
      <c r="E12" s="304">
        <f>'Прил.5 Расчет СМР и ОБ'!E34</f>
        <v>1</v>
      </c>
      <c r="F12" s="293">
        <f>'Прил.5 Расчет СМР и ОБ'!F34</f>
        <v>3642.45</v>
      </c>
      <c r="G12" s="170">
        <f>ROUND(E12*F12,2)</f>
        <v>3642.45</v>
      </c>
    </row>
    <row r="13" spans="1:7" customHeight="1" ht="33">
      <c r="A13" s="142">
        <v>2</v>
      </c>
      <c r="B13" s="293" t="str">
        <f>'Прил.5 Расчет СМР и ОБ'!B35</f>
        <v>62.1.02.14-0069</v>
      </c>
      <c r="C13" s="293" t="str">
        <f>'Прил.5 Расчет СМР и ОБ'!C35</f>
        <v>Ящик управления РУСМ 5410-2274 У2</v>
      </c>
      <c r="D13" s="303" t="str">
        <f>'Прил.5 Расчет СМР и ОБ'!D35</f>
        <v>шт.</v>
      </c>
      <c r="E13" s="304">
        <f>'Прил.5 Расчет СМР и ОБ'!E35</f>
        <v>1</v>
      </c>
      <c r="F13" s="293">
        <f>'Прил.5 Расчет СМР и ОБ'!F35</f>
        <v>1097.28</v>
      </c>
      <c r="G13" s="170">
        <f>ROUND(E13*F13,2)</f>
        <v>1097.28</v>
      </c>
    </row>
    <row r="14" spans="1:7" customHeight="1" ht="25.5">
      <c r="A14" s="142"/>
      <c r="B14" s="143"/>
      <c r="C14" s="143" t="s">
        <v>315</v>
      </c>
      <c r="D14" s="143"/>
      <c r="E14" s="149"/>
      <c r="F14" s="144"/>
      <c r="G14" s="170">
        <f>SUM(G12:G13)</f>
        <v>4739.73</v>
      </c>
    </row>
    <row r="15" spans="1:7" customHeight="1" ht="19.5">
      <c r="A15" s="142"/>
      <c r="B15" s="143"/>
      <c r="C15" s="143" t="s">
        <v>316</v>
      </c>
      <c r="D15" s="143"/>
      <c r="E15" s="149"/>
      <c r="F15" s="144"/>
      <c r="G15" s="170">
        <f>G10+G14</f>
        <v>4739.73</v>
      </c>
    </row>
    <row r="16" spans="1:7">
      <c r="A16" s="150"/>
      <c r="B16" s="151"/>
      <c r="C16" s="150"/>
      <c r="D16" s="150"/>
      <c r="E16" s="150"/>
      <c r="F16" s="150"/>
      <c r="G16" s="150"/>
    </row>
    <row r="17" spans="1:7">
      <c r="A17" s="4" t="s">
        <v>309</v>
      </c>
      <c r="B17" s="14"/>
      <c r="C17" s="14"/>
      <c r="D17" s="150"/>
      <c r="E17" s="150"/>
      <c r="F17" s="150"/>
      <c r="G17" s="150"/>
    </row>
    <row r="18" spans="1:7">
      <c r="A18" s="35" t="s">
        <v>112</v>
      </c>
      <c r="B18" s="14"/>
      <c r="C18" s="14"/>
      <c r="D18" s="150"/>
      <c r="E18" s="150"/>
      <c r="F18" s="150"/>
      <c r="G18" s="150"/>
    </row>
    <row r="19" spans="1:7">
      <c r="A19" s="4"/>
      <c r="B19" s="14"/>
      <c r="C19" s="14"/>
      <c r="D19" s="150"/>
      <c r="E19" s="150"/>
      <c r="F19" s="150"/>
      <c r="G19" s="150"/>
    </row>
    <row r="20" spans="1:7">
      <c r="A20" s="4" t="s">
        <v>113</v>
      </c>
      <c r="B20" s="14"/>
      <c r="C20" s="14"/>
      <c r="D20" s="150"/>
      <c r="E20" s="150"/>
      <c r="F20" s="150"/>
      <c r="G20" s="150"/>
    </row>
    <row r="21" spans="1:7">
      <c r="A21" s="35" t="s">
        <v>114</v>
      </c>
      <c r="B21" s="14"/>
      <c r="C21" s="14"/>
      <c r="D21" s="150"/>
      <c r="E21" s="150"/>
      <c r="F21" s="150"/>
      <c r="G21" s="150"/>
    </row>
  </sheetData>
  <mergeCells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rintOptions gridLines="false" gridLinesSet="true"/>
  <pageMargins left="0.7" right="0.7" top="0.75" bottom="0.75" header="0.3" footer="0.3"/>
  <pageSetup paperSize="9" orientation="portrait" scale="76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7"/>
  <sheetViews>
    <sheetView tabSelected="0" workbookViewId="0" view="pageBreakPreview" showGridLines="true" showRowColHeaders="1">
      <selection activeCell="C11" sqref="C11"/>
    </sheetView>
  </sheetViews>
  <sheetFormatPr defaultRowHeight="14.4" defaultColWidth="8.85546875" outlineLevelRow="0" outlineLevelCol="0"/>
  <cols>
    <col min="1" max="1" width="14.42578125" customWidth="true" style="331"/>
    <col min="2" max="2" width="29.5703125" customWidth="true" style="331"/>
    <col min="3" max="3" width="39.140625" customWidth="true" style="331"/>
    <col min="4" max="4" width="48.140625" customWidth="true" style="331"/>
    <col min="5" max="5" width="8.85546875" style="334"/>
  </cols>
  <sheetData>
    <row r="1" spans="1:5">
      <c r="B1" s="332"/>
      <c r="C1" s="332"/>
      <c r="D1" s="333" t="s">
        <v>317</v>
      </c>
    </row>
    <row r="2" spans="1:5">
      <c r="A2" s="333"/>
      <c r="B2" s="333"/>
      <c r="C2" s="333"/>
      <c r="D2" s="333"/>
    </row>
    <row r="3" spans="1:5" customHeight="1" ht="24.75">
      <c r="A3" s="409" t="s">
        <v>318</v>
      </c>
      <c r="B3" s="409"/>
      <c r="C3" s="409"/>
      <c r="D3" s="409"/>
    </row>
    <row r="4" spans="1:5" customHeight="1" ht="24.75">
      <c r="A4" s="335"/>
      <c r="B4" s="335"/>
      <c r="C4" s="335"/>
      <c r="D4" s="335"/>
    </row>
    <row r="5" spans="1:5" customHeight="1" ht="39">
      <c r="A5" s="410" t="s">
        <v>319</v>
      </c>
      <c r="B5" s="410"/>
      <c r="C5" s="410"/>
      <c r="D5" s="336" t="str">
        <f>'Прил.5 Расчет СМР и ОБ'!D6:J6</f>
        <v>Постоянная часть ПС, откатные (раздвижные, автоматические, противопожарные) ворота ПС 110 кВ</v>
      </c>
    </row>
    <row r="6" spans="1:5" customHeight="1" ht="19.9">
      <c r="A6" s="410" t="s">
        <v>86</v>
      </c>
      <c r="B6" s="410"/>
      <c r="C6" s="410"/>
      <c r="D6" s="336"/>
    </row>
    <row r="7" spans="1:5">
      <c r="A7" s="337"/>
      <c r="B7" s="337"/>
      <c r="C7" s="337"/>
      <c r="D7" s="337"/>
    </row>
    <row r="8" spans="1:5" customHeight="1" ht="14.45">
      <c r="A8" s="411" t="s">
        <v>5</v>
      </c>
      <c r="B8" s="411" t="s">
        <v>6</v>
      </c>
      <c r="C8" s="411" t="s">
        <v>320</v>
      </c>
      <c r="D8" s="411" t="s">
        <v>321</v>
      </c>
    </row>
    <row r="9" spans="1:5" customHeight="1" ht="15">
      <c r="A9" s="411"/>
      <c r="B9" s="411"/>
      <c r="C9" s="411"/>
      <c r="D9" s="411"/>
    </row>
    <row r="10" spans="1:5">
      <c r="A10" s="338">
        <v>1</v>
      </c>
      <c r="B10" s="338">
        <v>2</v>
      </c>
      <c r="C10" s="338">
        <v>3</v>
      </c>
      <c r="D10" s="338">
        <v>4</v>
      </c>
    </row>
    <row r="11" spans="1:5" customHeight="1" ht="41.45">
      <c r="A11" s="347" t="s">
        <v>322</v>
      </c>
      <c r="B11" s="348" t="s">
        <v>323</v>
      </c>
      <c r="C11" s="349" t="s">
        <v>324</v>
      </c>
      <c r="D11" s="339">
        <f>'Прил.4 РМ'!C41/1000</f>
        <v>290.84667</v>
      </c>
      <c r="E11" s="340"/>
    </row>
    <row r="12" spans="1:5">
      <c r="A12" s="341"/>
      <c r="B12" s="342"/>
      <c r="C12" s="341"/>
      <c r="D12" s="341"/>
    </row>
    <row r="13" spans="1:5">
      <c r="A13" s="337" t="s">
        <v>325</v>
      </c>
      <c r="B13" s="343"/>
      <c r="C13" s="343"/>
      <c r="D13" s="341"/>
    </row>
    <row r="14" spans="1:5">
      <c r="A14" s="344" t="s">
        <v>112</v>
      </c>
      <c r="B14" s="343"/>
      <c r="C14" s="343"/>
      <c r="D14" s="341"/>
    </row>
    <row r="15" spans="1:5">
      <c r="A15" s="337"/>
      <c r="B15" s="343"/>
      <c r="C15" s="343"/>
      <c r="D15" s="341"/>
    </row>
    <row r="16" spans="1:5">
      <c r="A16" s="337" t="s">
        <v>130</v>
      </c>
      <c r="B16" s="343"/>
      <c r="C16" s="343"/>
      <c r="D16" s="341"/>
    </row>
    <row r="17" spans="1:5">
      <c r="A17" s="344" t="s">
        <v>114</v>
      </c>
      <c r="B17" s="343"/>
      <c r="C17" s="343"/>
      <c r="D17" s="341"/>
    </row>
  </sheetData>
  <mergeCells>
    <mergeCell ref="A3:D3"/>
    <mergeCell ref="A5:C5"/>
    <mergeCell ref="A6:C6"/>
    <mergeCell ref="A8:A9"/>
    <mergeCell ref="B8:B9"/>
    <mergeCell ref="C8:C9"/>
    <mergeCell ref="D8:D9"/>
  </mergeCells>
  <printOptions gridLines="false" gridLinesSet="true"/>
  <pageMargins left="0.7" right="0.7" top="0.75" bottom="0.75" header="0.3" footer="0.3"/>
  <pageSetup paperSize="9" orientation="portrait" scale="67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30"/>
  <sheetViews>
    <sheetView tabSelected="0" workbookViewId="0" zoomScale="85" zoomScaleNormal="85" showGridLines="true" showRowColHeaders="1" topLeftCell="A4">
      <selection activeCell="D14" sqref="D14"/>
    </sheetView>
  </sheetViews>
  <sheetFormatPr defaultRowHeight="14.4" defaultColWidth="9.140625" outlineLevelRow="0" outlineLevelCol="0"/>
  <cols>
    <col min="1" max="1" width="9.140625" style="5"/>
    <col min="2" max="2" width="40.7109375" customWidth="true" style="5"/>
    <col min="3" max="3" width="37" customWidth="true" style="5"/>
    <col min="4" max="4" width="32" customWidth="true" style="5"/>
    <col min="5" max="5" width="9.140625" style="5"/>
  </cols>
  <sheetData>
    <row r="4" spans="1:5" customHeight="1" ht="15.75">
      <c r="B4" s="366" t="s">
        <v>326</v>
      </c>
      <c r="C4" s="366"/>
      <c r="D4" s="366"/>
    </row>
    <row r="5" spans="1:5" customHeight="1" ht="18.75">
      <c r="B5" s="189"/>
    </row>
    <row r="6" spans="1:5" customHeight="1" ht="15.75">
      <c r="B6" s="367" t="s">
        <v>327</v>
      </c>
      <c r="C6" s="367"/>
      <c r="D6" s="367"/>
    </row>
    <row r="7" spans="1:5">
      <c r="B7" s="412"/>
      <c r="C7" s="412"/>
      <c r="D7" s="412"/>
      <c r="E7" s="412"/>
    </row>
    <row r="8" spans="1:5">
      <c r="B8" s="220"/>
      <c r="C8" s="220"/>
      <c r="D8" s="220"/>
      <c r="E8" s="220"/>
    </row>
    <row r="9" spans="1:5" customHeight="1" ht="47.25">
      <c r="B9" s="191" t="s">
        <v>328</v>
      </c>
      <c r="C9" s="191" t="s">
        <v>329</v>
      </c>
      <c r="D9" s="191" t="s">
        <v>330</v>
      </c>
    </row>
    <row r="10" spans="1:5" customHeight="1" ht="15.75">
      <c r="B10" s="191">
        <v>1</v>
      </c>
      <c r="C10" s="191">
        <v>2</v>
      </c>
      <c r="D10" s="191">
        <v>3</v>
      </c>
    </row>
    <row r="11" spans="1:5" customHeight="1" ht="45">
      <c r="B11" s="191" t="s">
        <v>331</v>
      </c>
      <c r="C11" s="191" t="s">
        <v>332</v>
      </c>
      <c r="D11" s="191">
        <v>44.29</v>
      </c>
    </row>
    <row r="12" spans="1:5" customHeight="1" ht="29.25">
      <c r="B12" s="191" t="s">
        <v>333</v>
      </c>
      <c r="C12" s="191" t="s">
        <v>332</v>
      </c>
      <c r="D12" s="191">
        <v>13.47</v>
      </c>
    </row>
    <row r="13" spans="1:5" customHeight="1" ht="29.25">
      <c r="B13" s="191" t="s">
        <v>334</v>
      </c>
      <c r="C13" s="191" t="s">
        <v>332</v>
      </c>
      <c r="D13" s="191">
        <v>8.04</v>
      </c>
    </row>
    <row r="14" spans="1:5" customHeight="1" ht="30.75">
      <c r="B14" s="191" t="s">
        <v>335</v>
      </c>
      <c r="C14" s="171" t="s">
        <v>336</v>
      </c>
      <c r="D14" s="191">
        <v>6.26</v>
      </c>
    </row>
    <row r="15" spans="1:5" customHeight="1" ht="89.45">
      <c r="B15" s="191" t="s">
        <v>337</v>
      </c>
      <c r="C15" s="191" t="s">
        <v>338</v>
      </c>
      <c r="D15" s="192">
        <v>0.039</v>
      </c>
    </row>
    <row r="16" spans="1:5" customHeight="1" ht="78.75">
      <c r="B16" s="191" t="s">
        <v>339</v>
      </c>
      <c r="C16" s="191" t="s">
        <v>340</v>
      </c>
      <c r="D16" s="192">
        <v>0.021</v>
      </c>
    </row>
    <row r="17" spans="1:5" customHeight="1" ht="31.7">
      <c r="B17" s="191" t="s">
        <v>71</v>
      </c>
      <c r="C17" s="191" t="s">
        <v>341</v>
      </c>
      <c r="D17" s="192">
        <v>0.0214</v>
      </c>
    </row>
    <row r="18" spans="1:5" customHeight="1" ht="31.7">
      <c r="B18" s="191" t="s">
        <v>271</v>
      </c>
      <c r="C18" s="191" t="s">
        <v>342</v>
      </c>
      <c r="D18" s="192">
        <v>0.002</v>
      </c>
    </row>
    <row r="19" spans="1:5" customHeight="1" ht="24">
      <c r="B19" s="191" t="s">
        <v>74</v>
      </c>
      <c r="C19" s="191" t="s">
        <v>343</v>
      </c>
      <c r="D19" s="192">
        <v>0.03</v>
      </c>
    </row>
    <row r="20" spans="1:5" customHeight="1" ht="18.75">
      <c r="B20" s="190"/>
    </row>
    <row r="21" spans="1:5" customHeight="1" ht="18.75">
      <c r="B21" s="190"/>
    </row>
    <row r="22" spans="1:5" customHeight="1" ht="18.75">
      <c r="B22" s="190"/>
    </row>
    <row r="23" spans="1:5" customHeight="1" ht="18.75">
      <c r="B23" s="190"/>
    </row>
    <row r="26" spans="1:5">
      <c r="B26" s="4" t="s">
        <v>111</v>
      </c>
      <c r="C26" s="14"/>
    </row>
    <row r="27" spans="1:5">
      <c r="B27" s="35" t="s">
        <v>112</v>
      </c>
      <c r="C27" s="14"/>
    </row>
    <row r="28" spans="1:5">
      <c r="B28" s="4"/>
      <c r="C28" s="14"/>
    </row>
    <row r="29" spans="1:5">
      <c r="B29" s="4" t="s">
        <v>113</v>
      </c>
      <c r="C29" s="14"/>
    </row>
    <row r="30" spans="1:5">
      <c r="B30" s="35" t="s">
        <v>114</v>
      </c>
      <c r="C30" s="14"/>
    </row>
  </sheetData>
  <mergeCells>
    <mergeCell ref="B4:D4"/>
    <mergeCell ref="B6:D6"/>
    <mergeCell ref="B7:E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G13"/>
  <sheetViews>
    <sheetView tabSelected="1" workbookViewId="0" view="pageBreakPreview" showGridLines="true" showRowColHeaders="1">
      <selection activeCell="E7" sqref="E7"/>
    </sheetView>
  </sheetViews>
  <sheetFormatPr defaultRowHeight="14.4" defaultColWidth="9.140625" outlineLevelRow="0" outlineLevelCol="0"/>
  <cols>
    <col min="1" max="1" width="9.140625" style="172"/>
    <col min="2" max="2" width="44.85546875" customWidth="true" style="172"/>
    <col min="3" max="3" width="13" customWidth="true" style="172"/>
    <col min="4" max="4" width="22.85546875" customWidth="true" style="172"/>
    <col min="5" max="5" width="21.5703125" customWidth="true" style="172"/>
    <col min="6" max="6" width="43.85546875" customWidth="true" style="172"/>
    <col min="7" max="7" width="9.140625" style="172"/>
  </cols>
  <sheetData>
    <row r="2" spans="1:7" customHeight="1" ht="17.45">
      <c r="A2" s="367" t="s">
        <v>344</v>
      </c>
      <c r="B2" s="367"/>
      <c r="C2" s="367"/>
      <c r="D2" s="367"/>
      <c r="E2" s="367"/>
      <c r="F2" s="367"/>
    </row>
    <row r="4" spans="1:7" customHeight="1" ht="18">
      <c r="A4" s="173" t="s">
        <v>345</v>
      </c>
      <c r="B4" s="174"/>
      <c r="C4" s="174"/>
      <c r="D4" s="174"/>
      <c r="E4" s="174"/>
      <c r="F4" s="174"/>
      <c r="G4" s="174"/>
    </row>
    <row r="5" spans="1:7" customHeight="1" ht="15.75">
      <c r="A5" s="175" t="s">
        <v>13</v>
      </c>
      <c r="B5" s="175" t="s">
        <v>346</v>
      </c>
      <c r="C5" s="175" t="s">
        <v>347</v>
      </c>
      <c r="D5" s="175" t="s">
        <v>348</v>
      </c>
      <c r="E5" s="175" t="s">
        <v>349</v>
      </c>
      <c r="F5" s="175" t="s">
        <v>350</v>
      </c>
      <c r="G5" s="174"/>
    </row>
    <row r="6" spans="1:7" customHeight="1" ht="15.75">
      <c r="A6" s="175">
        <v>1</v>
      </c>
      <c r="B6" s="175">
        <v>2</v>
      </c>
      <c r="C6" s="175">
        <v>3</v>
      </c>
      <c r="D6" s="175">
        <v>4</v>
      </c>
      <c r="E6" s="175">
        <v>5</v>
      </c>
      <c r="F6" s="175">
        <v>6</v>
      </c>
      <c r="G6" s="174"/>
    </row>
    <row r="7" spans="1:7" customHeight="1" ht="110.25">
      <c r="A7" s="176" t="s">
        <v>351</v>
      </c>
      <c r="B7" s="177" t="s">
        <v>352</v>
      </c>
      <c r="C7" s="178" t="s">
        <v>353</v>
      </c>
      <c r="D7" s="178" t="s">
        <v>354</v>
      </c>
      <c r="E7" s="179">
        <v>47872.94</v>
      </c>
      <c r="F7" s="177" t="s">
        <v>355</v>
      </c>
      <c r="G7" s="174"/>
    </row>
    <row r="8" spans="1:7" customHeight="1" ht="31.7">
      <c r="A8" s="176" t="s">
        <v>356</v>
      </c>
      <c r="B8" s="177" t="s">
        <v>357</v>
      </c>
      <c r="C8" s="178" t="s">
        <v>358</v>
      </c>
      <c r="D8" s="178" t="s">
        <v>359</v>
      </c>
      <c r="E8" s="179">
        <f>1973/12</f>
        <v>164.41666666667</v>
      </c>
      <c r="F8" s="180" t="s">
        <v>360</v>
      </c>
      <c r="G8" s="181"/>
    </row>
    <row r="9" spans="1:7" customHeight="1" ht="15.75">
      <c r="A9" s="176" t="s">
        <v>361</v>
      </c>
      <c r="B9" s="177" t="s">
        <v>362</v>
      </c>
      <c r="C9" s="178" t="s">
        <v>363</v>
      </c>
      <c r="D9" s="178" t="s">
        <v>354</v>
      </c>
      <c r="E9" s="179">
        <v>1</v>
      </c>
      <c r="F9" s="180"/>
      <c r="G9" s="182"/>
    </row>
    <row r="10" spans="1:7" customHeight="1" ht="15.75">
      <c r="A10" s="176" t="s">
        <v>364</v>
      </c>
      <c r="B10" s="177" t="s">
        <v>365</v>
      </c>
      <c r="C10" s="178"/>
      <c r="D10" s="178"/>
      <c r="E10" s="183">
        <v>4</v>
      </c>
      <c r="F10" s="180" t="s">
        <v>366</v>
      </c>
      <c r="G10" s="182"/>
    </row>
    <row r="11" spans="1:7" customHeight="1" ht="78.75">
      <c r="A11" s="176" t="s">
        <v>367</v>
      </c>
      <c r="B11" s="177" t="s">
        <v>368</v>
      </c>
      <c r="C11" s="178" t="s">
        <v>369</v>
      </c>
      <c r="D11" s="178" t="s">
        <v>354</v>
      </c>
      <c r="E11" s="261">
        <v>1.34</v>
      </c>
      <c r="F11" s="177" t="s">
        <v>370</v>
      </c>
      <c r="G11" s="174"/>
    </row>
    <row r="12" spans="1:7" customHeight="1" ht="78.75">
      <c r="A12" s="176" t="s">
        <v>371</v>
      </c>
      <c r="B12" s="184" t="s">
        <v>372</v>
      </c>
      <c r="C12" s="178" t="s">
        <v>373</v>
      </c>
      <c r="D12" s="178" t="s">
        <v>354</v>
      </c>
      <c r="E12" s="185">
        <v>1.139</v>
      </c>
      <c r="F12" s="186" t="s">
        <v>374</v>
      </c>
      <c r="G12" s="182" t="s">
        <v>375</v>
      </c>
    </row>
    <row r="13" spans="1:7" customHeight="1" ht="63">
      <c r="A13" s="176" t="s">
        <v>376</v>
      </c>
      <c r="B13" s="187" t="s">
        <v>377</v>
      </c>
      <c r="C13" s="178" t="s">
        <v>378</v>
      </c>
      <c r="D13" s="178" t="s">
        <v>379</v>
      </c>
      <c r="E13" s="188">
        <f>((E7*E9/E8)*E11)*E12</f>
        <v>444.39870291576</v>
      </c>
      <c r="F13" s="177" t="s">
        <v>380</v>
      </c>
      <c r="G13" s="174"/>
    </row>
  </sheetData>
  <mergeCells>
    <mergeCell ref="A2:F2"/>
  </mergeCells>
  <hyperlinks>
    <hyperlink ref="G12" r:id="rId_hyperlink_1"/>
  </hyperlinks>
  <printOptions gridLines="false" gridLinesSet="true"/>
  <pageMargins left="0.7" right="0.7" top="0.75" bottom="0.75" header="0.3" footer="0.3"/>
  <pageSetup paperSize="9" orientation="portrait" scale="56" fitToHeight="0" fitToWidth="1" pageOrder="downThenOver" r:id="rId2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M40"/>
  <sheetViews>
    <sheetView tabSelected="0" workbookViewId="0" zoomScale="85" view="pageBreakPreview" showGridLines="true" showRowColHeaders="1" topLeftCell="A12">
      <selection activeCell="F8" sqref="F8"/>
    </sheetView>
  </sheetViews>
  <sheetFormatPr defaultRowHeight="14.4" defaultColWidth="9.140625" outlineLevelRow="0" outlineLevelCol="0"/>
  <cols>
    <col min="1" max="1" width="5.7109375" customWidth="true" style="14"/>
    <col min="2" max="2" width="26.28515625" customWidth="true" style="14"/>
    <col min="3" max="3" width="36.140625" customWidth="true" style="14"/>
    <col min="4" max="4" width="12.28515625" customWidth="true" style="14"/>
    <col min="5" max="5" width="15.140625" customWidth="true" style="14"/>
    <col min="6" max="6" width="12.5703125" customWidth="true" style="14"/>
    <col min="7" max="7" width="16.5703125" customWidth="true" style="14"/>
    <col min="8" max="8" width="10.7109375" customWidth="true" style="14"/>
    <col min="9" max="9" width="10.7109375" customWidth="true" style="14"/>
    <col min="10" max="10" width="11.5703125" customWidth="true" style="14"/>
    <col min="11" max="11" width="9.140625" style="14"/>
    <col min="12" max="12" width="9.140625" style="5"/>
  </cols>
  <sheetData>
    <row r="1" spans="1:13" customHeight="1" ht="29.45" s="36" customFormat="1">
      <c r="A1" s="413" t="s">
        <v>381</v>
      </c>
      <c r="B1" s="413"/>
      <c r="C1" s="413"/>
      <c r="D1" s="413"/>
      <c r="E1" s="413"/>
      <c r="F1" s="413"/>
      <c r="G1" s="413"/>
      <c r="H1" s="413"/>
      <c r="I1" s="413"/>
    </row>
    <row r="2" spans="1:13" customHeight="1" ht="13.7" s="36" customFormat="1">
      <c r="A2" s="37"/>
      <c r="B2" s="37"/>
      <c r="C2" s="37"/>
      <c r="D2" s="37"/>
      <c r="E2" s="37"/>
      <c r="F2" s="37"/>
      <c r="G2" s="37"/>
      <c r="H2" s="37"/>
      <c r="I2" s="37"/>
    </row>
    <row r="3" spans="1:13" customHeight="1" ht="34.5" s="36" customFormat="1">
      <c r="A3" s="353" t="e">
        <f>#REF!</f>
        <v>#REF!</v>
      </c>
      <c r="B3" s="353"/>
      <c r="C3" s="353"/>
      <c r="D3" s="353"/>
      <c r="E3" s="353"/>
      <c r="F3" s="353"/>
      <c r="G3" s="353"/>
      <c r="H3" s="353"/>
      <c r="I3" s="353"/>
    </row>
    <row r="4" spans="1:13" customHeight="1" ht="15.75" s="4" customFormat="1">
      <c r="A4" s="357"/>
      <c r="B4" s="357"/>
      <c r="C4" s="357"/>
      <c r="D4" s="357"/>
      <c r="E4" s="357"/>
      <c r="F4" s="357"/>
      <c r="G4" s="357"/>
      <c r="H4" s="357"/>
      <c r="I4" s="357"/>
    </row>
    <row r="5" spans="1:13" customHeight="1" ht="36.75" s="38" customFormat="1">
      <c r="A5" s="414" t="s">
        <v>13</v>
      </c>
      <c r="B5" s="414" t="s">
        <v>382</v>
      </c>
      <c r="C5" s="414" t="s">
        <v>383</v>
      </c>
      <c r="D5" s="414" t="s">
        <v>384</v>
      </c>
      <c r="E5" s="408" t="s">
        <v>385</v>
      </c>
      <c r="F5" s="408"/>
      <c r="G5" s="408"/>
      <c r="H5" s="408"/>
      <c r="I5" s="408"/>
    </row>
    <row r="6" spans="1:13" customHeight="1" ht="31.7" s="32" customFormat="1">
      <c r="A6" s="414"/>
      <c r="B6" s="414"/>
      <c r="C6" s="414"/>
      <c r="D6" s="414"/>
      <c r="E6" s="39" t="s">
        <v>122</v>
      </c>
      <c r="F6" s="39" t="s">
        <v>123</v>
      </c>
      <c r="G6" s="39" t="s">
        <v>43</v>
      </c>
      <c r="H6" s="39" t="s">
        <v>386</v>
      </c>
      <c r="I6" s="39" t="s">
        <v>387</v>
      </c>
    </row>
    <row r="7" spans="1:13" customHeight="1" ht="13.15" s="32" customFormat="1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customHeight="1" ht="13.15" s="32" customFormat="1">
      <c r="A8" s="40">
        <v>1</v>
      </c>
      <c r="B8" s="41"/>
      <c r="C8" s="9" t="s">
        <v>66</v>
      </c>
      <c r="D8" s="42"/>
      <c r="E8" s="34">
        <f>'4.3 Отдел 2. Тех.характеристики'!H4/1000</f>
        <v>3.98509</v>
      </c>
      <c r="F8" s="34">
        <f>'4.3 Отдел 2. Тех.характеристики'!I4/1000</f>
        <v>3.15363</v>
      </c>
      <c r="G8" s="34">
        <f>'4.3 Отдел 2. Тех.характеристики'!J4/1000</f>
        <v>94.53214</v>
      </c>
      <c r="H8" s="34"/>
      <c r="I8" s="34">
        <f>E8+F8+G8</f>
        <v>101.67086</v>
      </c>
      <c r="K8" s="43"/>
      <c r="L8" s="43"/>
      <c r="M8" s="43"/>
    </row>
    <row r="9" spans="1:13" customHeight="1" ht="38.25" s="32" customFormat="1">
      <c r="A9" s="40">
        <v>2</v>
      </c>
      <c r="B9" s="9" t="s">
        <v>388</v>
      </c>
      <c r="C9" s="9" t="s">
        <v>389</v>
      </c>
      <c r="D9" s="169">
        <v>0.039</v>
      </c>
      <c r="E9" s="34">
        <f>E8*D9</f>
        <v>0.15541851</v>
      </c>
      <c r="F9" s="34">
        <f>F8*D9</f>
        <v>0.12299157</v>
      </c>
      <c r="G9" s="34"/>
      <c r="H9" s="34"/>
      <c r="I9" s="34">
        <f>E9+F9</f>
        <v>0.27841008</v>
      </c>
    </row>
    <row r="10" spans="1:13" customHeight="1" ht="13.15" s="32" customFormat="1">
      <c r="A10" s="40"/>
      <c r="B10" s="9"/>
      <c r="C10" s="9"/>
      <c r="D10" s="18"/>
      <c r="E10" s="34"/>
      <c r="F10" s="34"/>
      <c r="G10" s="34"/>
      <c r="H10" s="34"/>
      <c r="I10" s="34"/>
    </row>
    <row r="11" spans="1:13" customHeight="1" ht="51" s="32" customFormat="1">
      <c r="A11" s="40">
        <v>3</v>
      </c>
      <c r="B11" s="9" t="s">
        <v>390</v>
      </c>
      <c r="C11" s="9" t="s">
        <v>339</v>
      </c>
      <c r="D11" s="169">
        <v>0.021</v>
      </c>
      <c r="E11" s="34">
        <f>(E8+E9)*D11</f>
        <v>0.08695067871</v>
      </c>
      <c r="F11" s="34"/>
      <c r="G11" s="34"/>
      <c r="H11" s="34" t="s">
        <v>391</v>
      </c>
      <c r="I11" s="34">
        <f>E11</f>
        <v>0.08695067871</v>
      </c>
    </row>
    <row r="12" spans="1:13" customHeight="1" ht="45" s="32" customFormat="1">
      <c r="A12" s="40">
        <v>4</v>
      </c>
      <c r="B12" s="9" t="s">
        <v>392</v>
      </c>
      <c r="C12" s="9" t="s">
        <v>393</v>
      </c>
      <c r="D12" s="18">
        <v>0.056</v>
      </c>
      <c r="E12" s="34"/>
      <c r="F12" s="34"/>
      <c r="G12" s="34"/>
      <c r="H12" s="34">
        <f>(G8+F8)*D12</f>
        <v>5.47040312</v>
      </c>
      <c r="I12" s="34">
        <f>H12</f>
        <v>5.47040312</v>
      </c>
      <c r="J12" s="44" t="s">
        <v>394</v>
      </c>
    </row>
    <row r="13" spans="1:13" customHeight="1" ht="13.15" s="32" customFormat="1">
      <c r="A13" s="40"/>
      <c r="B13" s="9"/>
      <c r="C13" s="9"/>
      <c r="D13" s="18"/>
      <c r="E13" s="34"/>
      <c r="F13" s="34"/>
      <c r="G13" s="34"/>
      <c r="H13" s="34"/>
      <c r="I13" s="34"/>
    </row>
    <row r="14" spans="1:13" customHeight="1" ht="39.6" s="32" customFormat="1">
      <c r="A14" s="40">
        <v>5</v>
      </c>
      <c r="B14" s="9" t="s">
        <v>341</v>
      </c>
      <c r="C14" s="9" t="s">
        <v>395</v>
      </c>
      <c r="D14" s="169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0.0214</v>
      </c>
      <c r="E14" s="34"/>
      <c r="F14" s="34"/>
      <c r="G14" s="34"/>
      <c r="H14" s="34">
        <f>(I8+I9+I11+I12)*D14*1</f>
        <v>2.3006417510044</v>
      </c>
      <c r="I14" s="34">
        <f>H14</f>
        <v>2.3006417510044</v>
      </c>
      <c r="J14" s="45">
        <f>(I8+I9+I11+I12)/1000</f>
        <v>0.10750662387871</v>
      </c>
    </row>
    <row r="15" spans="1:13" customHeight="1" ht="13.15" s="32" customFormat="1">
      <c r="A15" s="40"/>
      <c r="B15" s="9"/>
      <c r="C15" s="9"/>
      <c r="D15" s="18"/>
      <c r="E15" s="34"/>
      <c r="F15" s="34"/>
      <c r="G15" s="34"/>
      <c r="H15" s="34"/>
      <c r="I15" s="34"/>
    </row>
    <row r="16" spans="1:13" customHeight="1" ht="39.6" s="32" customFormat="1">
      <c r="A16" s="40">
        <v>6</v>
      </c>
      <c r="B16" s="9" t="s">
        <v>396</v>
      </c>
      <c r="C16" s="9" t="s">
        <v>397</v>
      </c>
      <c r="D16" s="18">
        <v>0</v>
      </c>
      <c r="E16" s="34"/>
      <c r="F16" s="34"/>
      <c r="G16" s="34"/>
      <c r="H16" s="34">
        <f>(E8+F8)*D16</f>
        <v>0</v>
      </c>
      <c r="I16" s="34">
        <f>H16</f>
        <v>0</v>
      </c>
      <c r="J16" s="44" t="s">
        <v>398</v>
      </c>
    </row>
    <row r="17" spans="1:13" customHeight="1" ht="81.75" s="32" customFormat="1">
      <c r="A17" s="40">
        <v>7</v>
      </c>
      <c r="B17" s="9" t="s">
        <v>396</v>
      </c>
      <c r="C17" s="153" t="s">
        <v>399</v>
      </c>
      <c r="D17" s="18">
        <v>0</v>
      </c>
      <c r="E17" s="34"/>
      <c r="F17" s="34"/>
      <c r="G17" s="34"/>
      <c r="H17" s="34">
        <f>(E9+F9)*D17</f>
        <v>0</v>
      </c>
      <c r="I17" s="34">
        <f>H17</f>
        <v>0</v>
      </c>
      <c r="J17" s="44"/>
    </row>
    <row r="18" spans="1:13" customHeight="1" ht="13.15" s="32" customFormat="1">
      <c r="A18" s="40"/>
      <c r="B18" s="9"/>
      <c r="C18" s="9"/>
      <c r="D18" s="18"/>
      <c r="E18" s="34"/>
      <c r="F18" s="34"/>
      <c r="G18" s="34"/>
      <c r="H18" s="34"/>
      <c r="I18" s="34"/>
    </row>
    <row r="19" spans="1:13" customHeight="1" ht="13.15" s="47" customFormat="1">
      <c r="A19" s="40">
        <v>8</v>
      </c>
      <c r="B19" s="9"/>
      <c r="C19" s="9" t="s">
        <v>400</v>
      </c>
      <c r="D19" s="46"/>
      <c r="E19" s="34">
        <f>SUM(E8:E18)</f>
        <v>4.22745918871</v>
      </c>
      <c r="F19" s="34"/>
      <c r="G19" s="34">
        <f>SUM(G8:G18)</f>
        <v>94.53214</v>
      </c>
      <c r="H19" s="34">
        <f>SUM(H8:H18)</f>
        <v>7.7710448710044</v>
      </c>
      <c r="I19" s="34">
        <f>SUM(I8:I18)</f>
        <v>109.80726562971</v>
      </c>
    </row>
    <row r="20" spans="1:13" customHeight="1" ht="51" s="32" customFormat="1">
      <c r="A20" s="40">
        <v>9</v>
      </c>
      <c r="B20" s="143" t="s">
        <v>401</v>
      </c>
      <c r="C20" s="9" t="s">
        <v>74</v>
      </c>
      <c r="D20" s="48">
        <v>0.03</v>
      </c>
      <c r="E20" s="34">
        <f>E19*3%</f>
        <v>0.1268237756613</v>
      </c>
      <c r="F20" s="34"/>
      <c r="G20" s="34">
        <f>G19*3%</f>
        <v>2.8359642</v>
      </c>
      <c r="H20" s="34">
        <f>H19*3%</f>
        <v>0.23313134613013</v>
      </c>
      <c r="I20" s="34">
        <f>I19*3%</f>
        <v>3.2942179688914</v>
      </c>
    </row>
    <row r="21" spans="1:13" customHeight="1" ht="13.15" s="36" customFormat="1">
      <c r="A21" s="40">
        <v>10</v>
      </c>
      <c r="B21" s="9"/>
      <c r="C21" s="9" t="s">
        <v>402</v>
      </c>
      <c r="D21" s="49"/>
      <c r="E21" s="34"/>
      <c r="F21" s="34"/>
      <c r="G21" s="34"/>
      <c r="H21" s="34"/>
      <c r="I21" s="34">
        <f>I19+I20</f>
        <v>113.10148359861</v>
      </c>
    </row>
    <row r="22" spans="1:13" customHeight="1" ht="13.15" s="36" customFormat="1">
      <c r="A22" s="50"/>
      <c r="B22" s="51"/>
      <c r="C22" s="51"/>
      <c r="D22" s="52"/>
      <c r="E22" s="53"/>
      <c r="F22" s="53"/>
      <c r="G22" s="53"/>
      <c r="H22" s="53"/>
      <c r="I22" s="53"/>
    </row>
    <row r="23" spans="1:13">
      <c r="A23" s="4" t="s">
        <v>77</v>
      </c>
      <c r="B23" s="54"/>
      <c r="C23" s="4"/>
      <c r="D23" s="32"/>
      <c r="E23" s="32"/>
      <c r="F23" s="32"/>
      <c r="G23" s="32"/>
      <c r="H23" s="32"/>
      <c r="I23" s="32"/>
    </row>
    <row r="24" spans="1:13">
      <c r="A24" s="33" t="s">
        <v>78</v>
      </c>
      <c r="B24" s="54"/>
      <c r="C24" s="4"/>
      <c r="D24" s="32"/>
      <c r="E24" s="32"/>
      <c r="F24" s="32"/>
      <c r="G24" s="32"/>
      <c r="H24" s="32"/>
      <c r="I24" s="32"/>
    </row>
    <row r="25" spans="1:13">
      <c r="A25" s="4"/>
      <c r="B25" s="54"/>
      <c r="C25" s="4"/>
      <c r="D25" s="32"/>
      <c r="E25" s="32"/>
      <c r="F25" s="32"/>
      <c r="G25" s="32"/>
      <c r="H25" s="32"/>
      <c r="I25" s="32"/>
    </row>
    <row r="26" spans="1:13">
      <c r="A26" s="4" t="s">
        <v>79</v>
      </c>
      <c r="B26" s="54"/>
      <c r="C26" s="4"/>
      <c r="D26" s="32"/>
      <c r="E26" s="32"/>
      <c r="F26" s="32"/>
      <c r="G26" s="32"/>
      <c r="H26" s="32"/>
      <c r="I26" s="32"/>
    </row>
    <row r="27" spans="1:13">
      <c r="A27" s="33" t="s">
        <v>80</v>
      </c>
      <c r="B27" s="54"/>
      <c r="C27" s="4"/>
      <c r="D27" s="32"/>
      <c r="E27" s="32"/>
      <c r="F27" s="32"/>
      <c r="G27" s="32"/>
      <c r="H27" s="32"/>
      <c r="I27" s="32"/>
    </row>
    <row r="28" spans="1:13">
      <c r="B28" s="55"/>
    </row>
    <row r="29" spans="1:13">
      <c r="B29" s="55"/>
    </row>
    <row r="30" spans="1:13">
      <c r="B30" s="55"/>
    </row>
    <row r="31" spans="1:13">
      <c r="B31" s="55"/>
    </row>
    <row r="32" spans="1:13">
      <c r="B32" s="55"/>
    </row>
    <row r="33" spans="1:13">
      <c r="B33" s="55"/>
    </row>
    <row r="34" spans="1:13">
      <c r="B34" s="55"/>
    </row>
    <row r="35" spans="1:13">
      <c r="B35" s="55"/>
    </row>
    <row r="36" spans="1:13">
      <c r="B36" s="55"/>
    </row>
    <row r="37" spans="1:13">
      <c r="B37" s="55"/>
    </row>
    <row r="38" spans="1:13">
      <c r="B38" s="55"/>
    </row>
    <row r="39" spans="1:13">
      <c r="B39" s="55"/>
    </row>
    <row r="40" spans="1:13">
      <c r="B40" s="55"/>
    </row>
  </sheetData>
  <sheetProtection formatCells="0" formatColumns="0" formatRows="0" insertColumns="0" insertRows="0" insertHyperlinks="0" deleteColumns="0" deleteRows="0" sort="0" autoFilter="0" pivotTables="0"/>
  <mergeCells>
    <mergeCell ref="A1:I1"/>
    <mergeCell ref="A4:I4"/>
    <mergeCell ref="A5:A6"/>
    <mergeCell ref="B5:B6"/>
    <mergeCell ref="C5:C6"/>
    <mergeCell ref="D5:D6"/>
    <mergeCell ref="E5:I5"/>
    <mergeCell ref="A3:I3"/>
  </mergeCells>
  <printOptions gridLines="false" gridLinesSet="true"/>
  <pageMargins left="0.7" right="0.7" top="0.75" bottom="0.75" header="0.3" footer="0.3"/>
  <pageSetup paperSize="9" orientation="portrait" scale="55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  <tableParts count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Q29"/>
  <sheetViews>
    <sheetView tabSelected="0" workbookViewId="0" zoomScale="70" zoomScaleNormal="70" view="pageBreakPreview" showGridLines="true" showRowColHeaders="1" topLeftCell="B1">
      <selection activeCell="E9" sqref="E9"/>
    </sheetView>
  </sheetViews>
  <sheetFormatPr defaultRowHeight="14.4" defaultColWidth="9.28515625" outlineLevelRow="1" outlineLevelCol="1"/>
  <cols>
    <col min="1" max="1" width="6.7109375" customWidth="true" style="56"/>
    <col min="2" max="2" width="6.7109375" customWidth="true" style="56"/>
    <col min="3" max="3" width="66.42578125" customWidth="true" style="56"/>
    <col min="4" max="4" width="12.7109375" customWidth="true" outlineLevel="1" style="56"/>
    <col min="5" max="5" width="13.7109375" customWidth="true" outlineLevel="1" style="56"/>
    <col min="6" max="6" width="12.28515625" customWidth="true" outlineLevel="1" style="56"/>
    <col min="7" max="7" width="14.42578125" customWidth="true" outlineLevel="1" style="57"/>
    <col min="8" max="8" width="12.7109375" customWidth="true" outlineLevel="1" style="57"/>
    <col min="9" max="9" width="17.42578125" customWidth="true" style="57"/>
    <col min="10" max="10" width="12.7109375" customWidth="true" style="56"/>
    <col min="11" max="11" width="14.28515625" customWidth="true" style="56"/>
    <col min="12" max="12" width="14.5703125" customWidth="true" style="56"/>
    <col min="13" max="13" width="14.28515625" customWidth="true" style="56"/>
    <col min="14" max="14" width="12.7109375" customWidth="true" style="56"/>
    <col min="15" max="15" width="26.140625" customWidth="true" style="56"/>
    <col min="16" max="16" width="15.7109375" customWidth="true" style="58"/>
    <col min="17" max="17" width="9.28515625" style="58"/>
  </cols>
  <sheetData>
    <row r="2" spans="1:17">
      <c r="N2" s="419" t="s">
        <v>403</v>
      </c>
      <c r="O2" s="419"/>
    </row>
    <row r="3" spans="1:17">
      <c r="A3" s="420" t="s">
        <v>404</v>
      </c>
      <c r="B3" s="420"/>
      <c r="C3" s="420"/>
      <c r="D3" s="420"/>
      <c r="E3" s="420"/>
      <c r="F3" s="420"/>
      <c r="G3" s="420"/>
      <c r="H3" s="420"/>
      <c r="I3" s="420"/>
      <c r="J3" s="420"/>
      <c r="K3" s="420"/>
      <c r="L3" s="420"/>
      <c r="M3" s="420"/>
      <c r="N3" s="420"/>
      <c r="O3" s="420"/>
    </row>
    <row r="5" spans="1:17" customHeight="1" ht="37.5" s="56" customFormat="1">
      <c r="A5" s="421" t="s">
        <v>405</v>
      </c>
      <c r="B5" s="424" t="s">
        <v>406</v>
      </c>
      <c r="C5" s="427" t="s">
        <v>407</v>
      </c>
      <c r="D5" s="430" t="s">
        <v>408</v>
      </c>
      <c r="E5" s="431"/>
      <c r="F5" s="431"/>
      <c r="G5" s="431"/>
      <c r="H5" s="431"/>
      <c r="I5" s="430" t="s">
        <v>409</v>
      </c>
      <c r="J5" s="431"/>
      <c r="K5" s="431"/>
      <c r="L5" s="431"/>
      <c r="M5" s="431"/>
      <c r="N5" s="431"/>
      <c r="O5" s="59" t="s">
        <v>410</v>
      </c>
    </row>
    <row r="6" spans="1:17" customHeight="1" ht="150" s="62" customFormat="1">
      <c r="A6" s="422"/>
      <c r="B6" s="425"/>
      <c r="C6" s="428"/>
      <c r="D6" s="427" t="s">
        <v>411</v>
      </c>
      <c r="E6" s="432" t="s">
        <v>412</v>
      </c>
      <c r="F6" s="433"/>
      <c r="G6" s="434"/>
      <c r="H6" s="60" t="s">
        <v>413</v>
      </c>
      <c r="I6" s="435" t="s">
        <v>414</v>
      </c>
      <c r="J6" s="435" t="s">
        <v>411</v>
      </c>
      <c r="K6" s="436" t="s">
        <v>412</v>
      </c>
      <c r="L6" s="436"/>
      <c r="M6" s="436"/>
      <c r="N6" s="60" t="s">
        <v>413</v>
      </c>
      <c r="O6" s="61" t="s">
        <v>415</v>
      </c>
    </row>
    <row r="7" spans="1:17" customHeight="1" ht="30.75" s="62" customFormat="1">
      <c r="A7" s="423"/>
      <c r="B7" s="426"/>
      <c r="C7" s="429"/>
      <c r="D7" s="429"/>
      <c r="E7" s="59" t="s">
        <v>122</v>
      </c>
      <c r="F7" s="59" t="s">
        <v>123</v>
      </c>
      <c r="G7" s="59" t="s">
        <v>43</v>
      </c>
      <c r="H7" s="63" t="s">
        <v>416</v>
      </c>
      <c r="I7" s="435"/>
      <c r="J7" s="435"/>
      <c r="K7" s="59" t="s">
        <v>122</v>
      </c>
      <c r="L7" s="59" t="s">
        <v>123</v>
      </c>
      <c r="M7" s="59" t="s">
        <v>43</v>
      </c>
      <c r="N7" s="63" t="s">
        <v>416</v>
      </c>
      <c r="O7" s="59" t="s">
        <v>417</v>
      </c>
    </row>
    <row r="8" spans="1:17" s="62" customFormat="1">
      <c r="A8" s="64">
        <v>1</v>
      </c>
      <c r="B8" s="64">
        <v>2</v>
      </c>
      <c r="C8" s="64">
        <v>3</v>
      </c>
      <c r="D8" s="64">
        <v>4</v>
      </c>
      <c r="E8" s="64">
        <v>5</v>
      </c>
      <c r="F8" s="64">
        <v>6</v>
      </c>
      <c r="G8" s="64">
        <v>7</v>
      </c>
      <c r="H8" s="64">
        <v>8</v>
      </c>
      <c r="I8" s="64">
        <v>9</v>
      </c>
      <c r="J8" s="64">
        <v>10</v>
      </c>
      <c r="K8" s="64">
        <v>11</v>
      </c>
      <c r="L8" s="64">
        <v>12</v>
      </c>
      <c r="M8" s="64">
        <v>13</v>
      </c>
      <c r="N8" s="64">
        <v>14</v>
      </c>
      <c r="O8" s="64">
        <v>15</v>
      </c>
    </row>
    <row r="9" spans="1:17" customHeight="1" ht="102.75" s="62" customFormat="1">
      <c r="A9" s="64">
        <v>1</v>
      </c>
      <c r="B9" s="421" t="s">
        <v>418</v>
      </c>
      <c r="C9" s="65" t="s">
        <v>419</v>
      </c>
      <c r="D9" s="66">
        <f>SUM(E9:G9)</f>
        <v>583.41863</v>
      </c>
      <c r="E9" s="67">
        <f>340656.93/1000</f>
        <v>340.65693</v>
      </c>
      <c r="F9" s="67">
        <f>242761.7/1000</f>
        <v>242.7617</v>
      </c>
      <c r="G9" s="67">
        <v>0</v>
      </c>
      <c r="H9" s="66">
        <f>(713.49*0.8)/1000</f>
        <v>0.570792</v>
      </c>
      <c r="I9" s="66">
        <v>11656.26625</v>
      </c>
      <c r="J9" s="66">
        <f>K9+L9+M9</f>
        <v>3553.0194567</v>
      </c>
      <c r="K9" s="67">
        <f>E9*H22</f>
        <v>2074.6007037</v>
      </c>
      <c r="L9" s="67">
        <f>F9*H22</f>
        <v>1478.418753</v>
      </c>
      <c r="M9" s="67">
        <f>G9*H24</f>
        <v>0</v>
      </c>
      <c r="N9" s="66">
        <f>H9*H25</f>
        <v>6.48990504</v>
      </c>
      <c r="O9" s="68">
        <f>N9/(L9+M9)</f>
        <v>0.004389761038157</v>
      </c>
    </row>
    <row r="10" spans="1:17" customHeight="1" ht="54.75" s="62" customFormat="1">
      <c r="A10" s="63">
        <v>2</v>
      </c>
      <c r="B10" s="423"/>
      <c r="C10" s="69" t="s">
        <v>420</v>
      </c>
      <c r="D10" s="66">
        <f>SUM(E10:G10)</f>
        <v>2228.558</v>
      </c>
      <c r="E10" s="66">
        <f>430700/1000</f>
        <v>430.7</v>
      </c>
      <c r="F10" s="66">
        <f>1797858/1000</f>
        <v>1797.858</v>
      </c>
      <c r="G10" s="66">
        <v>0</v>
      </c>
      <c r="H10" s="66">
        <f>1685/1000</f>
        <v>1.685</v>
      </c>
      <c r="I10" s="66">
        <f>15834377.63/1000</f>
        <v>15834.37763</v>
      </c>
      <c r="J10" s="66">
        <f>K10+L10+M10</f>
        <v>14351.91352</v>
      </c>
      <c r="K10" s="67">
        <f>E10*I22</f>
        <v>2773.708</v>
      </c>
      <c r="L10" s="67">
        <f>F10*I22</f>
        <v>11578.20552</v>
      </c>
      <c r="M10" s="67">
        <f>G10*I24</f>
        <v>0</v>
      </c>
      <c r="N10" s="66">
        <f>H10*I25</f>
        <v>14.1877</v>
      </c>
      <c r="O10" s="68">
        <f>N10/(L10+M10)</f>
        <v>0.0012253798721652</v>
      </c>
      <c r="P10" s="70"/>
    </row>
    <row r="11" spans="1:17" customHeight="1" ht="24.6" s="62" customFormat="1">
      <c r="A11" s="64">
        <v>3</v>
      </c>
      <c r="B11" s="421" t="s">
        <v>421</v>
      </c>
      <c r="C11" s="69" t="s">
        <v>422</v>
      </c>
      <c r="D11" s="66">
        <f>SUM(E11:G11)</f>
        <v>22378.08</v>
      </c>
      <c r="E11" s="67">
        <v>15858.44</v>
      </c>
      <c r="F11" s="67">
        <v>6519.64</v>
      </c>
      <c r="G11" s="67">
        <v>0</v>
      </c>
      <c r="H11" s="66">
        <v>9.71</v>
      </c>
      <c r="I11" s="66">
        <v>170961.79</v>
      </c>
      <c r="J11" s="66">
        <f>K11+L11+M11</f>
        <v>129121.5216</v>
      </c>
      <c r="K11" s="66">
        <f>E11*J22</f>
        <v>91503.1988</v>
      </c>
      <c r="L11" s="66">
        <f>F11*J22</f>
        <v>37618.3228</v>
      </c>
      <c r="M11" s="66">
        <f>G11*J24</f>
        <v>0</v>
      </c>
      <c r="N11" s="66">
        <f>H11*J25</f>
        <v>154.4861</v>
      </c>
      <c r="O11" s="68">
        <f>N11/(L11+M11)</f>
        <v>0.0041066716562919</v>
      </c>
    </row>
    <row r="12" spans="1:17" customHeight="1" ht="31.9" s="62" customFormat="1">
      <c r="A12" s="63">
        <v>4</v>
      </c>
      <c r="B12" s="423"/>
      <c r="C12" s="69" t="s">
        <v>423</v>
      </c>
      <c r="D12" s="66">
        <f>SUM(E12:G12)</f>
        <v>93405.18</v>
      </c>
      <c r="E12" s="67">
        <v>53163.12</v>
      </c>
      <c r="F12" s="67">
        <v>40153.81</v>
      </c>
      <c r="G12" s="67">
        <v>88.25</v>
      </c>
      <c r="H12" s="66">
        <v>33.76</v>
      </c>
      <c r="I12" s="66">
        <v>725870.83</v>
      </c>
      <c r="J12" s="66">
        <f>K12+L12+M12</f>
        <v>538845.47</v>
      </c>
      <c r="K12" s="66">
        <v>306751.18</v>
      </c>
      <c r="L12" s="66">
        <v>231687.44</v>
      </c>
      <c r="M12" s="66">
        <v>406.85</v>
      </c>
      <c r="N12" s="66">
        <v>537.07</v>
      </c>
      <c r="O12" s="68">
        <f>N12/(L12+M12)</f>
        <v>0.0023140164284093</v>
      </c>
    </row>
    <row r="13" spans="1:17" customHeight="1" ht="60" s="62" customFormat="1">
      <c r="A13" s="64">
        <v>5</v>
      </c>
      <c r="B13" s="421" t="s">
        <v>424</v>
      </c>
      <c r="C13" s="65" t="s">
        <v>425</v>
      </c>
      <c r="D13" s="66">
        <f>SUM(E13:G13)</f>
        <v>52119.83</v>
      </c>
      <c r="E13" s="67">
        <v>15198.48</v>
      </c>
      <c r="F13" s="67">
        <v>31977.3</v>
      </c>
      <c r="G13" s="67">
        <v>4944.05</v>
      </c>
      <c r="H13" s="66">
        <v>16.13</v>
      </c>
      <c r="I13" s="66">
        <v>2024759.04</v>
      </c>
      <c r="J13" s="66">
        <f>K13+L13+M13</f>
        <v>267889.8634</v>
      </c>
      <c r="K13" s="67">
        <f>E13*L22</f>
        <v>79488.0504</v>
      </c>
      <c r="L13" s="67">
        <f>F13*L22</f>
        <v>167241.279</v>
      </c>
      <c r="M13" s="67">
        <f>G13*L24</f>
        <v>21160.534</v>
      </c>
      <c r="N13" s="66">
        <f>H13*L25</f>
        <v>231.4655</v>
      </c>
      <c r="O13" s="68">
        <f>N13/(L13+M13)</f>
        <v>0.0012285736337367</v>
      </c>
    </row>
    <row r="14" spans="1:17" customHeight="1" ht="39.6" s="62" customFormat="1">
      <c r="A14" s="63">
        <v>6</v>
      </c>
      <c r="B14" s="423"/>
      <c r="C14" s="69" t="s">
        <v>426</v>
      </c>
      <c r="D14" s="66">
        <f>SUM(E14:G14)</f>
        <v>89613.6</v>
      </c>
      <c r="E14" s="66">
        <v>44598.73</v>
      </c>
      <c r="F14" s="66">
        <v>40017</v>
      </c>
      <c r="G14" s="66">
        <v>4997.87</v>
      </c>
      <c r="H14" s="66">
        <f>7.69+81.8</f>
        <v>89.49</v>
      </c>
      <c r="I14" s="66">
        <v>738823.57</v>
      </c>
      <c r="J14" s="66">
        <f>K14+L14+M14</f>
        <v>511472.8576</v>
      </c>
      <c r="K14" s="67">
        <f>E14*M22</f>
        <v>257334.6721</v>
      </c>
      <c r="L14" s="67">
        <f>F14*M22</f>
        <v>230898.09</v>
      </c>
      <c r="M14" s="67">
        <f>G14*M24</f>
        <v>23240.0955</v>
      </c>
      <c r="N14" s="66">
        <f>H14*M25</f>
        <v>1423.7859</v>
      </c>
      <c r="O14" s="68">
        <f>N14/(L14+M14)</f>
        <v>0.0056024083795152</v>
      </c>
    </row>
    <row r="15" spans="1:17" customHeight="1" ht="46.15" s="62" customFormat="1">
      <c r="A15" s="64">
        <v>7</v>
      </c>
      <c r="B15" s="71" t="s">
        <v>427</v>
      </c>
      <c r="C15" s="69" t="s">
        <v>428</v>
      </c>
      <c r="D15" s="66">
        <f>SUM(E15:G15)</f>
        <v>981651.63</v>
      </c>
      <c r="E15" s="67">
        <v>448398.51</v>
      </c>
      <c r="F15" s="67">
        <v>486091.33</v>
      </c>
      <c r="G15" s="67">
        <v>47161.79</v>
      </c>
      <c r="H15" s="66">
        <v>143.03</v>
      </c>
      <c r="I15" s="66">
        <v>16001185.93</v>
      </c>
      <c r="J15" s="66">
        <f>K15+L15+M15</f>
        <v>6269109.2307</v>
      </c>
      <c r="K15" s="66">
        <f>123094.59*N22+325303.92*N23</f>
        <v>2908258.6863</v>
      </c>
      <c r="L15" s="66">
        <f>110226.08*N22+375865.25*N23</f>
        <v>3158998.0832</v>
      </c>
      <c r="M15" s="66">
        <f>G15*N24</f>
        <v>201852.4612</v>
      </c>
      <c r="N15" s="66">
        <f>H15*N25</f>
        <v>1185.7187</v>
      </c>
      <c r="O15" s="68">
        <f>N15/(L15+M15)</f>
        <v>0.0003528031622756</v>
      </c>
    </row>
    <row r="16" spans="1:17" customHeight="1" ht="24" s="62" customFormat="1">
      <c r="A16" s="72"/>
      <c r="B16" s="72"/>
      <c r="C16" s="73" t="s">
        <v>429</v>
      </c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5">
        <f>(O9+O10+O11+O12+O13+O14+O15)/7</f>
        <v>0.0027456591672216</v>
      </c>
    </row>
    <row r="17" spans="1:17" customHeight="1" ht="18.75" s="62" customFormat="1">
      <c r="A17" s="76"/>
      <c r="B17" s="76"/>
      <c r="C17" s="77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9"/>
    </row>
    <row r="18" spans="1:17" customHeight="1" ht="21.2">
      <c r="C18" s="80" t="s">
        <v>430</v>
      </c>
    </row>
    <row r="19" spans="1:17" customHeight="1" ht="30.75">
      <c r="L19" s="81"/>
    </row>
    <row r="20" spans="1:17" customHeight="1" ht="15" outlineLevel="1">
      <c r="G20" s="418" t="s">
        <v>431</v>
      </c>
      <c r="H20" s="418"/>
      <c r="I20" s="418"/>
      <c r="J20" s="418"/>
      <c r="K20" s="418"/>
      <c r="L20" s="418"/>
      <c r="M20" s="418"/>
      <c r="N20" s="418"/>
      <c r="O20" s="58"/>
    </row>
    <row r="21" spans="1:17" customHeight="1" ht="15.75" outlineLevel="1">
      <c r="G21" s="82"/>
      <c r="H21" s="82" t="s">
        <v>432</v>
      </c>
      <c r="I21" s="82" t="s">
        <v>433</v>
      </c>
      <c r="J21" s="83" t="s">
        <v>434</v>
      </c>
      <c r="K21" s="84" t="s">
        <v>435</v>
      </c>
      <c r="L21" s="82" t="s">
        <v>436</v>
      </c>
      <c r="M21" s="82" t="s">
        <v>437</v>
      </c>
      <c r="N21" s="83" t="s">
        <v>438</v>
      </c>
      <c r="O21" s="85"/>
    </row>
    <row r="22" spans="1:17" customHeight="1" ht="15.75" outlineLevel="1">
      <c r="G22" s="416" t="s">
        <v>439</v>
      </c>
      <c r="H22" s="415">
        <v>6.09</v>
      </c>
      <c r="I22" s="417">
        <v>6.44</v>
      </c>
      <c r="J22" s="415">
        <v>5.77</v>
      </c>
      <c r="K22" s="417">
        <v>5.77</v>
      </c>
      <c r="L22" s="415">
        <v>5.23</v>
      </c>
      <c r="M22" s="415">
        <v>5.77</v>
      </c>
      <c r="N22" s="86">
        <v>6.29</v>
      </c>
      <c r="O22" s="57" t="s">
        <v>440</v>
      </c>
    </row>
    <row r="23" spans="1:17" customHeight="1" ht="15.75" outlineLevel="1">
      <c r="G23" s="416"/>
      <c r="H23" s="415"/>
      <c r="I23" s="417"/>
      <c r="J23" s="415"/>
      <c r="K23" s="417"/>
      <c r="L23" s="415"/>
      <c r="M23" s="415"/>
      <c r="N23" s="86">
        <v>6.56</v>
      </c>
      <c r="O23" s="57" t="s">
        <v>441</v>
      </c>
    </row>
    <row r="24" spans="1:17" customHeight="1" ht="15.75" outlineLevel="1">
      <c r="G24" s="87" t="s">
        <v>442</v>
      </c>
      <c r="H24" s="88">
        <v>4.46</v>
      </c>
      <c r="I24" s="89">
        <v>4.28</v>
      </c>
      <c r="J24" s="90">
        <v>4.65</v>
      </c>
      <c r="K24" s="84">
        <v>4.61</v>
      </c>
      <c r="L24" s="88">
        <v>4.28</v>
      </c>
      <c r="M24" s="86">
        <v>4.65</v>
      </c>
      <c r="N24" s="86">
        <v>4.28</v>
      </c>
      <c r="O24" s="85"/>
    </row>
    <row r="25" spans="1:17" customHeight="1" ht="15.75" outlineLevel="1">
      <c r="G25" s="87" t="s">
        <v>416</v>
      </c>
      <c r="H25" s="88">
        <v>11.37</v>
      </c>
      <c r="I25" s="91">
        <v>8.42</v>
      </c>
      <c r="J25" s="90">
        <v>15.91</v>
      </c>
      <c r="K25" s="84">
        <v>15.91</v>
      </c>
      <c r="L25" s="88">
        <v>14.35</v>
      </c>
      <c r="M25" s="86">
        <v>15.91</v>
      </c>
      <c r="N25" s="86">
        <v>8.29</v>
      </c>
      <c r="O25" s="85"/>
    </row>
    <row r="26" spans="1:17" customHeight="1" ht="31.7" outlineLevel="1" s="56" customFormat="1">
      <c r="G26" s="87" t="s">
        <v>443</v>
      </c>
      <c r="H26" s="88">
        <v>3.83</v>
      </c>
      <c r="I26" s="89">
        <v>3.95</v>
      </c>
      <c r="J26" s="90">
        <v>4.15</v>
      </c>
      <c r="K26" s="84">
        <v>3.83</v>
      </c>
      <c r="L26" s="84">
        <v>3.95</v>
      </c>
      <c r="M26" s="86">
        <v>4.09</v>
      </c>
      <c r="N26" s="86">
        <v>3.95</v>
      </c>
      <c r="O26" s="85"/>
    </row>
    <row r="27" spans="1:17" customHeight="1" ht="31.7" outlineLevel="1" s="56" customFormat="1">
      <c r="G27" s="87" t="s">
        <v>444</v>
      </c>
      <c r="H27" s="88">
        <v>3.91</v>
      </c>
      <c r="I27" s="89">
        <v>3.99</v>
      </c>
      <c r="J27" s="90">
        <v>4.23</v>
      </c>
      <c r="K27" s="84">
        <v>3.91</v>
      </c>
      <c r="L27" s="84">
        <v>3.99</v>
      </c>
      <c r="M27" s="86">
        <v>4.17</v>
      </c>
      <c r="N27" s="86">
        <v>3.99</v>
      </c>
      <c r="O27" s="85"/>
    </row>
    <row r="28" spans="1:17" customHeight="1" ht="15.75" outlineLevel="1" s="56" customFormat="1">
      <c r="G28" s="87" t="s">
        <v>386</v>
      </c>
      <c r="H28" s="88">
        <v>8.79</v>
      </c>
      <c r="I28" s="88">
        <v>8.79</v>
      </c>
      <c r="J28" s="90">
        <v>9.19</v>
      </c>
      <c r="K28" s="84">
        <v>9.1</v>
      </c>
      <c r="L28" s="88">
        <v>8.42</v>
      </c>
      <c r="M28" s="86">
        <v>9.19</v>
      </c>
      <c r="N28" s="86">
        <v>8.42</v>
      </c>
      <c r="O28" s="85"/>
    </row>
    <row r="29" spans="1:17" s="56" customFormat="1">
      <c r="G29" s="57"/>
      <c r="H29" s="57"/>
      <c r="I29" s="57"/>
    </row>
  </sheetData>
  <mergeCells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  <mergeCell ref="M22:M23"/>
    <mergeCell ref="G22:G23"/>
    <mergeCell ref="H22:H23"/>
    <mergeCell ref="I22:I23"/>
    <mergeCell ref="J22:J23"/>
    <mergeCell ref="K22:K23"/>
    <mergeCell ref="L22:L23"/>
  </mergeCells>
  <printOptions gridLines="false" gridLinesSet="true"/>
  <pageMargins left="0.7" right="0.7" top="0.75" bottom="0.75" header="0.3" footer="0.3"/>
  <pageSetup paperSize="9" orientation="landscape" scale="50" fitToHeight="0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S36"/>
  <sheetViews>
    <sheetView tabSelected="0" workbookViewId="0" zoomScale="80" zoomScaleNormal="80" view="pageBreakPreview" showGridLines="true" showRowColHeaders="1">
      <pane xSplit="3" ySplit="8" topLeftCell="D21" activePane="bottomRight" state="frozen"/>
      <selection pane="topRight"/>
      <selection pane="bottomLeft"/>
      <selection pane="bottomRight" activeCell="A1" sqref="A1"/>
    </sheetView>
  </sheetViews>
  <sheetFormatPr defaultRowHeight="14.4" defaultColWidth="9.28515625" outlineLevelRow="1" outlineLevelCol="0"/>
  <cols>
    <col min="1" max="1" width="9" customWidth="true" style="93"/>
    <col min="2" max="2" width="9.85546875" customWidth="true" style="93"/>
    <col min="3" max="3" width="65.140625" customWidth="true" style="93"/>
    <col min="4" max="4" width="18.7109375" customWidth="true" style="93"/>
    <col min="5" max="5" width="17.7109375" customWidth="true" style="93"/>
    <col min="6" max="6" width="12.7109375" customWidth="true" style="93"/>
    <col min="7" max="7" width="14.28515625" customWidth="true" style="93"/>
    <col min="8" max="8" width="13.85546875" customWidth="true" style="93"/>
    <col min="9" max="9" width="17.140625" customWidth="true" style="93"/>
    <col min="10" max="10" width="14.42578125" customWidth="true" style="93"/>
    <col min="11" max="11" width="12.7109375" customWidth="true" style="93"/>
    <col min="12" max="12" width="12.7109375" customWidth="true" style="93"/>
    <col min="13" max="13" width="15.7109375" customWidth="true" style="93"/>
    <col min="14" max="14" width="18.42578125" customWidth="true" style="93"/>
    <col min="15" max="15" width="18.7109375" customWidth="true" style="93"/>
    <col min="16" max="16" width="18" customWidth="true" style="93"/>
    <col min="17" max="17" width="17" customWidth="true" style="93"/>
    <col min="18" max="18" width="16.5703125" customWidth="true" style="94"/>
    <col min="19" max="19" width="9.28515625" style="58"/>
  </cols>
  <sheetData>
    <row r="2" spans="1:19" customHeight="1" ht="18.75">
      <c r="A2" s="437" t="s">
        <v>445</v>
      </c>
      <c r="B2" s="437"/>
      <c r="C2" s="437"/>
      <c r="D2" s="437"/>
      <c r="E2" s="437"/>
      <c r="F2" s="437"/>
      <c r="G2" s="437"/>
      <c r="H2" s="437"/>
      <c r="I2" s="437"/>
      <c r="J2" s="437"/>
      <c r="K2" s="437"/>
      <c r="L2" s="437"/>
      <c r="M2" s="437"/>
      <c r="N2" s="437"/>
      <c r="O2" s="437"/>
    </row>
    <row r="4" spans="1:19" customHeight="1" ht="36.75">
      <c r="A4" s="421" t="s">
        <v>405</v>
      </c>
      <c r="B4" s="424" t="s">
        <v>406</v>
      </c>
      <c r="C4" s="427" t="s">
        <v>446</v>
      </c>
      <c r="D4" s="427" t="s">
        <v>447</v>
      </c>
      <c r="E4" s="430" t="s">
        <v>448</v>
      </c>
      <c r="F4" s="431"/>
      <c r="G4" s="431"/>
      <c r="H4" s="431"/>
      <c r="I4" s="431"/>
      <c r="J4" s="431"/>
      <c r="K4" s="431"/>
      <c r="L4" s="431"/>
      <c r="M4" s="431"/>
      <c r="N4" s="438" t="s">
        <v>449</v>
      </c>
      <c r="O4" s="439"/>
      <c r="P4" s="439"/>
      <c r="Q4" s="439"/>
      <c r="R4" s="440"/>
    </row>
    <row r="5" spans="1:19" customHeight="1" ht="60">
      <c r="A5" s="422"/>
      <c r="B5" s="425"/>
      <c r="C5" s="428"/>
      <c r="D5" s="428"/>
      <c r="E5" s="435" t="s">
        <v>450</v>
      </c>
      <c r="F5" s="435" t="s">
        <v>451</v>
      </c>
      <c r="G5" s="432" t="s">
        <v>412</v>
      </c>
      <c r="H5" s="433"/>
      <c r="I5" s="433"/>
      <c r="J5" s="434"/>
      <c r="K5" s="435" t="s">
        <v>452</v>
      </c>
      <c r="L5" s="435"/>
      <c r="M5" s="435"/>
      <c r="N5" s="95" t="s">
        <v>453</v>
      </c>
      <c r="O5" s="95" t="s">
        <v>454</v>
      </c>
      <c r="P5" s="96" t="s">
        <v>455</v>
      </c>
      <c r="Q5" s="97" t="s">
        <v>456</v>
      </c>
      <c r="R5" s="96" t="s">
        <v>457</v>
      </c>
    </row>
    <row r="6" spans="1:19" customHeight="1" ht="49.7">
      <c r="A6" s="423"/>
      <c r="B6" s="426"/>
      <c r="C6" s="429"/>
      <c r="D6" s="429"/>
      <c r="E6" s="435"/>
      <c r="F6" s="435"/>
      <c r="G6" s="59" t="s">
        <v>122</v>
      </c>
      <c r="H6" s="59" t="s">
        <v>123</v>
      </c>
      <c r="I6" s="98" t="s">
        <v>43</v>
      </c>
      <c r="J6" s="98" t="s">
        <v>386</v>
      </c>
      <c r="K6" s="59" t="s">
        <v>453</v>
      </c>
      <c r="L6" s="59" t="s">
        <v>454</v>
      </c>
      <c r="M6" s="59" t="s">
        <v>455</v>
      </c>
      <c r="N6" s="98" t="s">
        <v>458</v>
      </c>
      <c r="O6" s="98" t="s">
        <v>459</v>
      </c>
      <c r="P6" s="98" t="s">
        <v>460</v>
      </c>
      <c r="Q6" s="99" t="s">
        <v>461</v>
      </c>
      <c r="R6" s="100" t="s">
        <v>462</v>
      </c>
    </row>
    <row r="7" spans="1:19" customHeight="1" ht="16.5">
      <c r="A7" s="101"/>
      <c r="B7" s="102"/>
      <c r="C7" s="103"/>
      <c r="D7" s="103"/>
      <c r="E7" s="92"/>
      <c r="F7" s="92"/>
      <c r="G7" s="92"/>
      <c r="H7" s="92"/>
      <c r="I7" s="103"/>
      <c r="J7" s="103"/>
      <c r="K7" s="92"/>
      <c r="L7" s="92"/>
      <c r="M7" s="92"/>
      <c r="N7" s="103"/>
      <c r="O7" s="103"/>
      <c r="P7" s="103"/>
      <c r="Q7" s="99"/>
      <c r="R7" s="104"/>
    </row>
    <row r="8" spans="1:19">
      <c r="A8" s="101">
        <v>1</v>
      </c>
      <c r="B8" s="101"/>
      <c r="C8" s="101">
        <v>2</v>
      </c>
      <c r="D8" s="101">
        <v>3</v>
      </c>
      <c r="E8" s="101">
        <v>4</v>
      </c>
      <c r="F8" s="101">
        <v>5</v>
      </c>
      <c r="G8" s="101">
        <v>6</v>
      </c>
      <c r="H8" s="101">
        <v>7</v>
      </c>
      <c r="I8" s="101">
        <v>8</v>
      </c>
      <c r="J8" s="101">
        <v>9</v>
      </c>
      <c r="K8" s="101">
        <v>10</v>
      </c>
      <c r="L8" s="101">
        <v>11</v>
      </c>
      <c r="M8" s="101">
        <v>12</v>
      </c>
      <c r="N8" s="101">
        <v>13</v>
      </c>
      <c r="O8" s="101">
        <v>14</v>
      </c>
      <c r="P8" s="101">
        <v>15</v>
      </c>
      <c r="Q8" s="101">
        <v>16</v>
      </c>
      <c r="R8" s="101">
        <v>17</v>
      </c>
    </row>
    <row r="9" spans="1:19" customHeight="1" ht="102.6">
      <c r="A9" s="421">
        <v>1</v>
      </c>
      <c r="B9" s="421" t="s">
        <v>463</v>
      </c>
      <c r="C9" s="441" t="s">
        <v>419</v>
      </c>
      <c r="D9" s="105" t="s">
        <v>464</v>
      </c>
      <c r="E9" s="106">
        <v>11656.26625</v>
      </c>
      <c r="F9" s="106">
        <f>G9+H9+I9</f>
        <v>9442.6878705</v>
      </c>
      <c r="G9" s="106">
        <f>G10*E28</f>
        <v>2331.6699567</v>
      </c>
      <c r="H9" s="106">
        <f>H10*E28</f>
        <v>1695.3600216</v>
      </c>
      <c r="I9" s="106">
        <f>I10*E30</f>
        <v>5415.6578922</v>
      </c>
      <c r="J9" s="106"/>
      <c r="K9" s="106">
        <f>K10*1.19*E33</f>
        <v>136.370440353</v>
      </c>
      <c r="L9" s="106">
        <v>0</v>
      </c>
      <c r="M9" s="106">
        <f>M10*1.266*E34</f>
        <v>66.5393500278</v>
      </c>
      <c r="N9" s="107">
        <f>K9/(G9+H9)</f>
        <v>0.033863775806946</v>
      </c>
      <c r="O9" s="107">
        <f>L9/(G9+H9)</f>
        <v>0</v>
      </c>
      <c r="P9" s="107">
        <f>M9/(G9+H9)</f>
        <v>0.01652318219292</v>
      </c>
      <c r="Q9" s="108">
        <v>0</v>
      </c>
      <c r="R9" s="109">
        <f>N9+O9+P9+Q9</f>
        <v>0.050386957999865</v>
      </c>
    </row>
    <row r="10" spans="1:19" customHeight="1" ht="72.75" hidden="true">
      <c r="A10" s="423"/>
      <c r="B10" s="422"/>
      <c r="C10" s="442"/>
      <c r="D10" s="105" t="s">
        <v>465</v>
      </c>
      <c r="E10" s="106">
        <v>2179.82482</v>
      </c>
      <c r="F10" s="106">
        <f>G10+H10+I10</f>
        <v>1875.52594</v>
      </c>
      <c r="G10" s="106">
        <f>382868.63/1000</f>
        <v>382.86863</v>
      </c>
      <c r="H10" s="106">
        <f>278384.24/1000</f>
        <v>278.38424</v>
      </c>
      <c r="I10" s="106">
        <f>1214273.07/1000</f>
        <v>1214.27307</v>
      </c>
      <c r="J10" s="106"/>
      <c r="K10" s="106">
        <f>29920.89/1000</f>
        <v>29.92089</v>
      </c>
      <c r="L10" s="106">
        <v>0</v>
      </c>
      <c r="M10" s="106">
        <f>13442.13/1000</f>
        <v>13.44213</v>
      </c>
      <c r="N10" s="107">
        <f>K10/(G10+H10)</f>
        <v>0.045248786595059</v>
      </c>
      <c r="O10" s="107">
        <f>L10/(G10+H10)</f>
        <v>0</v>
      </c>
      <c r="P10" s="107">
        <f>M10/(G10+H10)</f>
        <v>0.020328274718868</v>
      </c>
      <c r="Q10" s="108">
        <v>0</v>
      </c>
      <c r="R10" s="109"/>
    </row>
    <row r="11" spans="1:19" customHeight="1" ht="192.75">
      <c r="A11" s="421">
        <v>2</v>
      </c>
      <c r="B11" s="422"/>
      <c r="C11" s="441" t="s">
        <v>466</v>
      </c>
      <c r="D11" s="110" t="s">
        <v>464</v>
      </c>
      <c r="E11" s="106">
        <v>688044.21</v>
      </c>
      <c r="F11" s="106">
        <f>G11+H11+I11</f>
        <v>521424.0684</v>
      </c>
      <c r="G11" s="106">
        <f>G12*F28</f>
        <v>99804.705</v>
      </c>
      <c r="H11" s="106">
        <f>H12*F28</f>
        <v>246917.9076</v>
      </c>
      <c r="I11" s="106">
        <f>I12*F30</f>
        <v>174701.4558</v>
      </c>
      <c r="J11" s="106"/>
      <c r="K11" s="106">
        <f>K12*1.19*F33</f>
        <v>8486.482977</v>
      </c>
      <c r="L11" s="106">
        <f>L12*1.19*F33</f>
        <v>11572.501647</v>
      </c>
      <c r="M11" s="106">
        <f>M12*1.266*F34</f>
        <v>3883.6190736</v>
      </c>
      <c r="N11" s="107">
        <f>K11/(G11+H11)</f>
        <v>0.024476289311971</v>
      </c>
      <c r="O11" s="107">
        <f>L11/(G11+H11)</f>
        <v>0.033376829853179</v>
      </c>
      <c r="P11" s="107">
        <f>M11/(G11+H11)</f>
        <v>0.011200939692042</v>
      </c>
      <c r="Q11" s="108">
        <v>0</v>
      </c>
      <c r="R11" s="109">
        <f>N11+O11+P11+Q11</f>
        <v>0.069054058857193</v>
      </c>
    </row>
    <row r="12" spans="1:19" customHeight="1" ht="100.9" hidden="true">
      <c r="A12" s="423"/>
      <c r="B12" s="423"/>
      <c r="C12" s="442"/>
      <c r="D12" s="110" t="s">
        <v>465</v>
      </c>
      <c r="E12" s="106">
        <v>116471.93</v>
      </c>
      <c r="F12" s="106">
        <f>G12+H12+I12</f>
        <v>91466.75</v>
      </c>
      <c r="G12" s="106">
        <v>15053.5</v>
      </c>
      <c r="H12" s="106">
        <v>37242.52</v>
      </c>
      <c r="I12" s="106">
        <v>39170.73</v>
      </c>
      <c r="J12" s="106"/>
      <c r="K12" s="106">
        <v>1862.01</v>
      </c>
      <c r="L12" s="106">
        <v>2539.11</v>
      </c>
      <c r="M12" s="106">
        <v>784.56</v>
      </c>
      <c r="N12" s="107">
        <f>K12/(G12+H12)</f>
        <v>0.035605195194587</v>
      </c>
      <c r="O12" s="107">
        <f>L12/(G12+H12)</f>
        <v>0.048552643203058</v>
      </c>
      <c r="P12" s="107">
        <f>M12/(G12+H12)</f>
        <v>0.015002288893113</v>
      </c>
      <c r="Q12" s="108">
        <v>0</v>
      </c>
      <c r="R12" s="109"/>
    </row>
    <row r="13" spans="1:19" customHeight="1" ht="49.15">
      <c r="A13" s="421">
        <v>3</v>
      </c>
      <c r="B13" s="421" t="s">
        <v>421</v>
      </c>
      <c r="C13" s="443" t="s">
        <v>422</v>
      </c>
      <c r="D13" s="105" t="s">
        <v>467</v>
      </c>
      <c r="E13" s="106">
        <v>170961.79</v>
      </c>
      <c r="F13" s="106">
        <f>G13+H13+I13</f>
        <v>129121.5216</v>
      </c>
      <c r="G13" s="106">
        <f>G14*G28</f>
        <v>91503.1988</v>
      </c>
      <c r="H13" s="106">
        <f>H14*G28</f>
        <v>37618.3228</v>
      </c>
      <c r="I13" s="106">
        <f>I14*G30</f>
        <v>0</v>
      </c>
      <c r="J13" s="106"/>
      <c r="K13" s="66">
        <f>K14*1.19*G33</f>
        <v>1996.481088</v>
      </c>
      <c r="L13" s="66">
        <f>L14*1.19*G33</f>
        <v>2500.729308</v>
      </c>
      <c r="M13" s="66">
        <f>M14*1.266*G34</f>
        <v>200.538198</v>
      </c>
      <c r="N13" s="107">
        <f>K13/(G13+H13)</f>
        <v>0.015462031915832</v>
      </c>
      <c r="O13" s="107">
        <f>L13/(G13+H13)</f>
        <v>0.019367254017862</v>
      </c>
      <c r="P13" s="107">
        <f>M13/(G13+H13)</f>
        <v>0.0015530966140659</v>
      </c>
      <c r="Q13" s="108">
        <v>0.0045614105389632</v>
      </c>
      <c r="R13" s="109">
        <f>N13+O13+P13+Q13</f>
        <v>0.040943793086723</v>
      </c>
    </row>
    <row r="14" spans="1:19" customHeight="1" ht="57.2" hidden="true">
      <c r="A14" s="423"/>
      <c r="B14" s="422"/>
      <c r="C14" s="444"/>
      <c r="D14" s="105" t="s">
        <v>465</v>
      </c>
      <c r="E14" s="106">
        <v>29033.31</v>
      </c>
      <c r="F14" s="106">
        <f>G14+H14+I14</f>
        <v>22378.08</v>
      </c>
      <c r="G14" s="106">
        <v>15858.44</v>
      </c>
      <c r="H14" s="106">
        <v>6519.64</v>
      </c>
      <c r="I14" s="106">
        <v>0</v>
      </c>
      <c r="J14" s="106"/>
      <c r="K14" s="66">
        <v>420.48</v>
      </c>
      <c r="L14" s="66">
        <v>526.68</v>
      </c>
      <c r="M14" s="66">
        <v>39.7</v>
      </c>
      <c r="N14" s="107">
        <f>K14/(G14+H14)</f>
        <v>0.018789815748268</v>
      </c>
      <c r="O14" s="107">
        <f>L14/(G14+H14)</f>
        <v>0.023535531198387</v>
      </c>
      <c r="P14" s="107">
        <f>M14/(G14+H14)</f>
        <v>0.0017740574705247</v>
      </c>
      <c r="Q14" s="108">
        <v>0.0049753003421205</v>
      </c>
      <c r="R14" s="109"/>
    </row>
    <row r="15" spans="1:19" customHeight="1" ht="67.9">
      <c r="A15" s="421">
        <v>4</v>
      </c>
      <c r="B15" s="422"/>
      <c r="C15" s="445" t="s">
        <v>423</v>
      </c>
      <c r="D15" s="111" t="s">
        <v>467</v>
      </c>
      <c r="E15" s="106">
        <v>725870.83</v>
      </c>
      <c r="F15" s="106">
        <v>551588.679</v>
      </c>
      <c r="G15" s="106">
        <v>319494.33</v>
      </c>
      <c r="H15" s="106">
        <v>231687.44</v>
      </c>
      <c r="I15" s="106">
        <v>406.85</v>
      </c>
      <c r="J15" s="106"/>
      <c r="K15" s="106">
        <v>12415.71</v>
      </c>
      <c r="L15" s="106">
        <v>14808.286339</v>
      </c>
      <c r="M15" s="106">
        <v>3822.96</v>
      </c>
      <c r="N15" s="107">
        <f>K15/(G15+H15)</f>
        <v>0.022525618000755</v>
      </c>
      <c r="O15" s="107">
        <f>L15/(G15+H15)</f>
        <v>0.026866429814977</v>
      </c>
      <c r="P15" s="107">
        <f>M15/(G15+H15)</f>
        <v>0.0069359333128888</v>
      </c>
      <c r="Q15" s="108">
        <v>0.0035515340532282</v>
      </c>
      <c r="R15" s="109">
        <f>N15+O15+P15+Q15</f>
        <v>0.059879515181849</v>
      </c>
    </row>
    <row r="16" spans="1:19" customHeight="1" ht="67.9" hidden="true">
      <c r="A16" s="423"/>
      <c r="B16" s="423"/>
      <c r="C16" s="446"/>
      <c r="D16" s="111" t="s">
        <v>465</v>
      </c>
      <c r="E16" s="106">
        <v>125177.97</v>
      </c>
      <c r="F16" s="106">
        <v>95613.7</v>
      </c>
      <c r="G16" s="106">
        <v>55371.64</v>
      </c>
      <c r="H16" s="106">
        <v>40153.81</v>
      </c>
      <c r="I16" s="106">
        <v>88.25</v>
      </c>
      <c r="J16" s="106"/>
      <c r="K16" s="106">
        <v>2724.12</v>
      </c>
      <c r="L16" s="106">
        <v>3249.07</v>
      </c>
      <c r="M16" s="106">
        <v>772.31</v>
      </c>
      <c r="N16" s="107">
        <f>K16/(G16+H16)</f>
        <v>0.028517217139516</v>
      </c>
      <c r="O16" s="107">
        <f>L16/(G16+H16)</f>
        <v>0.034012611298874</v>
      </c>
      <c r="P16" s="107">
        <f>M16/(G16+H16)</f>
        <v>0.0080848611548022</v>
      </c>
      <c r="Q16" s="108">
        <v>0.0038737899135989</v>
      </c>
      <c r="R16" s="109"/>
    </row>
    <row r="17" spans="1:19" customHeight="1" ht="67.9">
      <c r="A17" s="421">
        <v>5</v>
      </c>
      <c r="B17" s="436" t="s">
        <v>424</v>
      </c>
      <c r="C17" s="441" t="s">
        <v>468</v>
      </c>
      <c r="D17" s="105" t="s">
        <v>469</v>
      </c>
      <c r="E17" s="106">
        <v>561932.85</v>
      </c>
      <c r="F17" s="106">
        <f>G17+H17+I17</f>
        <v>399667.2162</v>
      </c>
      <c r="G17" s="106">
        <f>G18*I28</f>
        <v>163785.296</v>
      </c>
      <c r="H17" s="106">
        <f>H18*I28</f>
        <v>147763.611</v>
      </c>
      <c r="I17" s="106">
        <f>I18*I30</f>
        <v>88118.3092</v>
      </c>
      <c r="J17" s="106"/>
      <c r="K17" s="106">
        <f>K18*1.19*I33</f>
        <v>19215.596995</v>
      </c>
      <c r="L17" s="106">
        <f>L18*1.19*I33</f>
        <v>0</v>
      </c>
      <c r="M17" s="106">
        <f>M18*1.266*I34</f>
        <v>1734.8322096</v>
      </c>
      <c r="N17" s="107">
        <f>K17/(G17+H17)</f>
        <v>0.061677626090982</v>
      </c>
      <c r="O17" s="107">
        <f>L17/(G17+H17)</f>
        <v>0</v>
      </c>
      <c r="P17" s="107">
        <f>M17/(G17+H17)</f>
        <v>0.0055684105147575</v>
      </c>
      <c r="Q17" s="108">
        <v>0.0055643872525604</v>
      </c>
      <c r="R17" s="109">
        <f>N17+O17+P17+Q17</f>
        <v>0.072810423858299</v>
      </c>
    </row>
    <row r="18" spans="1:19" customHeight="1" ht="67.9" hidden="true">
      <c r="A18" s="423"/>
      <c r="B18" s="436"/>
      <c r="C18" s="442"/>
      <c r="D18" s="105" t="s">
        <v>465</v>
      </c>
      <c r="E18" s="106">
        <v>94393.09</v>
      </c>
      <c r="F18" s="106">
        <f>G18+H18+I18</f>
        <v>69651.21</v>
      </c>
      <c r="G18" s="106">
        <v>25792.96</v>
      </c>
      <c r="H18" s="106">
        <v>23269.86</v>
      </c>
      <c r="I18" s="106">
        <v>20588.39</v>
      </c>
      <c r="J18" s="106"/>
      <c r="K18" s="106">
        <v>4087.99</v>
      </c>
      <c r="L18" s="106">
        <v>0</v>
      </c>
      <c r="M18" s="106">
        <v>343.44</v>
      </c>
      <c r="N18" s="107">
        <f>K18/(G18+H18)</f>
        <v>0.083321545724441</v>
      </c>
      <c r="O18" s="107">
        <f>L18/(G18+H18)</f>
        <v>0</v>
      </c>
      <c r="P18" s="107">
        <f>M18/(G18+H18)</f>
        <v>0.0070000052993285</v>
      </c>
      <c r="Q18" s="108">
        <v>0.0094728844648147</v>
      </c>
      <c r="R18" s="109"/>
    </row>
    <row r="19" spans="1:19" customHeight="1" ht="67.9">
      <c r="A19" s="421">
        <v>6</v>
      </c>
      <c r="B19" s="436"/>
      <c r="C19" s="441" t="s">
        <v>426</v>
      </c>
      <c r="D19" s="111" t="s">
        <v>467</v>
      </c>
      <c r="E19" s="106">
        <v>738823.57</v>
      </c>
      <c r="F19" s="106">
        <v>511472.86</v>
      </c>
      <c r="G19" s="106">
        <v>257334.67</v>
      </c>
      <c r="H19" s="106">
        <v>230898.09</v>
      </c>
      <c r="I19" s="106">
        <v>23240.1</v>
      </c>
      <c r="J19" s="106"/>
      <c r="K19" s="106">
        <v>19584.188309</v>
      </c>
      <c r="L19" s="106">
        <v>0</v>
      </c>
      <c r="M19" s="106">
        <v>2539.568781</v>
      </c>
      <c r="N19" s="107">
        <f>K19/(G19+H19)</f>
        <v>0.040112401119908</v>
      </c>
      <c r="O19" s="107">
        <f>L19/(G19+H19)</f>
        <v>0</v>
      </c>
      <c r="P19" s="107">
        <f>M19/(G19+H19)</f>
        <v>0.005201553416858</v>
      </c>
      <c r="Q19" s="108">
        <v>0.0051286902198046</v>
      </c>
      <c r="R19" s="109">
        <f>N19+O19+P19+Q19</f>
        <v>0.050442644756571</v>
      </c>
    </row>
    <row r="20" spans="1:19" customHeight="1" ht="67.9" hidden="true">
      <c r="A20" s="423"/>
      <c r="B20" s="436"/>
      <c r="C20" s="442"/>
      <c r="D20" s="111" t="s">
        <v>465</v>
      </c>
      <c r="E20" s="106">
        <v>128717.35</v>
      </c>
      <c r="F20" s="106">
        <v>89613.6</v>
      </c>
      <c r="G20" s="106">
        <v>44598.73</v>
      </c>
      <c r="H20" s="106">
        <v>40017</v>
      </c>
      <c r="I20" s="106">
        <v>4997.87</v>
      </c>
      <c r="J20" s="106"/>
      <c r="K20" s="106">
        <v>4023.79</v>
      </c>
      <c r="L20" s="106">
        <v>0</v>
      </c>
      <c r="M20" s="106">
        <v>481.05</v>
      </c>
      <c r="N20" s="107">
        <f>K20/(G20+H20)</f>
        <v>0.047553687712675</v>
      </c>
      <c r="O20" s="107">
        <f>L20/(G20+H20)</f>
        <v>0</v>
      </c>
      <c r="P20" s="107">
        <f>M20/(G20+H20)</f>
        <v>0.0056851131580381</v>
      </c>
      <c r="Q20" s="108">
        <v>0.0055940533914912</v>
      </c>
      <c r="R20" s="109"/>
    </row>
    <row r="21" spans="1:19" customHeight="1" ht="67.9">
      <c r="A21" s="421">
        <v>7</v>
      </c>
      <c r="B21" s="421" t="s">
        <v>427</v>
      </c>
      <c r="C21" s="441" t="s">
        <v>428</v>
      </c>
      <c r="D21" s="111" t="s">
        <v>470</v>
      </c>
      <c r="E21" s="106">
        <v>16001185.93</v>
      </c>
      <c r="F21" s="106">
        <f>G21+H21+I21+J21</f>
        <v>6269109.2307</v>
      </c>
      <c r="G21" s="106">
        <f>123094.59*K28+325303.92*K29</f>
        <v>2908258.6863</v>
      </c>
      <c r="H21" s="106">
        <f>110226.08*K28+375865.25*K29</f>
        <v>3158998.0832</v>
      </c>
      <c r="I21" s="106">
        <f>I22*K30</f>
        <v>201852.4612</v>
      </c>
      <c r="J21" s="106">
        <f>J22*K35</f>
        <v>0</v>
      </c>
      <c r="K21" s="106">
        <f>K22*K33*1.19</f>
        <v>48825.362635</v>
      </c>
      <c r="L21" s="106">
        <f>L22*1.19*K33</f>
        <v>73238.02045</v>
      </c>
      <c r="M21" s="106">
        <f>M22*K34*1.266</f>
        <v>11514.8831238</v>
      </c>
      <c r="N21" s="107">
        <f>K21/(G21+H21)</f>
        <v>0.0080473539343916</v>
      </c>
      <c r="O21" s="107">
        <f>L21/(G21+H21)</f>
        <v>0.012071027027926</v>
      </c>
      <c r="P21" s="107">
        <f>M21/(G21+H21)</f>
        <v>0.001897873052231</v>
      </c>
      <c r="Q21" s="108">
        <v>0.00059210415358545</v>
      </c>
      <c r="R21" s="109">
        <f>N21+O21+P21+Q21</f>
        <v>0.022608358168134</v>
      </c>
    </row>
    <row r="22" spans="1:19" customHeight="1" ht="67.9" hidden="true">
      <c r="A22" s="423"/>
      <c r="B22" s="423"/>
      <c r="C22" s="442"/>
      <c r="D22" s="112" t="s">
        <v>465</v>
      </c>
      <c r="E22" s="113">
        <v>2195184.47</v>
      </c>
      <c r="F22" s="113">
        <f>G22+H22+I22+J22</f>
        <v>981651.63</v>
      </c>
      <c r="G22" s="113">
        <f>123094.59+325303.92</f>
        <v>448398.51</v>
      </c>
      <c r="H22" s="113">
        <f>110226.08+375865.25</f>
        <v>486091.33</v>
      </c>
      <c r="I22" s="113">
        <v>47161.79</v>
      </c>
      <c r="J22" s="113">
        <v>0</v>
      </c>
      <c r="K22" s="113">
        <v>10387.27</v>
      </c>
      <c r="L22" s="113">
        <v>15580.9</v>
      </c>
      <c r="M22" s="113">
        <v>2279.57</v>
      </c>
      <c r="N22" s="114">
        <f>K22/(G22+H22)</f>
        <v>0.011115444551008</v>
      </c>
      <c r="O22" s="114">
        <f>L22/(G22+H22)</f>
        <v>0.016673161475998</v>
      </c>
      <c r="P22" s="114">
        <f>M22/(G22+H22)</f>
        <v>0.0024393737656902</v>
      </c>
      <c r="Q22" s="115">
        <v>0.00077662380726579</v>
      </c>
      <c r="R22" s="116"/>
    </row>
    <row r="23" spans="1:19" customHeight="1" ht="67.9">
      <c r="A23" s="117"/>
      <c r="B23" s="117"/>
      <c r="C23" s="118" t="s">
        <v>471</v>
      </c>
      <c r="D23" s="119"/>
      <c r="E23" s="120"/>
      <c r="F23" s="120"/>
      <c r="G23" s="120"/>
      <c r="H23" s="120"/>
      <c r="I23" s="120"/>
      <c r="J23" s="120"/>
      <c r="K23" s="120"/>
      <c r="L23" s="120"/>
      <c r="M23" s="120"/>
      <c r="N23" s="121">
        <f>(N9+N11+N13+N15+N17+N19+N21)/7</f>
        <v>0.029452156597255</v>
      </c>
      <c r="O23" s="121">
        <f>(O9+O11+O13+O15+O17+O19+O21)/7</f>
        <v>0.013097362959135</v>
      </c>
      <c r="P23" s="121">
        <f>(P9+P11+P13+P15+P17+P19+P21)/7</f>
        <v>0.0069829983993947</v>
      </c>
      <c r="Q23" s="121">
        <f>(Q9+Q11+Q13+Q15+Q17+Q19+Q21)/7</f>
        <v>0.002771160888306</v>
      </c>
      <c r="R23" s="121">
        <f>N23+O23+P23+Q23</f>
        <v>0.052303678844091</v>
      </c>
    </row>
    <row r="24" spans="1:19" customHeight="1" ht="67.9">
      <c r="A24" s="122"/>
      <c r="B24" s="122"/>
      <c r="C24" s="123"/>
      <c r="D24" s="124"/>
      <c r="E24" s="125"/>
      <c r="F24" s="125"/>
      <c r="G24" s="125"/>
      <c r="H24" s="125"/>
      <c r="I24" s="125"/>
      <c r="J24" s="125"/>
      <c r="K24" s="125"/>
      <c r="L24" s="125"/>
      <c r="M24" s="125"/>
      <c r="N24" s="126"/>
      <c r="O24" s="126"/>
      <c r="P24" s="126"/>
      <c r="Q24" s="78"/>
    </row>
    <row r="26" spans="1:19" customHeight="1" ht="14.45" outlineLevel="1">
      <c r="D26" s="447" t="s">
        <v>472</v>
      </c>
      <c r="E26" s="447"/>
      <c r="F26" s="447"/>
      <c r="G26" s="447"/>
      <c r="H26" s="447"/>
      <c r="I26" s="447"/>
      <c r="J26" s="447"/>
      <c r="K26" s="447"/>
      <c r="L26" s="127"/>
      <c r="R26" s="128"/>
    </row>
    <row r="27" spans="1:19" outlineLevel="1">
      <c r="D27" s="129"/>
      <c r="E27" s="129" t="s">
        <v>432</v>
      </c>
      <c r="F27" s="129" t="s">
        <v>433</v>
      </c>
      <c r="G27" s="129" t="s">
        <v>434</v>
      </c>
      <c r="H27" s="130" t="s">
        <v>435</v>
      </c>
      <c r="I27" s="130" t="s">
        <v>436</v>
      </c>
      <c r="J27" s="130" t="s">
        <v>437</v>
      </c>
      <c r="K27" s="117" t="s">
        <v>438</v>
      </c>
      <c r="L27" s="58"/>
    </row>
    <row r="28" spans="1:19" outlineLevel="1">
      <c r="D28" s="448" t="s">
        <v>439</v>
      </c>
      <c r="E28" s="450">
        <v>6.09</v>
      </c>
      <c r="F28" s="452">
        <v>6.63</v>
      </c>
      <c r="G28" s="450">
        <v>5.77</v>
      </c>
      <c r="H28" s="454">
        <v>5.77</v>
      </c>
      <c r="I28" s="454">
        <v>6.35</v>
      </c>
      <c r="J28" s="450">
        <v>5.77</v>
      </c>
      <c r="K28" s="131">
        <v>6.29</v>
      </c>
      <c r="L28" s="93" t="s">
        <v>440</v>
      </c>
      <c r="M28" s="58"/>
    </row>
    <row r="29" spans="1:19" outlineLevel="1">
      <c r="D29" s="449"/>
      <c r="E29" s="451"/>
      <c r="F29" s="453"/>
      <c r="G29" s="451"/>
      <c r="H29" s="455"/>
      <c r="I29" s="455"/>
      <c r="J29" s="451"/>
      <c r="K29" s="131">
        <v>6.56</v>
      </c>
      <c r="L29" s="93" t="s">
        <v>441</v>
      </c>
      <c r="M29" s="58"/>
    </row>
    <row r="30" spans="1:19" outlineLevel="1">
      <c r="D30" s="132" t="s">
        <v>442</v>
      </c>
      <c r="E30" s="133">
        <v>4.46</v>
      </c>
      <c r="F30" s="129">
        <v>4.46</v>
      </c>
      <c r="G30" s="134">
        <v>4.65</v>
      </c>
      <c r="H30" s="130">
        <v>4.61</v>
      </c>
      <c r="I30" s="130">
        <v>4.28</v>
      </c>
      <c r="J30" s="131">
        <v>4.65</v>
      </c>
      <c r="K30" s="131">
        <v>4.28</v>
      </c>
      <c r="L30" s="58"/>
    </row>
    <row r="31" spans="1:19" outlineLevel="1" s="93" customFormat="1">
      <c r="D31" s="448" t="s">
        <v>416</v>
      </c>
      <c r="E31" s="450">
        <v>11.37</v>
      </c>
      <c r="F31" s="452">
        <v>13.56</v>
      </c>
      <c r="G31" s="450">
        <v>15.91</v>
      </c>
      <c r="H31" s="454">
        <v>15.91</v>
      </c>
      <c r="I31" s="454">
        <v>14.03</v>
      </c>
      <c r="J31" s="450">
        <v>15.91</v>
      </c>
      <c r="K31" s="131">
        <v>8.29</v>
      </c>
      <c r="L31" s="93" t="s">
        <v>440</v>
      </c>
      <c r="R31" s="122"/>
    </row>
    <row r="32" spans="1:19" outlineLevel="1" s="93" customFormat="1">
      <c r="D32" s="449"/>
      <c r="E32" s="451"/>
      <c r="F32" s="453"/>
      <c r="G32" s="451"/>
      <c r="H32" s="455"/>
      <c r="I32" s="455"/>
      <c r="J32" s="451"/>
      <c r="K32" s="131">
        <v>11.84</v>
      </c>
      <c r="L32" s="93" t="s">
        <v>441</v>
      </c>
      <c r="R32" s="122"/>
    </row>
    <row r="33" spans="1:19" customHeight="1" ht="15" outlineLevel="1" s="93" customFormat="1">
      <c r="D33" s="135" t="s">
        <v>443</v>
      </c>
      <c r="E33" s="136">
        <v>3.83</v>
      </c>
      <c r="F33" s="137">
        <v>3.83</v>
      </c>
      <c r="G33" s="138">
        <v>3.99</v>
      </c>
      <c r="H33" s="139">
        <v>3.83</v>
      </c>
      <c r="I33" s="139">
        <v>3.95</v>
      </c>
      <c r="J33" s="140">
        <v>4.09</v>
      </c>
      <c r="K33" s="131">
        <v>3.95</v>
      </c>
      <c r="L33" s="93" t="s">
        <v>473</v>
      </c>
      <c r="R33" s="122"/>
    </row>
    <row r="34" spans="1:19" outlineLevel="1" s="93" customFormat="1">
      <c r="D34" s="135" t="s">
        <v>444</v>
      </c>
      <c r="E34" s="136">
        <v>3.91</v>
      </c>
      <c r="F34" s="137">
        <v>3.91</v>
      </c>
      <c r="G34" s="138">
        <v>3.99</v>
      </c>
      <c r="H34" s="139">
        <v>3.91</v>
      </c>
      <c r="I34" s="139">
        <v>3.99</v>
      </c>
      <c r="J34" s="140">
        <v>4.17</v>
      </c>
      <c r="K34" s="131">
        <v>3.99</v>
      </c>
      <c r="L34" s="93" t="s">
        <v>473</v>
      </c>
      <c r="R34" s="122"/>
    </row>
    <row r="35" spans="1:19" outlineLevel="1" s="93" customFormat="1">
      <c r="D35" s="132" t="s">
        <v>386</v>
      </c>
      <c r="E35" s="133">
        <v>8.79</v>
      </c>
      <c r="F35" s="129">
        <v>8.79</v>
      </c>
      <c r="G35" s="134">
        <v>9.19</v>
      </c>
      <c r="H35" s="130">
        <v>9.1</v>
      </c>
      <c r="I35" s="130">
        <v>8.42</v>
      </c>
      <c r="J35" s="131">
        <v>9.19</v>
      </c>
      <c r="K35" s="131">
        <v>8.42</v>
      </c>
      <c r="R35" s="122"/>
    </row>
    <row r="36" spans="1:19" s="93" customFormat="1">
      <c r="R36" s="122"/>
    </row>
  </sheetData>
  <mergeCells>
    <mergeCell ref="I31:I32"/>
    <mergeCell ref="J31:J32"/>
    <mergeCell ref="D31:D32"/>
    <mergeCell ref="E31:E32"/>
    <mergeCell ref="F31:F32"/>
    <mergeCell ref="G31:G32"/>
    <mergeCell ref="H31:H32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A13:A14"/>
    <mergeCell ref="B13:B16"/>
    <mergeCell ref="C13:C14"/>
    <mergeCell ref="A15:A16"/>
    <mergeCell ref="C15:C16"/>
    <mergeCell ref="A17:A18"/>
    <mergeCell ref="B17:B20"/>
    <mergeCell ref="C17:C18"/>
    <mergeCell ref="A19:A20"/>
    <mergeCell ref="C19:C20"/>
    <mergeCell ref="A9:A10"/>
    <mergeCell ref="B9:B12"/>
    <mergeCell ref="C9:C10"/>
    <mergeCell ref="A11:A12"/>
    <mergeCell ref="C11:C12"/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</mergeCells>
  <printOptions gridLines="false" gridLinesSet="true"/>
  <pageMargins left="0.7" right="0.7" top="0.75" bottom="0.75" header="0.3" footer="0.3"/>
  <pageSetup paperSize="9" orientation="landscape" scale="40" fitToHeight="0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8"/>
  <sheetViews>
    <sheetView tabSelected="0" workbookViewId="0" view="pageBreakPreview" showGridLines="true" showRowColHeaders="1">
      <selection activeCell="C23" sqref="C23"/>
    </sheetView>
  </sheetViews>
  <sheetFormatPr defaultRowHeight="14.4" defaultColWidth="9.140625" outlineLevelRow="1" outlineLevelCol="0"/>
  <cols>
    <col min="1" max="1" width="15.7109375" customWidth="true" style="4"/>
    <col min="2" max="2" width="32.5703125" customWidth="true" style="4"/>
    <col min="3" max="3" width="37.42578125" customWidth="true" style="4"/>
    <col min="4" max="4" width="25.7109375" customWidth="true" style="4"/>
    <col min="5" max="5" width="9.140625" style="4"/>
    <col min="6" max="6" width="9.140625" style="5"/>
  </cols>
  <sheetData>
    <row r="2" spans="1:6">
      <c r="A2" s="350" t="s">
        <v>10</v>
      </c>
      <c r="B2" s="350"/>
      <c r="C2" s="350"/>
      <c r="D2" s="350"/>
    </row>
    <row r="3" spans="1:6">
      <c r="A3" s="1"/>
      <c r="B3" s="1"/>
      <c r="C3" s="1"/>
    </row>
    <row r="4" spans="1:6" customHeight="1" ht="63.75">
      <c r="A4" s="6" t="s">
        <v>11</v>
      </c>
      <c r="B4" s="1" t="str">
        <f>'4.1 Отдел 1'!A10</f>
        <v>И5-05-02</v>
      </c>
      <c r="C4" s="353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353"/>
    </row>
    <row r="5" spans="1:6">
      <c r="A5" s="6"/>
      <c r="B5" s="1"/>
      <c r="C5" s="1"/>
    </row>
    <row r="6" spans="1:6">
      <c r="A6" s="350" t="s">
        <v>12</v>
      </c>
      <c r="B6" s="350"/>
      <c r="C6" s="350"/>
      <c r="D6" s="350"/>
    </row>
    <row r="8" spans="1:6" hidden="true" outlineLevel="1">
      <c r="A8" s="7" t="s">
        <v>13</v>
      </c>
      <c r="B8" s="7" t="s">
        <v>14</v>
      </c>
      <c r="C8" s="7" t="s">
        <v>15</v>
      </c>
    </row>
    <row r="9" spans="1:6" hidden="true" outlineLevel="1">
      <c r="A9" s="8" t="s">
        <v>16</v>
      </c>
      <c r="B9" s="9" t="s">
        <v>17</v>
      </c>
      <c r="C9" s="3">
        <f>'4.5 РМ'!B36/1000</f>
        <v>29.552250798606</v>
      </c>
    </row>
    <row r="10" spans="1:6" hidden="true" outlineLevel="1">
      <c r="A10" s="8" t="s">
        <v>18</v>
      </c>
      <c r="B10" s="9" t="s">
        <v>19</v>
      </c>
      <c r="C10" s="3"/>
    </row>
    <row r="11" spans="1:6" customHeight="1" ht="39.2" hidden="true" outlineLevel="1">
      <c r="A11" s="8" t="s">
        <v>20</v>
      </c>
      <c r="B11" s="9" t="s">
        <v>21</v>
      </c>
      <c r="C11" s="3">
        <f>'4.5 РМ'!B32/1000</f>
        <v>0</v>
      </c>
    </row>
    <row r="12" spans="1:6" customHeight="1" ht="25.5" hidden="true" outlineLevel="1">
      <c r="A12" s="8" t="s">
        <v>22</v>
      </c>
      <c r="B12" s="9" t="s">
        <v>23</v>
      </c>
      <c r="C12" s="3">
        <f>'4.5 РМ'!B23/1000</f>
        <v>4.73973</v>
      </c>
    </row>
    <row r="13" spans="1:6" customHeight="1" ht="26.45" hidden="true" outlineLevel="1">
      <c r="A13" s="8" t="s">
        <v>24</v>
      </c>
      <c r="B13" s="9" t="s">
        <v>25</v>
      </c>
      <c r="C13" s="3">
        <f>'4.5 РМ'!B36/1000</f>
        <v>29.552250798606</v>
      </c>
    </row>
    <row r="14" spans="1:6" customHeight="1" ht="25.5" hidden="true" outlineLevel="1">
      <c r="A14" s="8" t="s">
        <v>26</v>
      </c>
      <c r="B14" s="9" t="s">
        <v>27</v>
      </c>
      <c r="C14" s="3">
        <v>0</v>
      </c>
    </row>
    <row r="15" spans="1:6" collapsed="true">
      <c r="A15" s="354" t="s">
        <v>5</v>
      </c>
      <c r="B15" s="355" t="s">
        <v>15</v>
      </c>
      <c r="C15" s="355"/>
      <c r="D15" s="355"/>
    </row>
    <row r="16" spans="1:6">
      <c r="A16" s="354"/>
      <c r="B16" s="354" t="s">
        <v>17</v>
      </c>
      <c r="C16" s="355" t="s">
        <v>28</v>
      </c>
      <c r="D16" s="355"/>
    </row>
    <row r="17" spans="1:6" customHeight="1" ht="39.2">
      <c r="A17" s="354"/>
      <c r="B17" s="354"/>
      <c r="C17" s="10" t="s">
        <v>21</v>
      </c>
      <c r="D17" s="11" t="s">
        <v>23</v>
      </c>
    </row>
    <row r="18" spans="1:6">
      <c r="A18" s="154" t="str">
        <f>B4</f>
        <v>И5-05-02</v>
      </c>
      <c r="B18" s="12">
        <f>C9</f>
        <v>29.552250798606</v>
      </c>
      <c r="C18" s="12">
        <f>C11</f>
        <v>0</v>
      </c>
      <c r="D18" s="12">
        <f>C12</f>
        <v>4.73973</v>
      </c>
    </row>
  </sheetData>
  <sheetProtection formatCells="0" formatColumns="0" formatRows="0" insertColumns="0" insertRows="0" insertHyperlinks="0" deleteColumns="0" deleteRows="0" sort="0" autoFilter="0" pivotTables="0"/>
  <mergeCells>
    <mergeCell ref="A2:D2"/>
    <mergeCell ref="C4:D4"/>
    <mergeCell ref="A6:D6"/>
    <mergeCell ref="A15:A17"/>
    <mergeCell ref="B15:D15"/>
    <mergeCell ref="B16:B17"/>
    <mergeCell ref="C16:D16"/>
  </mergeCells>
  <printOptions gridLines="false" gridLinesSet="true"/>
  <pageMargins left="0.7" right="0.7" top="0.75" bottom="0.75" header="0.3" footer="0.3"/>
  <pageSetup paperSize="9" orientation="portrait" scale="77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13"/>
  <sheetViews>
    <sheetView tabSelected="0" workbookViewId="0" zoomScale="85" zoomScaleNormal="85" view="pageBreakPreview" showGridLines="true" showRowColHeaders="1">
      <selection activeCell="H3" sqref="H3:J4"/>
    </sheetView>
  </sheetViews>
  <sheetFormatPr defaultRowHeight="14.4" defaultColWidth="9.140625" outlineLevelRow="0" outlineLevelCol="0"/>
  <cols>
    <col min="1" max="1" width="6.5703125" customWidth="true" style="4"/>
    <col min="2" max="2" width="40.7109375" customWidth="true" style="4"/>
    <col min="3" max="3" width="47" customWidth="true" style="4"/>
    <col min="4" max="4" width="20.7109375" customWidth="true" style="4"/>
    <col min="5" max="5" width="9.140625" style="4"/>
    <col min="6" max="6" width="12.85546875" customWidth="true" style="13"/>
    <col min="7" max="7" width="11.140625" customWidth="true" style="13"/>
    <col min="8" max="8" width="9.5703125" customWidth="true" style="13"/>
    <col min="9" max="9" width="13.140625" customWidth="true" style="14"/>
    <col min="10" max="10" width="9.140625" style="14"/>
    <col min="11" max="11" width="9.140625" style="5"/>
  </cols>
  <sheetData>
    <row r="2" spans="1:11">
      <c r="A2" s="356" t="s">
        <v>29</v>
      </c>
      <c r="B2" s="356"/>
      <c r="C2" s="356"/>
      <c r="D2" s="356"/>
    </row>
    <row r="3" spans="1:11">
      <c r="H3" s="158" t="s">
        <v>30</v>
      </c>
      <c r="I3" s="158" t="s">
        <v>31</v>
      </c>
      <c r="J3" s="158" t="s">
        <v>32</v>
      </c>
    </row>
    <row r="4" spans="1:11" customHeight="1" ht="26.45">
      <c r="A4" s="2" t="s">
        <v>33</v>
      </c>
      <c r="B4" s="2" t="s">
        <v>34</v>
      </c>
      <c r="C4" s="8" t="s">
        <v>35</v>
      </c>
      <c r="D4" s="2" t="s">
        <v>36</v>
      </c>
      <c r="F4" s="15"/>
      <c r="G4" s="16">
        <f>F9</f>
        <v>101670.86</v>
      </c>
      <c r="H4" s="141">
        <v>3985.09</v>
      </c>
      <c r="I4" s="141">
        <v>3153.63</v>
      </c>
      <c r="J4" s="141">
        <v>94532.14</v>
      </c>
    </row>
    <row r="5" spans="1:11" customHeight="1" ht="102.2">
      <c r="A5" s="2">
        <v>1</v>
      </c>
      <c r="B5" s="9" t="s">
        <v>37</v>
      </c>
      <c r="C5" s="164" t="s">
        <v>38</v>
      </c>
      <c r="D5" s="18">
        <f>G5</f>
        <v>0.021285154861481</v>
      </c>
      <c r="F5" s="16">
        <v>2164.08</v>
      </c>
      <c r="G5" s="19">
        <f>F5/$G$4</f>
        <v>0.021285154861481</v>
      </c>
      <c r="H5" s="17"/>
      <c r="I5" s="17"/>
    </row>
    <row r="6" spans="1:11" customHeight="1" ht="38.25">
      <c r="A6" s="2">
        <v>2</v>
      </c>
      <c r="B6" s="9" t="s">
        <v>39</v>
      </c>
      <c r="C6" s="164" t="s">
        <v>40</v>
      </c>
      <c r="D6" s="18">
        <f>G6</f>
        <v>0.017910835021952</v>
      </c>
      <c r="F6" s="16">
        <v>1821.01</v>
      </c>
      <c r="G6" s="19">
        <f>F6/$G$4</f>
        <v>0.017910835021952</v>
      </c>
      <c r="H6" s="17"/>
      <c r="I6" s="17"/>
    </row>
    <row r="7" spans="1:11" customHeight="1" ht="25.5">
      <c r="A7" s="155">
        <v>3</v>
      </c>
      <c r="B7" s="165" t="s">
        <v>41</v>
      </c>
      <c r="C7" s="166" t="s">
        <v>42</v>
      </c>
      <c r="D7" s="18">
        <f>G7</f>
        <v>0.031018032108708</v>
      </c>
      <c r="F7" s="20">
        <v>3153.63</v>
      </c>
      <c r="G7" s="19">
        <f>F7/$G$4</f>
        <v>0.031018032108708</v>
      </c>
      <c r="H7" s="17"/>
      <c r="I7" s="21"/>
    </row>
    <row r="8" spans="1:11" customHeight="1" ht="70.5">
      <c r="A8" s="156">
        <v>4</v>
      </c>
      <c r="B8" s="167" t="s">
        <v>43</v>
      </c>
      <c r="C8" s="168" t="s">
        <v>44</v>
      </c>
      <c r="D8" s="18">
        <f>G8</f>
        <v>0.92978597800786</v>
      </c>
      <c r="F8" s="20">
        <v>94532.14</v>
      </c>
      <c r="G8" s="19">
        <f>F8/$G$4</f>
        <v>0.92978597800786</v>
      </c>
      <c r="H8" s="17"/>
      <c r="I8" s="21"/>
    </row>
    <row r="9" spans="1:11" customHeight="1" ht="14.45">
      <c r="F9" s="157">
        <f>SUM(F5:F8)</f>
        <v>101670.86</v>
      </c>
      <c r="G9" s="19">
        <f>SUM(G5:G8)</f>
        <v>1</v>
      </c>
      <c r="H9" s="17"/>
      <c r="I9" s="21"/>
    </row>
    <row r="10" spans="1:11" customHeight="1" ht="14.45">
      <c r="F10" s="22"/>
      <c r="G10" s="23"/>
      <c r="H10" s="22"/>
      <c r="I10" s="21"/>
    </row>
    <row r="11" spans="1:11" customHeight="1" ht="14.45">
      <c r="F11" s="24"/>
      <c r="G11" s="23"/>
      <c r="H11" s="23"/>
      <c r="I11" s="21"/>
    </row>
    <row r="12" spans="1:11">
      <c r="F12" s="25"/>
    </row>
    <row r="13" spans="1:11">
      <c r="F13" s="25"/>
    </row>
  </sheetData>
  <sheetProtection formatCells="0" formatColumns="0" formatRows="0" insertColumns="0" insertRows="0" insertHyperlinks="0" deleteColumns="0" deleteRows="0" sort="0" autoFilter="0" pivotTables="0"/>
  <mergeCells>
    <mergeCell ref="A2:D2"/>
  </mergeCells>
  <printOptions gridLines="false" gridLinesSet="true"/>
  <pageMargins left="0.7" right="0.7" top="0.75" bottom="0.75" header="0.3" footer="0.3"/>
  <pageSetup paperSize="9" orientation="portrait" scale="76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42"/>
  <sheetViews>
    <sheetView tabSelected="0" workbookViewId="0" zoomScaleNormal="85" view="pageBreakPreview" showGridLines="true" showRowColHeaders="1" topLeftCell="A12">
      <selection activeCell="B28" sqref="B28"/>
    </sheetView>
  </sheetViews>
  <sheetFormatPr defaultRowHeight="14.4" defaultColWidth="9.140625" outlineLevelRow="0" outlineLevelCol="0"/>
  <cols>
    <col min="1" max="1" width="36.28515625" customWidth="true" style="14"/>
    <col min="2" max="2" width="20.5703125" customWidth="true" style="14"/>
    <col min="3" max="3" width="10.5703125" customWidth="true" style="14"/>
    <col min="4" max="4" width="10.85546875" customWidth="true" style="14"/>
    <col min="5" max="5" width="17.42578125" customWidth="true" style="14"/>
    <col min="6" max="6" width="9.140625" style="14"/>
    <col min="7" max="7" width="9.140625" style="14"/>
    <col min="8" max="8" width="9.140625" style="14"/>
    <col min="9" max="9" width="9.28515625" customWidth="true" style="14"/>
    <col min="10" max="10" width="10.140625" customWidth="true" style="14"/>
    <col min="11" max="11" width="9.140625" style="14"/>
    <col min="12" max="12" width="9.140625" style="5"/>
  </cols>
  <sheetData>
    <row r="1" spans="1:12" customHeight="1" ht="29.45" s="26" customFormat="1">
      <c r="A1" s="356" t="s">
        <v>45</v>
      </c>
      <c r="B1" s="356"/>
      <c r="C1" s="356"/>
      <c r="D1" s="356"/>
    </row>
    <row r="2" spans="1:12">
      <c r="A2" s="357" t="str">
        <f>'4.1 Отдел 1'!A10</f>
        <v>И5-05-02</v>
      </c>
      <c r="B2" s="357"/>
      <c r="C2" s="357"/>
      <c r="D2" s="357"/>
    </row>
    <row r="3" spans="1:12">
      <c r="A3" s="358"/>
      <c r="B3" s="358"/>
      <c r="C3" s="358"/>
      <c r="D3" s="358"/>
    </row>
    <row r="4" spans="1:12" customHeight="1" ht="51.75">
      <c r="A4" s="353" t="e">
        <f>#REF!</f>
        <v>#REF!</v>
      </c>
      <c r="B4" s="353"/>
      <c r="C4" s="353"/>
      <c r="D4" s="353"/>
    </row>
    <row r="5" spans="1:12" customHeight="1" ht="15">
      <c r="A5" s="353"/>
      <c r="B5" s="359"/>
      <c r="C5" s="359"/>
      <c r="D5" s="359"/>
    </row>
    <row r="6" spans="1:12">
      <c r="A6" s="4"/>
      <c r="B6" s="4"/>
      <c r="C6" s="4"/>
      <c r="D6" s="4"/>
    </row>
    <row r="7" spans="1:12" customHeight="1" ht="53.1">
      <c r="A7" s="8" t="s">
        <v>46</v>
      </c>
      <c r="B7" s="2" t="s">
        <v>47</v>
      </c>
      <c r="C7" s="2" t="s">
        <v>48</v>
      </c>
      <c r="D7" s="2" t="s">
        <v>49</v>
      </c>
    </row>
    <row r="8" spans="1:12">
      <c r="A8" s="27" t="s">
        <v>50</v>
      </c>
      <c r="B8" s="28">
        <f>'Прил.5 Расчет СМР и ОБ'!G15</f>
        <v>895.98</v>
      </c>
      <c r="C8" s="29">
        <f>B8/$B$21</f>
        <v>0.056652484260564</v>
      </c>
      <c r="D8" s="29">
        <f>B8/$B$35</f>
        <v>0.030318502847921</v>
      </c>
      <c r="I8" s="30"/>
      <c r="J8" s="30"/>
    </row>
    <row r="9" spans="1:12">
      <c r="A9" s="27" t="s">
        <v>51</v>
      </c>
      <c r="B9" s="28">
        <f>'Прил.5 Расчет СМР и ОБ'!G23</f>
        <v>1104.19</v>
      </c>
      <c r="C9" s="29">
        <f>B9/$B$21</f>
        <v>0.069817525609581</v>
      </c>
      <c r="D9" s="29">
        <f>B9/$B$35</f>
        <v>0.037363989887772</v>
      </c>
      <c r="I9" s="30"/>
      <c r="J9" s="30"/>
    </row>
    <row r="10" spans="1:12">
      <c r="A10" s="27" t="s">
        <v>52</v>
      </c>
      <c r="B10" s="28">
        <f>'Прил.5 Расчет СМР и ОБ'!G30</f>
        <v>170.33</v>
      </c>
      <c r="C10" s="29">
        <f>B10/$B$21</f>
        <v>0.01076990294884</v>
      </c>
      <c r="D10" s="29">
        <f>B10/$B$35</f>
        <v>0.0057636895802209</v>
      </c>
      <c r="I10" s="30"/>
      <c r="J10" s="30"/>
    </row>
    <row r="11" spans="1:12">
      <c r="A11" s="27" t="s">
        <v>53</v>
      </c>
      <c r="B11" s="28">
        <f>B9+B10</f>
        <v>1274.52</v>
      </c>
      <c r="C11" s="29">
        <f>B11/$B$21</f>
        <v>0.080587428558421</v>
      </c>
      <c r="D11" s="29">
        <f>B11/$B$35</f>
        <v>0.043127679467993</v>
      </c>
      <c r="I11" s="30"/>
      <c r="J11" s="30"/>
    </row>
    <row r="12" spans="1:12">
      <c r="A12" s="27" t="s">
        <v>54</v>
      </c>
      <c r="B12" s="28">
        <f>'Прил.5 Расчет СМР и ОБ'!G17</f>
        <v>87.9</v>
      </c>
      <c r="C12" s="29">
        <f>B12/$B$21</f>
        <v>0.0055578845136092</v>
      </c>
      <c r="D12" s="29">
        <f>B12/$B$35</f>
        <v>0.0029743927323514</v>
      </c>
      <c r="I12" s="30"/>
      <c r="J12" s="30"/>
    </row>
    <row r="13" spans="1:12">
      <c r="A13" s="27" t="s">
        <v>55</v>
      </c>
      <c r="B13" s="28">
        <f>'Прил.5 Расчет СМР и ОБ'!G47</f>
        <v>10612.04</v>
      </c>
      <c r="C13" s="29">
        <f>B13/$B$21</f>
        <v>0.67099536716498</v>
      </c>
      <c r="D13" s="29">
        <f>B13/$B$35</f>
        <v>0.35909413710378</v>
      </c>
      <c r="I13" s="30"/>
      <c r="J13" s="30"/>
    </row>
    <row r="14" spans="1:12">
      <c r="A14" s="27" t="s">
        <v>56</v>
      </c>
      <c r="B14" s="28">
        <f>'Прил.5 Расчет СМР и ОБ'!G76</f>
        <v>1345.43</v>
      </c>
      <c r="C14" s="29">
        <f>B14/$B$21</f>
        <v>0.085071041651254</v>
      </c>
      <c r="D14" s="29">
        <f>B14/$B$35</f>
        <v>0.045527158292236</v>
      </c>
      <c r="I14" s="30"/>
      <c r="J14" s="30"/>
    </row>
    <row r="15" spans="1:12">
      <c r="A15" s="27" t="s">
        <v>57</v>
      </c>
      <c r="B15" s="28">
        <f>B13+B14</f>
        <v>11957.47</v>
      </c>
      <c r="C15" s="29">
        <f>B15/$B$21</f>
        <v>0.75606640881623</v>
      </c>
      <c r="D15" s="29">
        <f>B15/$B$35</f>
        <v>0.40462129539602</v>
      </c>
      <c r="I15" s="30"/>
      <c r="J15" s="30"/>
    </row>
    <row r="16" spans="1:12">
      <c r="A16" s="27" t="s">
        <v>58</v>
      </c>
      <c r="B16" s="28">
        <f>B8+B11+B15</f>
        <v>14127.97</v>
      </c>
      <c r="C16" s="29"/>
      <c r="D16" s="29"/>
      <c r="I16" s="30"/>
      <c r="J16" s="30"/>
    </row>
    <row r="17" spans="1:12">
      <c r="A17" s="27" t="s">
        <v>59</v>
      </c>
      <c r="B17" s="28">
        <f>'Прил.5 Расчет СМР и ОБ'!G80</f>
        <v>680.4</v>
      </c>
      <c r="C17" s="29">
        <f>B17/$B$21</f>
        <v>0.043021440535378</v>
      </c>
      <c r="D17" s="29">
        <f>B17/$B$35</f>
        <v>0.023023627020386</v>
      </c>
      <c r="I17" s="30"/>
      <c r="J17" s="30"/>
    </row>
    <row r="18" spans="1:12">
      <c r="A18" s="27" t="s">
        <v>60</v>
      </c>
      <c r="B18" s="31">
        <f>B17/(B8+B12)</f>
        <v>0.69154774972558</v>
      </c>
      <c r="C18" s="29"/>
      <c r="D18" s="29"/>
      <c r="I18" s="30"/>
      <c r="J18" s="30"/>
    </row>
    <row r="19" spans="1:12">
      <c r="A19" s="27" t="s">
        <v>61</v>
      </c>
      <c r="B19" s="28">
        <f>'Прил.5 Расчет СМР и ОБ'!G79</f>
        <v>1007</v>
      </c>
      <c r="C19" s="29">
        <f>B19/$B$21</f>
        <v>0.063672237829403</v>
      </c>
      <c r="D19" s="29">
        <f>B19/$B$35</f>
        <v>0.034075238697132</v>
      </c>
      <c r="I19" s="30"/>
      <c r="J19" s="30"/>
    </row>
    <row r="20" spans="1:12">
      <c r="A20" s="27" t="s">
        <v>62</v>
      </c>
      <c r="B20" s="31">
        <f>B19/(B8+B12)</f>
        <v>1.0234988006667</v>
      </c>
      <c r="C20" s="29"/>
      <c r="D20" s="29"/>
      <c r="J20" s="30"/>
    </row>
    <row r="21" spans="1:12">
      <c r="A21" s="27" t="s">
        <v>63</v>
      </c>
      <c r="B21" s="28">
        <f>B16+B17+B19</f>
        <v>15815.37</v>
      </c>
      <c r="C21" s="29">
        <f>B21/$B$21</f>
        <v>1</v>
      </c>
      <c r="D21" s="29">
        <f>B21/$B$35</f>
        <v>0.53516634342945</v>
      </c>
      <c r="J21" s="30"/>
    </row>
    <row r="22" spans="1:12" customHeight="1" ht="26.45">
      <c r="A22" s="27" t="s">
        <v>64</v>
      </c>
      <c r="B22" s="28">
        <f>'Прил.6 Расчет ОБ'!G15</f>
        <v>4739.73</v>
      </c>
      <c r="C22" s="29"/>
      <c r="D22" s="29">
        <f>B22/$B$35</f>
        <v>0.16038473794435</v>
      </c>
      <c r="J22" s="30"/>
    </row>
    <row r="23" spans="1:12" customHeight="1" ht="26.45">
      <c r="A23" s="27" t="s">
        <v>65</v>
      </c>
      <c r="B23" s="28">
        <f>'Прил.6 Расчет ОБ'!G14</f>
        <v>4739.73</v>
      </c>
      <c r="C23" s="29"/>
      <c r="D23" s="29">
        <f>B23/$B$35</f>
        <v>0.16038473794435</v>
      </c>
      <c r="J23" s="30"/>
    </row>
    <row r="24" spans="1:12">
      <c r="A24" s="27" t="s">
        <v>66</v>
      </c>
      <c r="B24" s="28">
        <f>'Прил.5 Расчет СМР и ОБ'!G82</f>
        <v>20555.1</v>
      </c>
      <c r="C24" s="29"/>
      <c r="D24" s="29">
        <f>B24/$B$35</f>
        <v>0.6955510813738</v>
      </c>
      <c r="J24" s="30"/>
    </row>
    <row r="25" spans="1:12" customHeight="1" ht="26.45">
      <c r="A25" s="27" t="s">
        <v>67</v>
      </c>
      <c r="B25" s="28"/>
      <c r="C25" s="29"/>
      <c r="D25" s="29"/>
      <c r="J25" s="30"/>
    </row>
    <row r="26" spans="1:12">
      <c r="A26" s="27" t="s">
        <v>68</v>
      </c>
      <c r="B26" s="28">
        <f>'4.7 Прил.6 Расчет Прочие'!I9*1000</f>
        <v>278.41008</v>
      </c>
      <c r="C26" s="29"/>
      <c r="D26" s="29">
        <f>B26/$B$35</f>
        <v>0.0094209433283889</v>
      </c>
      <c r="J26" s="30"/>
    </row>
    <row r="27" spans="1:12">
      <c r="A27" s="27" t="s">
        <v>69</v>
      </c>
      <c r="B27" s="28">
        <f>'4.7 Прил.6 Расчет Прочие'!I11*1000</f>
        <v>86.95067871</v>
      </c>
      <c r="C27" s="29"/>
      <c r="D27" s="29">
        <f>B27/$B$35</f>
        <v>0.0029422692471905</v>
      </c>
      <c r="J27" s="30"/>
    </row>
    <row r="28" spans="1:12">
      <c r="A28" s="27" t="s">
        <v>70</v>
      </c>
      <c r="B28" s="28">
        <f>'4.7 Прил.6 Расчет Прочие'!I12*1000</f>
        <v>5470.40312</v>
      </c>
      <c r="C28" s="29"/>
      <c r="D28" s="29">
        <f>B28/$B$35</f>
        <v>0.1851095254057</v>
      </c>
      <c r="J28" s="30"/>
    </row>
    <row r="29" spans="1:12">
      <c r="A29" s="27"/>
      <c r="B29" s="28"/>
      <c r="C29" s="29"/>
      <c r="D29" s="29"/>
      <c r="J29" s="30"/>
    </row>
    <row r="30" spans="1:12">
      <c r="A30" s="27" t="s">
        <v>71</v>
      </c>
      <c r="B30" s="28">
        <f>'4.7 Прил.6 Расчет Прочие'!I14*1000</f>
        <v>2300.6417510044</v>
      </c>
      <c r="C30" s="29"/>
      <c r="D30" s="29">
        <f>B30/$B$35</f>
        <v>0.077849967052693</v>
      </c>
      <c r="J30" s="30"/>
    </row>
    <row r="31" spans="1:12">
      <c r="A31" s="27"/>
      <c r="B31" s="28"/>
      <c r="C31" s="29"/>
      <c r="D31" s="29"/>
      <c r="J31" s="30"/>
    </row>
    <row r="32" spans="1:12">
      <c r="A32" s="27" t="s">
        <v>72</v>
      </c>
      <c r="B32" s="28">
        <f>'4.7 Прил.6 Расчет Прочие'!I16*1000</f>
        <v>0</v>
      </c>
      <c r="C32" s="29"/>
      <c r="D32" s="29">
        <f>B32/$B$35</f>
        <v>0</v>
      </c>
      <c r="J32" s="30"/>
    </row>
    <row r="33" spans="1:12" customHeight="1" ht="26.45">
      <c r="A33" s="27" t="s">
        <v>73</v>
      </c>
      <c r="B33" s="28">
        <f>B24+B26+B27+B28+B30+B32</f>
        <v>28691.505629714</v>
      </c>
      <c r="C33" s="29"/>
      <c r="D33" s="29">
        <f>B33/$B$35</f>
        <v>0.97087378640777</v>
      </c>
      <c r="J33" s="30"/>
    </row>
    <row r="34" spans="1:12">
      <c r="A34" s="27" t="s">
        <v>74</v>
      </c>
      <c r="B34" s="28">
        <f>B33*3%</f>
        <v>860.74516889143</v>
      </c>
      <c r="C34" s="29"/>
      <c r="D34" s="29">
        <f>B34/$B$35</f>
        <v>0.029126213592233</v>
      </c>
      <c r="J34" s="30"/>
    </row>
    <row r="35" spans="1:12">
      <c r="A35" s="27" t="s">
        <v>75</v>
      </c>
      <c r="B35" s="28">
        <f>B33+B34</f>
        <v>29552.250798606</v>
      </c>
      <c r="C35" s="29"/>
      <c r="D35" s="29">
        <f>B35/$B$35</f>
        <v>1</v>
      </c>
      <c r="J35" s="30"/>
    </row>
    <row r="36" spans="1:12">
      <c r="A36" s="27" t="s">
        <v>76</v>
      </c>
      <c r="B36" s="28">
        <f>B35</f>
        <v>29552.250798606</v>
      </c>
      <c r="C36" s="29"/>
      <c r="D36" s="29"/>
    </row>
    <row r="37" spans="1:12">
      <c r="A37" s="32"/>
      <c r="B37" s="32"/>
      <c r="C37" s="32"/>
      <c r="D37" s="32"/>
    </row>
    <row r="38" spans="1:12">
      <c r="A38" s="4" t="s">
        <v>77</v>
      </c>
      <c r="B38" s="32"/>
      <c r="C38" s="32"/>
      <c r="D38" s="32"/>
    </row>
    <row r="39" spans="1:12">
      <c r="A39" s="33" t="s">
        <v>78</v>
      </c>
      <c r="B39" s="32"/>
      <c r="C39" s="32"/>
      <c r="D39" s="32"/>
    </row>
    <row r="40" spans="1:12">
      <c r="A40" s="4"/>
      <c r="B40" s="32"/>
      <c r="C40" s="32"/>
      <c r="D40" s="32"/>
    </row>
    <row r="41" spans="1:12">
      <c r="A41" s="4" t="s">
        <v>79</v>
      </c>
      <c r="B41" s="32"/>
      <c r="C41" s="32"/>
      <c r="D41" s="32"/>
    </row>
    <row r="42" spans="1:12">
      <c r="A42" s="33" t="s">
        <v>80</v>
      </c>
      <c r="B42" s="32"/>
      <c r="C42" s="32"/>
      <c r="D42" s="32"/>
    </row>
  </sheetData>
  <sheetProtection formatCells="0" formatColumns="0" formatRows="0" insertColumns="0" insertRows="0" insertHyperlinks="0" deleteColumns="0" deleteRows="0" sort="0" autoFilter="0" pivotTables="0"/>
  <mergeCells>
    <mergeCell ref="A1:D1"/>
    <mergeCell ref="A2:D2"/>
    <mergeCell ref="A3:D3"/>
    <mergeCell ref="A5:D5"/>
    <mergeCell ref="A4:D4"/>
  </mergeCells>
  <printOptions gridLines="false" gridLinesSet="true"/>
  <pageMargins left="0.7" right="0.7" top="0.75" bottom="0.75" header="0.3" footer="0.3"/>
  <pageSetup paperSize="9" orientation="portrait" scale="81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1"/>
  <sheetViews>
    <sheetView tabSelected="0" workbookViewId="0" zoomScale="70" zoomScaleNormal="70" showGridLines="true" showRowColHeaders="1" topLeftCell="A7">
      <selection activeCell="D25" sqref="D25"/>
    </sheetView>
  </sheetViews>
  <sheetFormatPr defaultRowHeight="14.4" defaultColWidth="9.140625" outlineLevelRow="0" outlineLevelCol="0"/>
  <cols>
    <col min="1" max="1" width="9.140625" style="316"/>
    <col min="2" max="2" width="9.140625" style="316"/>
    <col min="3" max="3" width="36.85546875" customWidth="true" style="316"/>
    <col min="4" max="4" width="39.42578125" customWidth="true" style="316"/>
    <col min="5" max="5" width="9.140625" style="316"/>
  </cols>
  <sheetData>
    <row r="3" spans="1:11" customHeight="1" ht="15.75">
      <c r="B3" s="361" t="s">
        <v>81</v>
      </c>
      <c r="C3" s="361"/>
      <c r="D3" s="361"/>
    </row>
    <row r="4" spans="1:11" customHeight="1" ht="18.75">
      <c r="B4" s="362" t="s">
        <v>82</v>
      </c>
      <c r="C4" s="362"/>
      <c r="D4" s="362"/>
    </row>
    <row r="5" spans="1:11" customHeight="1" ht="91.5">
      <c r="B5" s="363" t="s">
        <v>83</v>
      </c>
      <c r="C5" s="363"/>
      <c r="D5" s="363"/>
    </row>
    <row r="6" spans="1:11" customHeight="1" ht="18.75">
      <c r="B6" s="317"/>
      <c r="C6" s="317"/>
      <c r="D6" s="317"/>
    </row>
    <row r="7" spans="1:11" customHeight="1" ht="36">
      <c r="B7" s="364" t="s">
        <v>84</v>
      </c>
      <c r="C7" s="360"/>
      <c r="D7" s="360"/>
    </row>
    <row r="8" spans="1:11" customHeight="1" ht="15.75">
      <c r="B8" s="364" t="s">
        <v>85</v>
      </c>
      <c r="C8" s="360"/>
      <c r="D8" s="360"/>
    </row>
    <row r="9" spans="1:11" customHeight="1" ht="15.75">
      <c r="B9" s="360" t="s">
        <v>86</v>
      </c>
      <c r="C9" s="360"/>
      <c r="D9" s="360"/>
    </row>
    <row r="10" spans="1:11" customHeight="1" ht="18.75">
      <c r="B10" s="318"/>
    </row>
    <row r="11" spans="1:11" customHeight="1" ht="15.75">
      <c r="B11" s="319" t="s">
        <v>33</v>
      </c>
      <c r="C11" s="319" t="s">
        <v>87</v>
      </c>
      <c r="D11" s="319" t="s">
        <v>88</v>
      </c>
    </row>
    <row r="12" spans="1:11" customHeight="1" ht="31.5">
      <c r="B12" s="319">
        <v>1</v>
      </c>
      <c r="C12" s="320" t="s">
        <v>89</v>
      </c>
      <c r="D12" s="346" t="s">
        <v>90</v>
      </c>
      <c r="E12" s="321"/>
      <c r="F12" s="321"/>
      <c r="G12" s="321"/>
      <c r="H12" s="321"/>
      <c r="I12" s="321"/>
      <c r="J12" s="321"/>
      <c r="K12" s="321"/>
    </row>
    <row r="13" spans="1:11" customHeight="1" ht="31.5">
      <c r="B13" s="319">
        <v>2</v>
      </c>
      <c r="C13" s="320" t="s">
        <v>91</v>
      </c>
      <c r="D13" s="346" t="s">
        <v>92</v>
      </c>
    </row>
    <row r="14" spans="1:11" customHeight="1" ht="15.75">
      <c r="B14" s="319">
        <v>3</v>
      </c>
      <c r="C14" s="320" t="s">
        <v>93</v>
      </c>
      <c r="D14" s="346" t="s">
        <v>94</v>
      </c>
    </row>
    <row r="15" spans="1:11" customHeight="1" ht="15.75">
      <c r="B15" s="319">
        <v>4</v>
      </c>
      <c r="C15" s="320" t="s">
        <v>95</v>
      </c>
      <c r="D15" s="346">
        <v>1</v>
      </c>
    </row>
    <row r="16" spans="1:11" customHeight="1" ht="94.5">
      <c r="B16" s="319">
        <v>5</v>
      </c>
      <c r="C16" s="322" t="s">
        <v>96</v>
      </c>
      <c r="D16" s="323" t="s">
        <v>97</v>
      </c>
    </row>
    <row r="17" spans="1:11" customHeight="1" ht="78.75">
      <c r="B17" s="319">
        <v>6</v>
      </c>
      <c r="C17" s="322" t="s">
        <v>98</v>
      </c>
      <c r="D17" s="324">
        <f>D18+D19</f>
        <v>139.1996599</v>
      </c>
    </row>
    <row r="18" spans="1:11" customHeight="1" ht="15.75">
      <c r="B18" s="325" t="s">
        <v>99</v>
      </c>
      <c r="C18" s="320" t="s">
        <v>100</v>
      </c>
      <c r="D18" s="324">
        <f>'Прил.2 Расч стоим'!F14</f>
        <v>116.1436579</v>
      </c>
    </row>
    <row r="19" spans="1:11" customHeight="1" ht="15.75">
      <c r="B19" s="325" t="s">
        <v>101</v>
      </c>
      <c r="C19" s="320" t="s">
        <v>102</v>
      </c>
      <c r="D19" s="324">
        <f>'Прил.2 Расч стоим'!H14</f>
        <v>23.056002</v>
      </c>
    </row>
    <row r="20" spans="1:11" customHeight="1" ht="15.75">
      <c r="B20" s="325" t="s">
        <v>103</v>
      </c>
      <c r="C20" s="320" t="s">
        <v>104</v>
      </c>
      <c r="D20" s="324"/>
    </row>
    <row r="21" spans="1:11" customHeight="1" ht="31.5">
      <c r="B21" s="325" t="s">
        <v>105</v>
      </c>
      <c r="C21" s="320" t="s">
        <v>106</v>
      </c>
      <c r="D21" s="324"/>
    </row>
    <row r="22" spans="1:11" customHeight="1" ht="15.75">
      <c r="B22" s="319">
        <v>7</v>
      </c>
      <c r="C22" s="320" t="s">
        <v>107</v>
      </c>
      <c r="D22" s="324" t="s">
        <v>108</v>
      </c>
    </row>
    <row r="23" spans="1:11" customHeight="1" ht="110.25">
      <c r="B23" s="319">
        <v>8</v>
      </c>
      <c r="C23" s="322" t="s">
        <v>109</v>
      </c>
      <c r="D23" s="324">
        <f>D17</f>
        <v>139.1996599</v>
      </c>
    </row>
    <row r="24" spans="1:11" customHeight="1" ht="47.25">
      <c r="B24" s="319">
        <v>9</v>
      </c>
      <c r="C24" s="322" t="s">
        <v>110</v>
      </c>
      <c r="D24" s="324">
        <f>D17/D15</f>
        <v>139.1996599</v>
      </c>
    </row>
    <row r="25" spans="1:11" customHeight="1" ht="15.75">
      <c r="B25" s="326"/>
      <c r="C25" s="327"/>
      <c r="D25" s="327"/>
    </row>
    <row r="26" spans="1:11">
      <c r="B26" s="328" t="s">
        <v>111</v>
      </c>
      <c r="C26" s="329"/>
    </row>
    <row r="27" spans="1:11">
      <c r="B27" s="330" t="s">
        <v>112</v>
      </c>
      <c r="C27" s="329"/>
    </row>
    <row r="28" spans="1:11">
      <c r="B28" s="328"/>
      <c r="C28" s="329"/>
    </row>
    <row r="29" spans="1:11">
      <c r="B29" s="328" t="s">
        <v>113</v>
      </c>
      <c r="C29" s="329"/>
    </row>
    <row r="30" spans="1:11">
      <c r="B30" s="330" t="s">
        <v>114</v>
      </c>
      <c r="C30" s="329"/>
    </row>
    <row r="31" spans="1:11" customHeight="1" ht="15.75">
      <c r="B31" s="327"/>
      <c r="C31" s="327"/>
      <c r="D31" s="327"/>
    </row>
  </sheetData>
  <mergeCells>
    <mergeCell ref="B9:D9"/>
    <mergeCell ref="B3:D3"/>
    <mergeCell ref="B4:D4"/>
    <mergeCell ref="B5:D5"/>
    <mergeCell ref="B7:D7"/>
    <mergeCell ref="B8:D8"/>
  </mergeCells>
  <printOptions gridLines="false" gridLinesSet="true"/>
  <pageMargins left="0.7" right="0.7" top="0.75" bottom="0.75" header="0.3" footer="0.3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28"/>
  <sheetViews>
    <sheetView tabSelected="0" workbookViewId="0" zoomScale="70" zoomScaleNormal="70" view="pageBreakPreview" showGridLines="true" showRowColHeaders="1">
      <selection activeCell="O13" sqref="O13"/>
    </sheetView>
  </sheetViews>
  <sheetFormatPr defaultRowHeight="14.4" defaultColWidth="9.140625" outlineLevelRow="0" outlineLevelCol="0"/>
  <cols>
    <col min="1" max="1" width="5.5703125" customWidth="true" style="240"/>
    <col min="2" max="2" width="9.140625" style="240"/>
    <col min="3" max="3" width="35.28515625" customWidth="true" style="240"/>
    <col min="4" max="4" width="13.85546875" customWidth="true" style="240"/>
    <col min="5" max="5" width="24.85546875" customWidth="true" style="240"/>
    <col min="6" max="6" width="15.5703125" customWidth="true" style="240"/>
    <col min="7" max="7" width="14.85546875" customWidth="true" style="240"/>
    <col min="8" max="8" width="16.7109375" customWidth="true" style="240"/>
    <col min="9" max="9" width="13" customWidth="true" style="240"/>
    <col min="10" max="10" width="13" customWidth="true" style="240"/>
    <col min="11" max="11" width="18" customWidth="true" style="240"/>
    <col min="12" max="12" width="9.140625" style="240"/>
  </cols>
  <sheetData>
    <row r="3" spans="1:12">
      <c r="B3" s="366" t="s">
        <v>115</v>
      </c>
      <c r="C3" s="366"/>
      <c r="D3" s="366"/>
      <c r="E3" s="366"/>
      <c r="F3" s="366"/>
      <c r="G3" s="366"/>
      <c r="H3" s="366"/>
      <c r="I3" s="366"/>
      <c r="J3" s="366"/>
      <c r="K3" s="241"/>
    </row>
    <row r="4" spans="1:12">
      <c r="B4" s="367" t="s">
        <v>116</v>
      </c>
      <c r="C4" s="367"/>
      <c r="D4" s="367"/>
      <c r="E4" s="367"/>
      <c r="F4" s="367"/>
      <c r="G4" s="367"/>
      <c r="H4" s="367"/>
      <c r="I4" s="367"/>
      <c r="J4" s="367"/>
      <c r="K4" s="367"/>
    </row>
    <row r="5" spans="1:12">
      <c r="B5" s="243"/>
      <c r="C5" s="243"/>
      <c r="D5" s="243"/>
      <c r="E5" s="243"/>
      <c r="F5" s="243"/>
      <c r="G5" s="243"/>
      <c r="H5" s="243"/>
      <c r="I5" s="243"/>
      <c r="J5" s="243"/>
      <c r="K5" s="243"/>
    </row>
    <row r="6" spans="1:12" customHeight="1" ht="29.25">
      <c r="B6" s="369" t="s">
        <v>84</v>
      </c>
      <c r="C6" s="369"/>
      <c r="D6" s="369"/>
      <c r="E6" s="369"/>
      <c r="F6" s="369"/>
      <c r="G6" s="369"/>
      <c r="H6" s="369"/>
      <c r="I6" s="369"/>
      <c r="J6" s="369"/>
      <c r="K6" s="369"/>
    </row>
    <row r="7" spans="1:12">
      <c r="B7" s="368" t="s">
        <v>86</v>
      </c>
      <c r="C7" s="369"/>
      <c r="D7" s="369"/>
      <c r="E7" s="369"/>
      <c r="F7" s="369"/>
      <c r="G7" s="369"/>
      <c r="H7" s="369"/>
      <c r="I7" s="369"/>
      <c r="J7" s="369"/>
      <c r="K7" s="369"/>
    </row>
    <row r="8" spans="1:12" customHeight="1" ht="18.75">
      <c r="B8" s="264"/>
    </row>
    <row r="9" spans="1:12" customHeight="1" ht="15.75">
      <c r="B9" s="370" t="s">
        <v>33</v>
      </c>
      <c r="C9" s="370" t="s">
        <v>117</v>
      </c>
      <c r="D9" s="370" t="s">
        <v>118</v>
      </c>
      <c r="E9" s="370"/>
      <c r="F9" s="370"/>
      <c r="G9" s="370"/>
      <c r="H9" s="370"/>
      <c r="I9" s="370"/>
      <c r="J9" s="370"/>
    </row>
    <row r="10" spans="1:12" customHeight="1" ht="15.75">
      <c r="B10" s="370"/>
      <c r="C10" s="370"/>
      <c r="D10" s="370" t="s">
        <v>119</v>
      </c>
      <c r="E10" s="370" t="s">
        <v>120</v>
      </c>
      <c r="F10" s="370" t="s">
        <v>121</v>
      </c>
      <c r="G10" s="370"/>
      <c r="H10" s="370"/>
      <c r="I10" s="370"/>
      <c r="J10" s="370"/>
    </row>
    <row r="11" spans="1:12" customHeight="1" ht="31.7">
      <c r="B11" s="456"/>
      <c r="C11" s="456"/>
      <c r="D11" s="456"/>
      <c r="E11" s="456"/>
      <c r="F11" s="249" t="s">
        <v>122</v>
      </c>
      <c r="G11" s="249" t="s">
        <v>123</v>
      </c>
      <c r="H11" s="249" t="s">
        <v>43</v>
      </c>
      <c r="I11" s="249" t="s">
        <v>124</v>
      </c>
      <c r="J11" s="249" t="s">
        <v>125</v>
      </c>
    </row>
    <row r="12" spans="1:12" customHeight="1" ht="31.7" s="194" customFormat="1">
      <c r="A12" s="240"/>
      <c r="B12" s="459"/>
      <c r="C12" s="459" t="s">
        <v>126</v>
      </c>
      <c r="D12" s="459"/>
      <c r="E12" s="459"/>
      <c r="F12" s="460">
        <v>116.1436579</v>
      </c>
      <c r="G12" s="461"/>
      <c r="H12" s="459">
        <v>23.056002</v>
      </c>
      <c r="I12" s="459"/>
      <c r="J12" s="459">
        <v>139.1996599</v>
      </c>
      <c r="K12" s="240"/>
      <c r="L12" s="240"/>
    </row>
    <row r="13" spans="1:12" customHeight="1" ht="15.75">
      <c r="B13" s="457" t="s">
        <v>127</v>
      </c>
      <c r="C13" s="457"/>
      <c r="D13" s="457"/>
      <c r="E13" s="457"/>
      <c r="F13" s="458"/>
      <c r="G13" s="458"/>
      <c r="H13" s="458"/>
      <c r="I13" s="458"/>
      <c r="J13" s="458"/>
    </row>
    <row r="14" spans="1:12">
      <c r="B14" s="365" t="s">
        <v>128</v>
      </c>
      <c r="C14" s="365"/>
      <c r="D14" s="365"/>
      <c r="E14" s="365"/>
      <c r="F14" s="462">
        <f>F12</f>
        <v>116.1436579</v>
      </c>
      <c r="G14" s="463"/>
      <c r="H14" s="263">
        <f>H12</f>
        <v>23.056002</v>
      </c>
      <c r="I14" s="263"/>
      <c r="J14" s="263">
        <f>J12</f>
        <v>139.1996599</v>
      </c>
    </row>
    <row r="15" spans="1:12" customHeight="1" ht="15"/>
    <row r="16" spans="1:12" customHeight="1" ht="15"/>
    <row r="17" spans="1:12" customHeight="1" ht="15"/>
    <row r="18" spans="1:12" customHeight="1" ht="15">
      <c r="C18" s="4" t="s">
        <v>129</v>
      </c>
      <c r="D18" s="14"/>
      <c r="E18" s="14"/>
    </row>
    <row r="19" spans="1:12" customHeight="1" ht="15">
      <c r="C19" s="35" t="s">
        <v>112</v>
      </c>
      <c r="D19" s="14"/>
      <c r="E19" s="14"/>
    </row>
    <row r="20" spans="1:12" customHeight="1" ht="15">
      <c r="C20" s="4"/>
      <c r="D20" s="14"/>
      <c r="E20" s="14"/>
    </row>
    <row r="21" spans="1:12" customHeight="1" ht="15">
      <c r="C21" s="4" t="s">
        <v>130</v>
      </c>
      <c r="D21" s="14"/>
      <c r="E21" s="14"/>
    </row>
    <row r="22" spans="1:12" customHeight="1" ht="15">
      <c r="C22" s="35" t="s">
        <v>114</v>
      </c>
      <c r="D22" s="14"/>
      <c r="E22" s="14"/>
    </row>
    <row r="23" spans="1:12" customHeight="1" ht="15"/>
    <row r="24" spans="1:12" customHeight="1" ht="15"/>
    <row r="25" spans="1:12" customHeight="1" ht="15"/>
    <row r="26" spans="1:12" customHeight="1" ht="15"/>
    <row r="27" spans="1:12" customHeight="1" ht="15"/>
    <row r="28" spans="1:12" customHeight="1" ht="15"/>
  </sheetData>
  <mergeCells>
    <mergeCell ref="B13:E13"/>
    <mergeCell ref="B14:E14"/>
    <mergeCell ref="B3:J3"/>
    <mergeCell ref="B4:K4"/>
    <mergeCell ref="B7:K7"/>
    <mergeCell ref="B9:B11"/>
    <mergeCell ref="C9:C11"/>
    <mergeCell ref="D9:J9"/>
    <mergeCell ref="D10:D11"/>
    <mergeCell ref="E10:E11"/>
    <mergeCell ref="F10:J10"/>
    <mergeCell ref="B6:K6"/>
    <mergeCell ref="F12:G12"/>
    <mergeCell ref="F14:G14"/>
  </mergeCells>
  <printOptions gridLines="false" gridLinesSet="true"/>
  <pageMargins left="0.7" right="0.7" top="0.75" bottom="0.75" header="0.3" footer="0.3"/>
  <pageSetup paperSize="9" orientation="portrait" scale="51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71"/>
  <sheetViews>
    <sheetView tabSelected="0" workbookViewId="0" view="pageBreakPreview" showGridLines="true" showRowColHeaders="1" topLeftCell="A7">
      <selection activeCell="H29" sqref="H29"/>
    </sheetView>
  </sheetViews>
  <sheetFormatPr defaultRowHeight="14.4" defaultColWidth="9.140625" outlineLevelRow="0" outlineLevelCol="0"/>
  <cols>
    <col min="1" max="1" width="9.140625" style="240"/>
    <col min="2" max="2" width="12.5703125" customWidth="true" style="240"/>
    <col min="3" max="3" width="22.42578125" customWidth="true" style="240"/>
    <col min="4" max="4" width="49.7109375" customWidth="true" style="240"/>
    <col min="5" max="5" width="10.140625" customWidth="true" style="287"/>
    <col min="6" max="6" width="20.7109375" customWidth="true" style="287"/>
    <col min="7" max="7" width="20" customWidth="true" style="240"/>
    <col min="8" max="8" width="16.7109375" customWidth="true" style="241"/>
    <col min="11" max="11" width="15" customWidth="true" style="0"/>
    <col min="15" max="15" width="9.140625" style="240"/>
  </cols>
  <sheetData>
    <row r="2" spans="1:15">
      <c r="A2" s="366" t="s">
        <v>131</v>
      </c>
      <c r="B2" s="366"/>
      <c r="C2" s="366"/>
      <c r="D2" s="366"/>
      <c r="E2" s="366"/>
      <c r="F2" s="366"/>
      <c r="G2" s="366"/>
      <c r="H2" s="366"/>
    </row>
    <row r="3" spans="1:15">
      <c r="A3" s="367" t="s">
        <v>132</v>
      </c>
      <c r="B3" s="367"/>
      <c r="C3" s="367"/>
      <c r="D3" s="367"/>
      <c r="E3" s="367"/>
      <c r="F3" s="367"/>
      <c r="G3" s="367"/>
      <c r="H3" s="367"/>
    </row>
    <row r="4" spans="1:15" customHeight="1" ht="18.75">
      <c r="A4" s="272"/>
      <c r="B4" s="272"/>
      <c r="C4" s="378" t="s">
        <v>133</v>
      </c>
      <c r="D4" s="378"/>
      <c r="E4" s="378"/>
      <c r="F4" s="378"/>
      <c r="G4" s="378"/>
      <c r="H4" s="378"/>
    </row>
    <row r="5" spans="1:15">
      <c r="A5" s="239"/>
    </row>
    <row r="6" spans="1:15">
      <c r="A6" s="376" t="s">
        <v>134</v>
      </c>
      <c r="B6" s="377"/>
      <c r="C6" s="377"/>
      <c r="D6" s="377"/>
      <c r="E6" s="377"/>
      <c r="F6" s="377"/>
      <c r="G6" s="377"/>
      <c r="H6" s="377"/>
    </row>
    <row r="7" spans="1:15">
      <c r="A7" s="244"/>
      <c r="B7" s="244"/>
      <c r="C7" s="244"/>
      <c r="D7" s="244"/>
      <c r="F7" s="243"/>
      <c r="G7" s="244"/>
    </row>
    <row r="8" spans="1:15" customHeight="1" ht="38.25">
      <c r="A8" s="370" t="s">
        <v>135</v>
      </c>
      <c r="B8" s="370" t="s">
        <v>136</v>
      </c>
      <c r="C8" s="370" t="s">
        <v>137</v>
      </c>
      <c r="D8" s="370" t="s">
        <v>138</v>
      </c>
      <c r="E8" s="375" t="s">
        <v>139</v>
      </c>
      <c r="F8" s="370" t="s">
        <v>140</v>
      </c>
      <c r="G8" s="370" t="s">
        <v>47</v>
      </c>
      <c r="H8" s="370"/>
    </row>
    <row r="9" spans="1:15" customHeight="1" ht="40.7">
      <c r="A9" s="370"/>
      <c r="B9" s="370"/>
      <c r="C9" s="370"/>
      <c r="D9" s="370"/>
      <c r="E9" s="375"/>
      <c r="F9" s="370"/>
      <c r="G9" s="191" t="s">
        <v>141</v>
      </c>
      <c r="H9" s="242" t="s">
        <v>142</v>
      </c>
    </row>
    <row r="10" spans="1:15">
      <c r="A10" s="249">
        <v>1</v>
      </c>
      <c r="B10" s="249"/>
      <c r="C10" s="249">
        <v>2</v>
      </c>
      <c r="D10" s="249" t="s">
        <v>143</v>
      </c>
      <c r="E10" s="294">
        <v>4</v>
      </c>
      <c r="F10" s="249">
        <v>5</v>
      </c>
      <c r="G10" s="249">
        <v>6</v>
      </c>
      <c r="H10" s="289">
        <v>7</v>
      </c>
    </row>
    <row r="11" spans="1:15" s="246" customFormat="1">
      <c r="A11" s="372" t="s">
        <v>144</v>
      </c>
      <c r="B11" s="373"/>
      <c r="C11" s="374"/>
      <c r="D11" s="374"/>
      <c r="E11" s="373"/>
      <c r="F11" s="288">
        <f>SUM(F12:F15)</f>
        <v>92.829</v>
      </c>
      <c r="G11" s="270"/>
      <c r="H11" s="268">
        <f>SUM(H12:H15)</f>
        <v>895.98</v>
      </c>
    </row>
    <row r="12" spans="1:15">
      <c r="A12" s="271">
        <v>1</v>
      </c>
      <c r="B12" s="248"/>
      <c r="C12" s="279" t="s">
        <v>145</v>
      </c>
      <c r="D12" s="280" t="s">
        <v>146</v>
      </c>
      <c r="E12" s="295" t="s">
        <v>147</v>
      </c>
      <c r="F12" s="279">
        <v>30.536</v>
      </c>
      <c r="G12" s="284">
        <v>9.4</v>
      </c>
      <c r="H12" s="290">
        <f>ROUND(F12*G12,2)</f>
        <v>287.04</v>
      </c>
    </row>
    <row r="13" spans="1:15">
      <c r="A13" s="271">
        <v>2</v>
      </c>
      <c r="B13" s="248"/>
      <c r="C13" s="279" t="s">
        <v>148</v>
      </c>
      <c r="D13" s="280" t="s">
        <v>149</v>
      </c>
      <c r="E13" s="295" t="s">
        <v>147</v>
      </c>
      <c r="F13" s="279">
        <v>23.22</v>
      </c>
      <c r="G13" s="284">
        <v>9.92</v>
      </c>
      <c r="H13" s="290">
        <f>ROUND(F13*G13,2)</f>
        <v>230.34</v>
      </c>
    </row>
    <row r="14" spans="1:15">
      <c r="A14" s="271">
        <v>3</v>
      </c>
      <c r="B14" s="248"/>
      <c r="C14" s="279" t="s">
        <v>150</v>
      </c>
      <c r="D14" s="280" t="s">
        <v>151</v>
      </c>
      <c r="E14" s="295" t="s">
        <v>147</v>
      </c>
      <c r="F14" s="279">
        <v>19.402</v>
      </c>
      <c r="G14" s="284">
        <v>9.76</v>
      </c>
      <c r="H14" s="290">
        <f>ROUND(F14*G14,2)</f>
        <v>189.36</v>
      </c>
    </row>
    <row r="15" spans="1:15">
      <c r="A15" s="271">
        <v>4</v>
      </c>
      <c r="B15" s="248"/>
      <c r="C15" s="279" t="s">
        <v>152</v>
      </c>
      <c r="D15" s="280" t="s">
        <v>153</v>
      </c>
      <c r="E15" s="295" t="s">
        <v>147</v>
      </c>
      <c r="F15" s="279">
        <v>19.671</v>
      </c>
      <c r="G15" s="284">
        <v>9.62</v>
      </c>
      <c r="H15" s="290">
        <f>ROUND(F15*G15,2)</f>
        <v>189.24</v>
      </c>
    </row>
    <row r="16" spans="1:15">
      <c r="A16" s="371" t="s">
        <v>154</v>
      </c>
      <c r="B16" s="371"/>
      <c r="C16" s="371"/>
      <c r="D16" s="371"/>
      <c r="E16" s="371"/>
      <c r="F16" s="298"/>
      <c r="G16" s="247"/>
      <c r="H16" s="268">
        <f>H17</f>
        <v>87.9</v>
      </c>
    </row>
    <row r="17" spans="1:15">
      <c r="A17" s="271">
        <v>5</v>
      </c>
      <c r="B17" s="245"/>
      <c r="C17" s="285">
        <v>2</v>
      </c>
      <c r="D17" s="286" t="s">
        <v>155</v>
      </c>
      <c r="E17" s="295" t="s">
        <v>147</v>
      </c>
      <c r="F17" s="283">
        <v>6.3554</v>
      </c>
      <c r="G17" s="265"/>
      <c r="H17" s="291">
        <v>87.9</v>
      </c>
    </row>
    <row r="18" spans="1:15" s="246" customFormat="1">
      <c r="A18" s="372" t="s">
        <v>156</v>
      </c>
      <c r="B18" s="373"/>
      <c r="C18" s="374"/>
      <c r="D18" s="374"/>
      <c r="E18" s="373"/>
      <c r="F18" s="298"/>
      <c r="G18" s="247"/>
      <c r="H18" s="268">
        <f>SUM(H19:H27)</f>
        <v>1274.52</v>
      </c>
    </row>
    <row r="19" spans="1:15" customHeight="1" ht="25.5">
      <c r="A19" s="271">
        <v>6</v>
      </c>
      <c r="B19" s="245"/>
      <c r="C19" s="279" t="s">
        <v>157</v>
      </c>
      <c r="D19" s="280" t="s">
        <v>158</v>
      </c>
      <c r="E19" s="296" t="s">
        <v>159</v>
      </c>
      <c r="F19" s="279">
        <v>2.48</v>
      </c>
      <c r="G19" s="282">
        <v>197.01</v>
      </c>
      <c r="H19" s="290">
        <f>ROUND(F19*G19,2)</f>
        <v>488.58</v>
      </c>
    </row>
    <row r="20" spans="1:15" s="246" customFormat="1">
      <c r="A20" s="271">
        <v>7</v>
      </c>
      <c r="B20" s="245"/>
      <c r="C20" s="279" t="s">
        <v>160</v>
      </c>
      <c r="D20" s="280" t="s">
        <v>161</v>
      </c>
      <c r="E20" s="296" t="s">
        <v>159</v>
      </c>
      <c r="F20" s="279">
        <v>3.8091</v>
      </c>
      <c r="G20" s="282">
        <v>111.99</v>
      </c>
      <c r="H20" s="290">
        <f>ROUND(F20*G20,2)</f>
        <v>426.58</v>
      </c>
    </row>
    <row r="21" spans="1:15">
      <c r="A21" s="271">
        <v>8</v>
      </c>
      <c r="B21" s="245"/>
      <c r="C21" s="279" t="s">
        <v>162</v>
      </c>
      <c r="D21" s="280" t="s">
        <v>163</v>
      </c>
      <c r="E21" s="296" t="s">
        <v>159</v>
      </c>
      <c r="F21" s="279">
        <v>2.8768</v>
      </c>
      <c r="G21" s="282">
        <v>65.71</v>
      </c>
      <c r="H21" s="290">
        <f>ROUND(F21*G21,2)</f>
        <v>189.03</v>
      </c>
    </row>
    <row r="22" spans="1:15" customHeight="1" ht="25.5">
      <c r="A22" s="271">
        <v>9</v>
      </c>
      <c r="B22" s="245"/>
      <c r="C22" s="279" t="s">
        <v>164</v>
      </c>
      <c r="D22" s="280" t="s">
        <v>165</v>
      </c>
      <c r="E22" s="296" t="s">
        <v>159</v>
      </c>
      <c r="F22" s="279">
        <v>17.0008</v>
      </c>
      <c r="G22" s="282">
        <v>8.1</v>
      </c>
      <c r="H22" s="290">
        <f>ROUND(F22*G22,2)</f>
        <v>137.71</v>
      </c>
    </row>
    <row r="23" spans="1:15" customHeight="1" ht="25.5">
      <c r="A23" s="271">
        <v>10</v>
      </c>
      <c r="B23" s="245"/>
      <c r="C23" s="279" t="s">
        <v>166</v>
      </c>
      <c r="D23" s="280" t="s">
        <v>167</v>
      </c>
      <c r="E23" s="296" t="s">
        <v>159</v>
      </c>
      <c r="F23" s="279">
        <v>4.644</v>
      </c>
      <c r="G23" s="282">
        <v>3.28</v>
      </c>
      <c r="H23" s="290">
        <f>ROUND(F23*G23,2)</f>
        <v>15.23</v>
      </c>
    </row>
    <row r="24" spans="1:15">
      <c r="A24" s="271">
        <v>11</v>
      </c>
      <c r="B24" s="245"/>
      <c r="C24" s="279" t="s">
        <v>168</v>
      </c>
      <c r="D24" s="280" t="s">
        <v>169</v>
      </c>
      <c r="E24" s="296" t="s">
        <v>159</v>
      </c>
      <c r="F24" s="279">
        <v>3.905</v>
      </c>
      <c r="G24" s="282">
        <v>2.08</v>
      </c>
      <c r="H24" s="290">
        <f>ROUND(F24*G24,2)</f>
        <v>8.12</v>
      </c>
    </row>
    <row r="25" spans="1:15" customHeight="1" ht="25.5">
      <c r="A25" s="271">
        <v>12</v>
      </c>
      <c r="B25" s="245"/>
      <c r="C25" s="279" t="s">
        <v>170</v>
      </c>
      <c r="D25" s="280" t="s">
        <v>171</v>
      </c>
      <c r="E25" s="296" t="s">
        <v>159</v>
      </c>
      <c r="F25" s="279">
        <v>0.0663</v>
      </c>
      <c r="G25" s="282">
        <v>70.01</v>
      </c>
      <c r="H25" s="290">
        <f>ROUND(F25*G25,2)</f>
        <v>4.64</v>
      </c>
    </row>
    <row r="26" spans="1:15">
      <c r="A26" s="271">
        <v>13</v>
      </c>
      <c r="B26" s="245"/>
      <c r="C26" s="279" t="s">
        <v>172</v>
      </c>
      <c r="D26" s="280" t="s">
        <v>173</v>
      </c>
      <c r="E26" s="296" t="s">
        <v>159</v>
      </c>
      <c r="F26" s="279">
        <v>4.644</v>
      </c>
      <c r="G26" s="282">
        <v>0.9</v>
      </c>
      <c r="H26" s="290">
        <f>ROUND(F26*G26,2)</f>
        <v>4.18</v>
      </c>
    </row>
    <row r="27" spans="1:15">
      <c r="A27" s="271">
        <v>14</v>
      </c>
      <c r="B27" s="245"/>
      <c r="C27" s="279" t="s">
        <v>174</v>
      </c>
      <c r="D27" s="280" t="s">
        <v>175</v>
      </c>
      <c r="E27" s="296" t="s">
        <v>159</v>
      </c>
      <c r="F27" s="279">
        <v>0.2379</v>
      </c>
      <c r="G27" s="282">
        <v>1.9</v>
      </c>
      <c r="H27" s="290">
        <f>ROUND(F27*G27,2)</f>
        <v>0.45</v>
      </c>
    </row>
    <row r="28" spans="1:15" customHeight="1" ht="15">
      <c r="A28" s="371" t="s">
        <v>43</v>
      </c>
      <c r="B28" s="371"/>
      <c r="C28" s="371"/>
      <c r="D28" s="371"/>
      <c r="E28" s="371"/>
      <c r="F28" s="299"/>
      <c r="G28" s="270"/>
      <c r="H28" s="268">
        <f>SUM(H29:H30)</f>
        <v>4958.28</v>
      </c>
    </row>
    <row r="29" spans="1:15" customHeight="1" ht="15">
      <c r="A29" s="267">
        <v>15</v>
      </c>
      <c r="B29" s="269"/>
      <c r="C29" s="266" t="s">
        <v>176</v>
      </c>
      <c r="D29" s="292" t="s">
        <v>177</v>
      </c>
      <c r="E29" s="297" t="s">
        <v>178</v>
      </c>
      <c r="F29" s="297">
        <v>1</v>
      </c>
      <c r="G29" s="292">
        <v>3861</v>
      </c>
      <c r="H29" s="290">
        <f>ROUND(F29*G29,2)</f>
        <v>3861</v>
      </c>
    </row>
    <row r="30" spans="1:15" customHeight="1" ht="18">
      <c r="A30" s="267">
        <v>16</v>
      </c>
      <c r="B30" s="269"/>
      <c r="C30" s="266" t="s">
        <v>179</v>
      </c>
      <c r="D30" s="293" t="s">
        <v>180</v>
      </c>
      <c r="E30" s="297" t="s">
        <v>181</v>
      </c>
      <c r="F30" s="297">
        <v>1</v>
      </c>
      <c r="G30" s="307">
        <v>1097.28</v>
      </c>
      <c r="H30" s="308">
        <f>ROUND(F30*G30,2)</f>
        <v>1097.28</v>
      </c>
    </row>
    <row r="31" spans="1:15">
      <c r="A31" s="372" t="s">
        <v>182</v>
      </c>
      <c r="B31" s="373"/>
      <c r="C31" s="374"/>
      <c r="D31" s="374"/>
      <c r="E31" s="373"/>
      <c r="F31" s="298"/>
      <c r="G31" s="247"/>
      <c r="H31" s="268">
        <f>SUM(H32:H64)</f>
        <v>11957.47</v>
      </c>
    </row>
    <row r="32" spans="1:15" customHeight="1" ht="38.25">
      <c r="A32" s="267">
        <v>17</v>
      </c>
      <c r="B32" s="245"/>
      <c r="C32" s="279" t="s">
        <v>183</v>
      </c>
      <c r="D32" s="280" t="s">
        <v>184</v>
      </c>
      <c r="E32" s="281" t="s">
        <v>185</v>
      </c>
      <c r="F32" s="279">
        <v>0.612</v>
      </c>
      <c r="G32" s="282">
        <v>8128</v>
      </c>
      <c r="H32" s="290">
        <f>ROUND(F32*G32,2)</f>
        <v>4974.34</v>
      </c>
    </row>
    <row r="33" spans="1:15" customHeight="1" ht="38.25">
      <c r="A33" s="267">
        <v>18</v>
      </c>
      <c r="B33" s="245"/>
      <c r="C33" s="279" t="s">
        <v>186</v>
      </c>
      <c r="D33" s="280" t="s">
        <v>187</v>
      </c>
      <c r="E33" s="281" t="s">
        <v>185</v>
      </c>
      <c r="F33" s="279">
        <v>0.588</v>
      </c>
      <c r="G33" s="282">
        <v>5999.99</v>
      </c>
      <c r="H33" s="290">
        <f>ROUND(F33*G33,2)</f>
        <v>3527.99</v>
      </c>
    </row>
    <row r="34" spans="1:15" customHeight="1" ht="38.25">
      <c r="A34" s="267">
        <v>19</v>
      </c>
      <c r="B34" s="245"/>
      <c r="C34" s="279" t="s">
        <v>188</v>
      </c>
      <c r="D34" s="280" t="s">
        <v>189</v>
      </c>
      <c r="E34" s="281" t="s">
        <v>190</v>
      </c>
      <c r="F34" s="279">
        <v>110</v>
      </c>
      <c r="G34" s="282">
        <v>8.28</v>
      </c>
      <c r="H34" s="290">
        <f>ROUND(F34*G34,2)</f>
        <v>910.8</v>
      </c>
    </row>
    <row r="35" spans="1:15">
      <c r="A35" s="267">
        <v>20</v>
      </c>
      <c r="B35" s="245"/>
      <c r="C35" s="279" t="s">
        <v>191</v>
      </c>
      <c r="D35" s="280" t="s">
        <v>192</v>
      </c>
      <c r="E35" s="281" t="s">
        <v>193</v>
      </c>
      <c r="F35" s="279">
        <v>1</v>
      </c>
      <c r="G35" s="282">
        <v>682</v>
      </c>
      <c r="H35" s="290">
        <f>ROUND(F35*G35,2)</f>
        <v>682</v>
      </c>
    </row>
    <row r="36" spans="1:15" customHeight="1" ht="25.5">
      <c r="A36" s="267">
        <v>21</v>
      </c>
      <c r="B36" s="245"/>
      <c r="C36" s="279" t="s">
        <v>194</v>
      </c>
      <c r="D36" s="280" t="s">
        <v>195</v>
      </c>
      <c r="E36" s="281" t="s">
        <v>196</v>
      </c>
      <c r="F36" s="279">
        <v>0.03</v>
      </c>
      <c r="G36" s="282">
        <v>17230.19</v>
      </c>
      <c r="H36" s="290">
        <f>ROUND(F36*G36,2)</f>
        <v>516.91</v>
      </c>
    </row>
    <row r="37" spans="1:15">
      <c r="A37" s="267">
        <v>22</v>
      </c>
      <c r="B37" s="245"/>
      <c r="C37" s="279" t="s">
        <v>197</v>
      </c>
      <c r="D37" s="280" t="s">
        <v>198</v>
      </c>
      <c r="E37" s="281" t="s">
        <v>199</v>
      </c>
      <c r="F37" s="279">
        <v>1.1</v>
      </c>
      <c r="G37" s="282">
        <v>277.5</v>
      </c>
      <c r="H37" s="290">
        <f>ROUND(F37*G37,2)</f>
        <v>305.25</v>
      </c>
    </row>
    <row r="38" spans="1:15" customHeight="1" ht="25.5">
      <c r="A38" s="267">
        <v>23</v>
      </c>
      <c r="B38" s="245"/>
      <c r="C38" s="279" t="s">
        <v>200</v>
      </c>
      <c r="D38" s="280" t="s">
        <v>201</v>
      </c>
      <c r="E38" s="281" t="s">
        <v>185</v>
      </c>
      <c r="F38" s="279">
        <v>0.05665</v>
      </c>
      <c r="G38" s="282">
        <v>5000</v>
      </c>
      <c r="H38" s="290">
        <f>ROUND(F38*G38,2)</f>
        <v>283.25</v>
      </c>
    </row>
    <row r="39" spans="1:15" customHeight="1" ht="25.5">
      <c r="A39" s="267">
        <v>24</v>
      </c>
      <c r="B39" s="245"/>
      <c r="C39" s="279" t="s">
        <v>202</v>
      </c>
      <c r="D39" s="280" t="s">
        <v>203</v>
      </c>
      <c r="E39" s="281" t="s">
        <v>185</v>
      </c>
      <c r="F39" s="279">
        <v>0.02</v>
      </c>
      <c r="G39" s="282">
        <v>11500</v>
      </c>
      <c r="H39" s="290">
        <f>ROUND(F39*G39,2)</f>
        <v>230</v>
      </c>
    </row>
    <row r="40" spans="1:15" customHeight="1" ht="25.5">
      <c r="A40" s="267">
        <v>25</v>
      </c>
      <c r="B40" s="245"/>
      <c r="C40" s="279" t="s">
        <v>204</v>
      </c>
      <c r="D40" s="280" t="s">
        <v>205</v>
      </c>
      <c r="E40" s="281" t="s">
        <v>193</v>
      </c>
      <c r="F40" s="279">
        <v>0.291</v>
      </c>
      <c r="G40" s="282">
        <v>600</v>
      </c>
      <c r="H40" s="290">
        <f>ROUND(F40*G40,2)</f>
        <v>174.6</v>
      </c>
    </row>
    <row r="41" spans="1:15">
      <c r="A41" s="267">
        <v>26</v>
      </c>
      <c r="B41" s="245"/>
      <c r="C41" s="279" t="s">
        <v>206</v>
      </c>
      <c r="D41" s="280" t="s">
        <v>207</v>
      </c>
      <c r="E41" s="281" t="s">
        <v>196</v>
      </c>
      <c r="F41" s="279">
        <v>0.1</v>
      </c>
      <c r="G41" s="282">
        <v>887.03</v>
      </c>
      <c r="H41" s="290">
        <f>ROUND(F41*G41,2)</f>
        <v>88.7</v>
      </c>
    </row>
    <row r="42" spans="1:15" customHeight="1" ht="25.5">
      <c r="A42" s="267">
        <v>27</v>
      </c>
      <c r="B42" s="245"/>
      <c r="C42" s="279" t="s">
        <v>208</v>
      </c>
      <c r="D42" s="280" t="s">
        <v>209</v>
      </c>
      <c r="E42" s="281" t="s">
        <v>185</v>
      </c>
      <c r="F42" s="279">
        <v>0.0007</v>
      </c>
      <c r="G42" s="282">
        <v>86162.5</v>
      </c>
      <c r="H42" s="290">
        <f>ROUND(F42*G42,2)</f>
        <v>60.31</v>
      </c>
    </row>
    <row r="43" spans="1:15" customHeight="1" ht="25.5">
      <c r="A43" s="267">
        <v>28</v>
      </c>
      <c r="B43" s="245"/>
      <c r="C43" s="279" t="s">
        <v>210</v>
      </c>
      <c r="D43" s="280" t="s">
        <v>211</v>
      </c>
      <c r="E43" s="281" t="s">
        <v>196</v>
      </c>
      <c r="F43" s="279">
        <v>0.03</v>
      </c>
      <c r="G43" s="282">
        <v>1335.52</v>
      </c>
      <c r="H43" s="290">
        <f>ROUND(F43*G43,2)</f>
        <v>40.07</v>
      </c>
    </row>
    <row r="44" spans="1:15">
      <c r="A44" s="267">
        <v>29</v>
      </c>
      <c r="B44" s="245"/>
      <c r="C44" s="279" t="s">
        <v>212</v>
      </c>
      <c r="D44" s="280" t="s">
        <v>213</v>
      </c>
      <c r="E44" s="281" t="s">
        <v>185</v>
      </c>
      <c r="F44" s="279">
        <v>0.002398</v>
      </c>
      <c r="G44" s="282">
        <v>12430</v>
      </c>
      <c r="H44" s="290">
        <f>ROUND(F44*G44,2)</f>
        <v>29.81</v>
      </c>
    </row>
    <row r="45" spans="1:15" s="246" customFormat="1">
      <c r="A45" s="267">
        <v>30</v>
      </c>
      <c r="B45" s="245"/>
      <c r="C45" s="279" t="s">
        <v>214</v>
      </c>
      <c r="D45" s="280" t="s">
        <v>215</v>
      </c>
      <c r="E45" s="281" t="s">
        <v>199</v>
      </c>
      <c r="F45" s="279">
        <v>0.55</v>
      </c>
      <c r="G45" s="282">
        <v>39</v>
      </c>
      <c r="H45" s="290">
        <f>ROUND(F45*G45,2)</f>
        <v>21.45</v>
      </c>
    </row>
    <row r="46" spans="1:15" customHeight="1" ht="25.5">
      <c r="A46" s="267">
        <v>31</v>
      </c>
      <c r="B46" s="245"/>
      <c r="C46" s="279" t="s">
        <v>216</v>
      </c>
      <c r="D46" s="280" t="s">
        <v>217</v>
      </c>
      <c r="E46" s="281" t="s">
        <v>193</v>
      </c>
      <c r="F46" s="279">
        <v>0.031</v>
      </c>
      <c r="G46" s="282">
        <v>684</v>
      </c>
      <c r="H46" s="290">
        <f>ROUND(F46*G46,2)</f>
        <v>21.2</v>
      </c>
    </row>
    <row r="47" spans="1:15">
      <c r="A47" s="267">
        <v>32</v>
      </c>
      <c r="B47" s="245"/>
      <c r="C47" s="279" t="s">
        <v>218</v>
      </c>
      <c r="D47" s="280" t="s">
        <v>219</v>
      </c>
      <c r="E47" s="281" t="s">
        <v>220</v>
      </c>
      <c r="F47" s="279">
        <v>1.905</v>
      </c>
      <c r="G47" s="282">
        <v>9.04</v>
      </c>
      <c r="H47" s="290">
        <f>ROUND(F47*G47,2)</f>
        <v>17.22</v>
      </c>
    </row>
    <row r="48" spans="1:15" customHeight="1" ht="25.5">
      <c r="A48" s="267">
        <v>33</v>
      </c>
      <c r="B48" s="245"/>
      <c r="C48" s="279" t="s">
        <v>221</v>
      </c>
      <c r="D48" s="280" t="s">
        <v>222</v>
      </c>
      <c r="E48" s="281" t="s">
        <v>223</v>
      </c>
      <c r="F48" s="279">
        <v>14.13885</v>
      </c>
      <c r="G48" s="282">
        <v>1</v>
      </c>
      <c r="H48" s="290">
        <f>ROUND(F48*G48,2)</f>
        <v>14.14</v>
      </c>
    </row>
    <row r="49" spans="1:15">
      <c r="A49" s="267">
        <v>34</v>
      </c>
      <c r="B49" s="245"/>
      <c r="C49" s="279" t="s">
        <v>224</v>
      </c>
      <c r="D49" s="280" t="s">
        <v>225</v>
      </c>
      <c r="E49" s="281" t="s">
        <v>220</v>
      </c>
      <c r="F49" s="279">
        <v>1.326</v>
      </c>
      <c r="G49" s="282">
        <v>10.57</v>
      </c>
      <c r="H49" s="290">
        <f>ROUND(F49*G49,2)</f>
        <v>14.02</v>
      </c>
    </row>
    <row r="50" spans="1:15">
      <c r="A50" s="267">
        <v>35</v>
      </c>
      <c r="B50" s="245"/>
      <c r="C50" s="279" t="s">
        <v>226</v>
      </c>
      <c r="D50" s="280" t="s">
        <v>227</v>
      </c>
      <c r="E50" s="281" t="s">
        <v>178</v>
      </c>
      <c r="F50" s="279">
        <v>0.05</v>
      </c>
      <c r="G50" s="282">
        <v>266.67</v>
      </c>
      <c r="H50" s="290">
        <f>ROUND(F50*G50,2)</f>
        <v>13.33</v>
      </c>
    </row>
    <row r="51" spans="1:15">
      <c r="A51" s="267">
        <v>36</v>
      </c>
      <c r="B51" s="245"/>
      <c r="C51" s="279" t="s">
        <v>228</v>
      </c>
      <c r="D51" s="280" t="s">
        <v>229</v>
      </c>
      <c r="E51" s="281" t="s">
        <v>178</v>
      </c>
      <c r="F51" s="279">
        <v>11</v>
      </c>
      <c r="G51" s="282">
        <v>0.71</v>
      </c>
      <c r="H51" s="290">
        <f>ROUND(F51*G51,2)</f>
        <v>7.81</v>
      </c>
    </row>
    <row r="52" spans="1:15">
      <c r="A52" s="267">
        <v>37</v>
      </c>
      <c r="B52" s="245"/>
      <c r="C52" s="279" t="s">
        <v>230</v>
      </c>
      <c r="D52" s="280" t="s">
        <v>231</v>
      </c>
      <c r="E52" s="281" t="s">
        <v>185</v>
      </c>
      <c r="F52" s="279">
        <v>0.000372</v>
      </c>
      <c r="G52" s="282">
        <v>12430</v>
      </c>
      <c r="H52" s="290">
        <f>ROUND(F52*G52,2)</f>
        <v>4.62</v>
      </c>
    </row>
    <row r="53" spans="1:15">
      <c r="A53" s="267">
        <v>38</v>
      </c>
      <c r="B53" s="245"/>
      <c r="C53" s="279" t="s">
        <v>232</v>
      </c>
      <c r="D53" s="280" t="s">
        <v>233</v>
      </c>
      <c r="E53" s="281" t="s">
        <v>185</v>
      </c>
      <c r="F53" s="279">
        <v>0.000498</v>
      </c>
      <c r="G53" s="282">
        <v>7826.9</v>
      </c>
      <c r="H53" s="290">
        <f>ROUND(F53*G53,2)</f>
        <v>3.9</v>
      </c>
    </row>
    <row r="54" spans="1:15">
      <c r="A54" s="267">
        <v>39</v>
      </c>
      <c r="B54" s="245"/>
      <c r="C54" s="279" t="s">
        <v>234</v>
      </c>
      <c r="D54" s="280" t="s">
        <v>235</v>
      </c>
      <c r="E54" s="281" t="s">
        <v>236</v>
      </c>
      <c r="F54" s="279">
        <v>0.02526</v>
      </c>
      <c r="G54" s="282">
        <v>120</v>
      </c>
      <c r="H54" s="290">
        <f>ROUND(F54*G54,2)</f>
        <v>3.03</v>
      </c>
    </row>
    <row r="55" spans="1:15">
      <c r="A55" s="267">
        <v>40</v>
      </c>
      <c r="B55" s="245"/>
      <c r="C55" s="279" t="s">
        <v>237</v>
      </c>
      <c r="D55" s="280" t="s">
        <v>238</v>
      </c>
      <c r="E55" s="281" t="s">
        <v>239</v>
      </c>
      <c r="F55" s="279">
        <v>0.011</v>
      </c>
      <c r="G55" s="282">
        <v>270</v>
      </c>
      <c r="H55" s="290">
        <f>ROUND(F55*G55,2)</f>
        <v>2.97</v>
      </c>
    </row>
    <row r="56" spans="1:15">
      <c r="A56" s="267">
        <v>41</v>
      </c>
      <c r="B56" s="245"/>
      <c r="C56" s="279" t="s">
        <v>240</v>
      </c>
      <c r="D56" s="280" t="s">
        <v>241</v>
      </c>
      <c r="E56" s="281" t="s">
        <v>185</v>
      </c>
      <c r="F56" s="279">
        <v>0.0003</v>
      </c>
      <c r="G56" s="282">
        <v>9424</v>
      </c>
      <c r="H56" s="290">
        <f>ROUND(F56*G56,2)</f>
        <v>2.83</v>
      </c>
    </row>
    <row r="57" spans="1:15" customHeight="1" ht="25.5">
      <c r="A57" s="267">
        <v>42</v>
      </c>
      <c r="B57" s="245"/>
      <c r="C57" s="279" t="s">
        <v>242</v>
      </c>
      <c r="D57" s="280" t="s">
        <v>243</v>
      </c>
      <c r="E57" s="281" t="s">
        <v>193</v>
      </c>
      <c r="F57" s="279">
        <v>0.005</v>
      </c>
      <c r="G57" s="282">
        <v>558.33</v>
      </c>
      <c r="H57" s="290">
        <f>ROUND(F57*G57,2)</f>
        <v>2.79</v>
      </c>
    </row>
    <row r="58" spans="1:15" customHeight="1" ht="25.5">
      <c r="A58" s="267">
        <v>43</v>
      </c>
      <c r="B58" s="245"/>
      <c r="C58" s="279" t="s">
        <v>244</v>
      </c>
      <c r="D58" s="280" t="s">
        <v>245</v>
      </c>
      <c r="E58" s="281" t="s">
        <v>239</v>
      </c>
      <c r="F58" s="279">
        <v>0.00106</v>
      </c>
      <c r="G58" s="282">
        <v>1740.2</v>
      </c>
      <c r="H58" s="290">
        <f>ROUND(F58*G58,2)</f>
        <v>1.84</v>
      </c>
    </row>
    <row r="59" spans="1:15">
      <c r="A59" s="267">
        <v>44</v>
      </c>
      <c r="B59" s="245"/>
      <c r="C59" s="279" t="s">
        <v>246</v>
      </c>
      <c r="D59" s="280" t="s">
        <v>247</v>
      </c>
      <c r="E59" s="281" t="s">
        <v>220</v>
      </c>
      <c r="F59" s="279">
        <v>0.03</v>
      </c>
      <c r="G59" s="282">
        <v>28.6</v>
      </c>
      <c r="H59" s="290">
        <f>ROUND(F59*G59,2)</f>
        <v>0.86</v>
      </c>
    </row>
    <row r="60" spans="1:15" s="246" customFormat="1">
      <c r="A60" s="267">
        <v>45</v>
      </c>
      <c r="B60" s="245"/>
      <c r="C60" s="279" t="s">
        <v>248</v>
      </c>
      <c r="D60" s="280" t="s">
        <v>249</v>
      </c>
      <c r="E60" s="281" t="s">
        <v>250</v>
      </c>
      <c r="F60" s="279">
        <v>0.004</v>
      </c>
      <c r="G60" s="282">
        <v>110</v>
      </c>
      <c r="H60" s="290">
        <f>ROUND(F60*G60,2)</f>
        <v>0.44</v>
      </c>
    </row>
    <row r="61" spans="1:15" customHeight="1" ht="25.5">
      <c r="A61" s="267">
        <v>46</v>
      </c>
      <c r="B61" s="245"/>
      <c r="C61" s="279" t="s">
        <v>251</v>
      </c>
      <c r="D61" s="280" t="s">
        <v>252</v>
      </c>
      <c r="E61" s="281" t="s">
        <v>185</v>
      </c>
      <c r="F61" s="279">
        <v>0.0009</v>
      </c>
      <c r="G61" s="282">
        <v>480</v>
      </c>
      <c r="H61" s="290">
        <f>ROUND(F61*G61,2)</f>
        <v>0.43</v>
      </c>
    </row>
    <row r="62" spans="1:15">
      <c r="A62" s="267">
        <v>47</v>
      </c>
      <c r="B62" s="245"/>
      <c r="C62" s="279" t="s">
        <v>253</v>
      </c>
      <c r="D62" s="280" t="s">
        <v>254</v>
      </c>
      <c r="E62" s="281" t="s">
        <v>220</v>
      </c>
      <c r="F62" s="279">
        <v>0.06</v>
      </c>
      <c r="G62" s="282">
        <v>6.4</v>
      </c>
      <c r="H62" s="290">
        <f>ROUND(F62*G62,2)</f>
        <v>0.38</v>
      </c>
    </row>
    <row r="63" spans="1:15">
      <c r="A63" s="267">
        <v>48</v>
      </c>
      <c r="B63" s="245"/>
      <c r="C63" s="279" t="s">
        <v>255</v>
      </c>
      <c r="D63" s="280" t="s">
        <v>256</v>
      </c>
      <c r="E63" s="281" t="s">
        <v>193</v>
      </c>
      <c r="F63" s="279">
        <v>0.00031</v>
      </c>
      <c r="G63" s="282">
        <v>463.3</v>
      </c>
      <c r="H63" s="290">
        <f>ROUND(F63*G63,2)</f>
        <v>0.14</v>
      </c>
    </row>
    <row r="64" spans="1:15" customHeight="1" ht="38.25">
      <c r="A64" s="267">
        <v>49</v>
      </c>
      <c r="B64" s="245"/>
      <c r="C64" s="279" t="s">
        <v>257</v>
      </c>
      <c r="D64" s="280" t="s">
        <v>258</v>
      </c>
      <c r="E64" s="281" t="s">
        <v>193</v>
      </c>
      <c r="F64" s="279">
        <v>0.00075</v>
      </c>
      <c r="G64" s="282">
        <v>55.26</v>
      </c>
      <c r="H64" s="290">
        <f>ROUND(F64*G64,2)</f>
        <v>0.04</v>
      </c>
    </row>
    <row r="67" spans="1:15">
      <c r="B67" s="240" t="s">
        <v>129</v>
      </c>
    </row>
    <row r="68" spans="1:15">
      <c r="B68" s="241" t="s">
        <v>112</v>
      </c>
    </row>
    <row r="70" spans="1:15">
      <c r="B70" s="240" t="s">
        <v>130</v>
      </c>
    </row>
    <row r="71" spans="1:15">
      <c r="B71" s="241" t="s">
        <v>114</v>
      </c>
    </row>
  </sheetData>
  <mergeCells>
    <mergeCell ref="A2:H2"/>
    <mergeCell ref="A3:H3"/>
    <mergeCell ref="A6:H6"/>
    <mergeCell ref="A8:A9"/>
    <mergeCell ref="B8:B9"/>
    <mergeCell ref="C8:C9"/>
    <mergeCell ref="C4:H4"/>
    <mergeCell ref="F8:F9"/>
    <mergeCell ref="G8:H8"/>
    <mergeCell ref="A16:E16"/>
    <mergeCell ref="A31:E31"/>
    <mergeCell ref="A11:E11"/>
    <mergeCell ref="A18:E18"/>
    <mergeCell ref="D8:D9"/>
    <mergeCell ref="E8:E9"/>
    <mergeCell ref="A28:E28"/>
  </mergeCells>
  <conditionalFormatting sqref="C19:C27">
    <cfRule type="duplicateValues" dxfId="0" priority="1">
      <formula/>
    </cfRule>
  </conditionalFormatting>
  <conditionalFormatting sqref="C32:C64">
    <cfRule type="duplicateValues" dxfId="0" priority="2">
      <formula/>
    </cfRule>
  </conditionalFormatting>
  <printOptions gridLines="false" gridLinesSet="true"/>
  <pageMargins left="0.7" right="0.7" top="0.75" bottom="0.75" header="0.3" footer="0.3"/>
  <pageSetup paperSize="9" orientation="portrait" scale="54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M50"/>
  <sheetViews>
    <sheetView tabSelected="0" workbookViewId="0" view="pageBreakPreview" showGridLines="true" showRowColHeaders="1" topLeftCell="A25">
      <selection activeCell="D44" sqref="D44"/>
    </sheetView>
  </sheetViews>
  <sheetFormatPr defaultRowHeight="14.4" defaultColWidth="9.140625" outlineLevelRow="0" outlineLevelCol="0"/>
  <cols>
    <col min="1" max="1" width="4.140625" customWidth="true" style="58"/>
    <col min="2" max="2" width="36.28515625" customWidth="true" style="58"/>
    <col min="3" max="3" width="18.85546875" customWidth="true" style="58"/>
    <col min="4" max="4" width="18.28515625" customWidth="true" style="58"/>
    <col min="5" max="5" width="18.85546875" customWidth="true" style="58"/>
    <col min="6" max="6" width="11.42578125" customWidth="true" style="58"/>
    <col min="7" max="7" width="14.42578125" customWidth="true" style="0"/>
    <col min="8" max="8" width="9.140625" style="58"/>
    <col min="9" max="9" width="9.140625" style="58"/>
    <col min="10" max="10" width="9.140625" style="58"/>
    <col min="11" max="11" width="9.140625" style="58"/>
    <col min="12" max="12" width="13.5703125" customWidth="true" style="58"/>
    <col min="13" max="13" width="9.140625" style="58"/>
  </cols>
  <sheetData>
    <row r="1" spans="1:13">
      <c r="B1" s="250"/>
      <c r="C1" s="250"/>
      <c r="D1" s="250"/>
      <c r="E1" s="250"/>
    </row>
    <row r="2" spans="1:13">
      <c r="B2" s="250"/>
      <c r="C2" s="250"/>
      <c r="D2" s="250"/>
      <c r="E2" s="260" t="s">
        <v>259</v>
      </c>
    </row>
    <row r="3" spans="1:13">
      <c r="B3" s="250"/>
      <c r="C3" s="250"/>
      <c r="D3" s="250"/>
      <c r="E3" s="250"/>
    </row>
    <row r="4" spans="1:13">
      <c r="B4" s="250"/>
      <c r="C4" s="250"/>
      <c r="D4" s="250"/>
      <c r="E4" s="250"/>
    </row>
    <row r="5" spans="1:13">
      <c r="B5" s="350" t="s">
        <v>45</v>
      </c>
      <c r="C5" s="350"/>
      <c r="D5" s="350"/>
      <c r="E5" s="350"/>
    </row>
    <row r="6" spans="1:13">
      <c r="B6" s="259"/>
      <c r="C6" s="250"/>
      <c r="D6" s="250"/>
      <c r="E6" s="250"/>
    </row>
    <row r="7" spans="1:13" customHeight="1" ht="25.5">
      <c r="B7" s="379" t="s">
        <v>84</v>
      </c>
      <c r="C7" s="359"/>
      <c r="D7" s="359"/>
      <c r="E7" s="359"/>
    </row>
    <row r="8" spans="1:13">
      <c r="B8" s="380" t="s">
        <v>86</v>
      </c>
      <c r="C8" s="381"/>
      <c r="D8" s="381"/>
      <c r="E8" s="381"/>
    </row>
    <row r="9" spans="1:13">
      <c r="B9" s="259"/>
      <c r="C9" s="250"/>
      <c r="D9" s="250"/>
      <c r="E9" s="250"/>
    </row>
    <row r="10" spans="1:13" customHeight="1" ht="51">
      <c r="B10" s="258" t="s">
        <v>46</v>
      </c>
      <c r="C10" s="258" t="s">
        <v>260</v>
      </c>
      <c r="D10" s="258" t="s">
        <v>261</v>
      </c>
      <c r="E10" s="258" t="s">
        <v>262</v>
      </c>
    </row>
    <row r="11" spans="1:13">
      <c r="B11" s="252" t="s">
        <v>50</v>
      </c>
      <c r="C11" s="253">
        <f>'Прил.5 Расчет СМР и ОБ'!J15</f>
        <v>41390.06</v>
      </c>
      <c r="D11" s="254">
        <f>C11/$C$24</f>
        <v>0.17830531874647</v>
      </c>
      <c r="E11" s="254">
        <f>C11/$C$40</f>
        <v>0.14230886673036</v>
      </c>
    </row>
    <row r="12" spans="1:13">
      <c r="B12" s="252" t="s">
        <v>51</v>
      </c>
      <c r="C12" s="253">
        <f>'Прил.5 Расчет СМР и ОБ'!J23</f>
        <v>14873.58</v>
      </c>
      <c r="D12" s="254">
        <f>C12/$C$24</f>
        <v>0.064074283120176</v>
      </c>
      <c r="E12" s="254">
        <f>C12/$C$40</f>
        <v>0.051138904220564</v>
      </c>
    </row>
    <row r="13" spans="1:13">
      <c r="B13" s="252" t="s">
        <v>52</v>
      </c>
      <c r="C13" s="253">
        <f>'Прил.5 Расчет СМР и ОБ'!J30</f>
        <v>2294.45</v>
      </c>
      <c r="D13" s="254">
        <f>C13/$C$24</f>
        <v>0.0098843209842612</v>
      </c>
      <c r="E13" s="254">
        <f>C13/$C$40</f>
        <v>0.0078888646034696</v>
      </c>
    </row>
    <row r="14" spans="1:13">
      <c r="B14" s="252" t="s">
        <v>53</v>
      </c>
      <c r="C14" s="253">
        <f>C13+C12</f>
        <v>17168.03</v>
      </c>
      <c r="D14" s="254">
        <f>C14/$C$24</f>
        <v>0.073958604104437</v>
      </c>
      <c r="E14" s="254">
        <f>C14/$C$40</f>
        <v>0.059027768824034</v>
      </c>
    </row>
    <row r="15" spans="1:13">
      <c r="B15" s="252" t="s">
        <v>54</v>
      </c>
      <c r="C15" s="253">
        <f>'Прил.5 Расчет СМР и ОБ'!J17</f>
        <v>3893.06</v>
      </c>
      <c r="D15" s="254">
        <f>C15/$C$24</f>
        <v>0.016771014688046</v>
      </c>
      <c r="E15" s="254">
        <f>C15/$C$40</f>
        <v>0.013385265851591</v>
      </c>
    </row>
    <row r="16" spans="1:13">
      <c r="B16" s="252" t="s">
        <v>55</v>
      </c>
      <c r="C16" s="253">
        <f>'Прил.5 Расчет СМР и ОБ'!J47</f>
        <v>85320.63</v>
      </c>
      <c r="D16" s="254">
        <f>C16/$C$24</f>
        <v>0.36755496676737</v>
      </c>
      <c r="E16" s="254">
        <f>C16/$C$40</f>
        <v>0.29335261084475</v>
      </c>
    </row>
    <row r="17" spans="1:13">
      <c r="B17" s="252" t="s">
        <v>56</v>
      </c>
      <c r="C17" s="253">
        <f>'Прил.5 Расчет СМР и ОБ'!J76</f>
        <v>10817.41</v>
      </c>
      <c r="D17" s="254">
        <f>C17/$C$24</f>
        <v>0.046600602609931</v>
      </c>
      <c r="E17" s="254">
        <f>C17/$C$40</f>
        <v>0.037192827409714</v>
      </c>
    </row>
    <row r="18" spans="1:13">
      <c r="B18" s="252" t="s">
        <v>57</v>
      </c>
      <c r="C18" s="253">
        <f>C17+C16</f>
        <v>96138.04</v>
      </c>
      <c r="D18" s="254">
        <f>C18/$C$24</f>
        <v>0.4141555693773</v>
      </c>
      <c r="E18" s="254">
        <f>C18/$C$40</f>
        <v>0.33054543825446</v>
      </c>
    </row>
    <row r="19" spans="1:13">
      <c r="B19" s="252" t="s">
        <v>58</v>
      </c>
      <c r="C19" s="253">
        <f>C18+C14+C11</f>
        <v>154696.13</v>
      </c>
      <c r="D19" s="254"/>
      <c r="E19" s="252"/>
    </row>
    <row r="20" spans="1:13">
      <c r="B20" s="252" t="s">
        <v>59</v>
      </c>
      <c r="C20" s="253">
        <f>ROUND(C21*(C11+C15),2)</f>
        <v>31245.35</v>
      </c>
      <c r="D20" s="254">
        <f>C20/$C$24</f>
        <v>0.13460265800762</v>
      </c>
      <c r="E20" s="254">
        <f>C20/$C$40</f>
        <v>0.10742894185448</v>
      </c>
    </row>
    <row r="21" spans="1:13">
      <c r="B21" s="252" t="s">
        <v>60</v>
      </c>
      <c r="C21" s="257">
        <f>'Прил.5 Расчет СМР и ОБ'!D80</f>
        <v>0.69</v>
      </c>
      <c r="D21" s="254"/>
      <c r="E21" s="252"/>
    </row>
    <row r="22" spans="1:13">
      <c r="B22" s="252" t="s">
        <v>61</v>
      </c>
      <c r="C22" s="253">
        <f>ROUND(C23*(C11+C15),2)</f>
        <v>46188.78</v>
      </c>
      <c r="D22" s="254">
        <f>C22/$C$24</f>
        <v>0.19897784976418</v>
      </c>
      <c r="E22" s="254">
        <f>C22/$C$40</f>
        <v>0.15880800698182</v>
      </c>
    </row>
    <row r="23" spans="1:13">
      <c r="B23" s="252" t="s">
        <v>62</v>
      </c>
      <c r="C23" s="257">
        <f>'Прил.5 Расчет СМР и ОБ'!D79</f>
        <v>1.02</v>
      </c>
      <c r="D23" s="254"/>
      <c r="E23" s="252"/>
    </row>
    <row r="24" spans="1:13">
      <c r="B24" s="252" t="s">
        <v>63</v>
      </c>
      <c r="C24" s="253">
        <f>C19+C20+C22</f>
        <v>232130.26</v>
      </c>
      <c r="D24" s="254">
        <f>C24/$C$24</f>
        <v>1</v>
      </c>
      <c r="E24" s="254">
        <f>C24/$C$40</f>
        <v>0.79811902264516</v>
      </c>
    </row>
    <row r="25" spans="1:13" customHeight="1" ht="25.5">
      <c r="B25" s="252" t="s">
        <v>64</v>
      </c>
      <c r="C25" s="253">
        <f>'Прил.5 Расчет СМР и ОБ'!J38</f>
        <v>29670.72</v>
      </c>
      <c r="D25" s="254"/>
      <c r="E25" s="254">
        <f>C25/$C$40</f>
        <v>0.10201498954759</v>
      </c>
    </row>
    <row r="26" spans="1:13" customHeight="1" ht="25.5">
      <c r="B26" s="252" t="s">
        <v>65</v>
      </c>
      <c r="C26" s="253">
        <f>'Прил.5 Расчет СМР и ОБ'!J39</f>
        <v>29670.72</v>
      </c>
      <c r="D26" s="254"/>
      <c r="E26" s="254">
        <f>C26/$C$40</f>
        <v>0.10201498954759</v>
      </c>
    </row>
    <row r="27" spans="1:13">
      <c r="B27" s="252" t="s">
        <v>66</v>
      </c>
      <c r="C27" s="256">
        <f>C24+C25</f>
        <v>261800.98</v>
      </c>
      <c r="D27" s="254"/>
      <c r="E27" s="254">
        <f>C27/$C$40</f>
        <v>0.90013401219275</v>
      </c>
    </row>
    <row r="28" spans="1:13" customHeight="1" ht="33">
      <c r="B28" s="252" t="s">
        <v>67</v>
      </c>
      <c r="C28" s="252"/>
      <c r="D28" s="252"/>
      <c r="E28" s="252"/>
      <c r="F28" s="255"/>
    </row>
    <row r="29" spans="1:13" customHeight="1" ht="25.5">
      <c r="B29" s="252" t="s">
        <v>263</v>
      </c>
      <c r="C29" s="256">
        <f>ROUND(C24*3.9%,2)</f>
        <v>9053.08</v>
      </c>
      <c r="D29" s="252"/>
      <c r="E29" s="254">
        <f>C29/$C$40</f>
        <v>0.031126641401808</v>
      </c>
    </row>
    <row r="30" spans="1:13" customHeight="1" ht="38.25">
      <c r="B30" s="252" t="s">
        <v>264</v>
      </c>
      <c r="C30" s="256">
        <f>ROUND((C24+C29)*2.1%,2)</f>
        <v>5064.85</v>
      </c>
      <c r="D30" s="252"/>
      <c r="E30" s="254">
        <f>C30/$C$40</f>
        <v>0.017414158463633</v>
      </c>
      <c r="F30" s="255"/>
    </row>
    <row r="31" spans="1:13">
      <c r="B31" s="252" t="s">
        <v>265</v>
      </c>
      <c r="C31" s="314">
        <v>0</v>
      </c>
      <c r="D31" s="252"/>
      <c r="E31" s="254">
        <f>C31/$C$40</f>
        <v>0</v>
      </c>
    </row>
    <row r="32" spans="1:13" customHeight="1" ht="25.5">
      <c r="B32" s="252" t="s">
        <v>266</v>
      </c>
      <c r="C32" s="256">
        <f>ROUND(C27*0%,2)</f>
        <v>0</v>
      </c>
      <c r="D32" s="252"/>
      <c r="E32" s="254">
        <f>C32/$C$40</f>
        <v>0</v>
      </c>
    </row>
    <row r="33" spans="1:13" customHeight="1" ht="25.5">
      <c r="B33" s="252" t="s">
        <v>267</v>
      </c>
      <c r="C33" s="256">
        <f>ROUND(C28*0%,2)</f>
        <v>0</v>
      </c>
      <c r="D33" s="252"/>
      <c r="E33" s="254">
        <f>C33/$C$40</f>
        <v>0</v>
      </c>
    </row>
    <row r="34" spans="1:13" customHeight="1" ht="51">
      <c r="B34" s="252" t="s">
        <v>268</v>
      </c>
      <c r="C34" s="256">
        <f>ROUND(C29*0%,2)</f>
        <v>0</v>
      </c>
      <c r="D34" s="252"/>
      <c r="E34" s="254">
        <f>C34/$C$40</f>
        <v>0</v>
      </c>
      <c r="H34" s="262"/>
    </row>
    <row r="35" spans="1:13" customHeight="1" ht="76.7">
      <c r="B35" s="252" t="s">
        <v>269</v>
      </c>
      <c r="C35" s="256">
        <f>ROUND(C30*0%,2)</f>
        <v>0</v>
      </c>
      <c r="D35" s="252"/>
      <c r="E35" s="254">
        <f>C35/$C$40</f>
        <v>0</v>
      </c>
    </row>
    <row r="36" spans="1:13" customHeight="1" ht="25.5">
      <c r="B36" s="252" t="s">
        <v>270</v>
      </c>
      <c r="C36" s="256">
        <f>ROUND((C27+C32+C33+C34+C35+C29+C31+C30)*2.14%,2)</f>
        <v>5904.66</v>
      </c>
      <c r="D36" s="252"/>
      <c r="E36" s="254">
        <f>C36/$C$40</f>
        <v>0.020301624907722</v>
      </c>
      <c r="L36" s="255"/>
    </row>
    <row r="37" spans="1:13">
      <c r="B37" s="252" t="s">
        <v>271</v>
      </c>
      <c r="C37" s="256">
        <f>ROUND((C27+C32+C33+C34+C35+C29+C31+C30)*0.2%,2)</f>
        <v>551.84</v>
      </c>
      <c r="D37" s="252"/>
      <c r="E37" s="254">
        <f>C37/$C$40</f>
        <v>0.0018973571194747</v>
      </c>
      <c r="L37" s="255"/>
    </row>
    <row r="38" spans="1:13" customHeight="1" ht="38.25">
      <c r="B38" s="252" t="s">
        <v>73</v>
      </c>
      <c r="C38" s="253">
        <f>C27+C32+C33+C34+C35+C29+C31+C30+C36+C37</f>
        <v>282375.41</v>
      </c>
      <c r="D38" s="252"/>
      <c r="E38" s="254">
        <f>C38/$C$40</f>
        <v>0.97087379408539</v>
      </c>
    </row>
    <row r="39" spans="1:13" customHeight="1" ht="13.7">
      <c r="B39" s="252" t="s">
        <v>74</v>
      </c>
      <c r="C39" s="253">
        <f>ROUND(C38*3%,2)</f>
        <v>8471.26</v>
      </c>
      <c r="D39" s="252"/>
      <c r="E39" s="254">
        <f>C39/$C$38</f>
        <v>0.029999991854815</v>
      </c>
    </row>
    <row r="40" spans="1:13">
      <c r="B40" s="252" t="s">
        <v>75</v>
      </c>
      <c r="C40" s="253">
        <f>C39+C38</f>
        <v>290846.67</v>
      </c>
      <c r="D40" s="252"/>
      <c r="E40" s="254">
        <f>C40/$C$40</f>
        <v>1</v>
      </c>
    </row>
    <row r="41" spans="1:13">
      <c r="B41" s="252" t="s">
        <v>76</v>
      </c>
      <c r="C41" s="253">
        <f>C40/'Прил.5 Расчет СМР и ОБ'!E83</f>
        <v>290846.67</v>
      </c>
      <c r="D41" s="252"/>
      <c r="E41" s="252"/>
    </row>
    <row r="42" spans="1:13">
      <c r="B42" s="251"/>
      <c r="C42" s="250"/>
      <c r="D42" s="250"/>
      <c r="E42" s="250"/>
    </row>
    <row r="43" spans="1:13">
      <c r="B43" s="251" t="s">
        <v>272</v>
      </c>
      <c r="C43" s="250"/>
      <c r="D43" s="250"/>
      <c r="E43" s="250"/>
    </row>
    <row r="44" spans="1:13">
      <c r="B44" s="251" t="s">
        <v>273</v>
      </c>
      <c r="C44" s="250"/>
      <c r="D44" s="250"/>
      <c r="E44" s="250"/>
    </row>
    <row r="45" spans="1:13">
      <c r="B45" s="251"/>
      <c r="C45" s="250"/>
      <c r="D45" s="250"/>
      <c r="E45" s="250"/>
    </row>
    <row r="46" spans="1:13">
      <c r="B46" s="251" t="s">
        <v>274</v>
      </c>
      <c r="C46" s="250"/>
      <c r="D46" s="250"/>
      <c r="E46" s="250"/>
    </row>
    <row r="47" spans="1:13">
      <c r="B47" s="381" t="s">
        <v>275</v>
      </c>
      <c r="C47" s="381"/>
      <c r="D47" s="250"/>
      <c r="E47" s="250"/>
    </row>
    <row r="49" spans="1:13">
      <c r="B49" s="250"/>
      <c r="C49" s="250"/>
      <c r="D49" s="250"/>
      <c r="E49" s="250"/>
    </row>
    <row r="50" spans="1:13">
      <c r="B50" s="250"/>
      <c r="C50" s="250"/>
      <c r="D50" s="250"/>
      <c r="E50" s="250"/>
    </row>
  </sheetData>
  <mergeCells>
    <mergeCell ref="B5:E5"/>
    <mergeCell ref="B7:E7"/>
    <mergeCell ref="B8:E8"/>
    <mergeCell ref="B47:C47"/>
  </mergeCells>
  <printOptions gridLines="false" gridLinesSet="true"/>
  <pageMargins left="0.7" right="0.7" top="0.75" bottom="0.75" header="0.3" footer="0.3"/>
  <pageSetup paperSize="9" orientation="portrait" scale="88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N89"/>
  <sheetViews>
    <sheetView tabSelected="0" workbookViewId="0" zoomScale="70" view="pageBreakPreview" showGridLines="true" showRowColHeaders="1">
      <selection activeCell="I14" sqref="I14"/>
    </sheetView>
  </sheetViews>
  <sheetFormatPr defaultRowHeight="14.4" defaultColWidth="9.140625" outlineLevelRow="1" outlineLevelCol="0"/>
  <cols>
    <col min="1" max="1" width="5.7109375" customWidth="true" style="14"/>
    <col min="2" max="2" width="22.5703125" customWidth="true" style="14"/>
    <col min="3" max="3" width="39.140625" customWidth="true" style="14"/>
    <col min="4" max="4" width="10.7109375" customWidth="true" style="302"/>
    <col min="5" max="5" width="12.7109375" customWidth="true" style="14"/>
    <col min="6" max="6" width="15" customWidth="true" style="14"/>
    <col min="7" max="7" width="13.42578125" customWidth="true" style="14"/>
    <col min="8" max="8" width="12.7109375" customWidth="true" style="14"/>
    <col min="9" max="9" width="13.85546875" customWidth="true" style="14"/>
    <col min="10" max="10" width="17.5703125" customWidth="true" style="14"/>
    <col min="11" max="11" width="10.85546875" customWidth="true" style="14"/>
    <col min="12" max="12" width="9.140625" style="14"/>
    <col min="13" max="13" width="9.140625" style="5"/>
  </cols>
  <sheetData>
    <row r="1" spans="1:14" s="194" customFormat="1">
      <c r="A1" s="193"/>
      <c r="B1" s="193"/>
      <c r="C1" s="193"/>
      <c r="D1" s="300"/>
      <c r="E1" s="193"/>
      <c r="F1" s="193"/>
      <c r="G1" s="193"/>
      <c r="H1" s="193"/>
      <c r="I1" s="193"/>
      <c r="J1" s="193"/>
      <c r="K1" s="193"/>
      <c r="L1" s="193"/>
      <c r="M1" s="193"/>
      <c r="N1" s="193"/>
    </row>
    <row r="2" spans="1:14" customHeight="1" ht="15.75" s="194" customFormat="1">
      <c r="A2" s="193"/>
      <c r="B2" s="193"/>
      <c r="C2" s="193"/>
      <c r="D2" s="300"/>
      <c r="E2" s="193"/>
      <c r="F2" s="193"/>
      <c r="G2" s="193"/>
      <c r="H2" s="382" t="s">
        <v>276</v>
      </c>
      <c r="I2" s="382"/>
      <c r="J2" s="382"/>
      <c r="K2" s="193"/>
      <c r="L2" s="193"/>
      <c r="M2" s="193"/>
      <c r="N2" s="193"/>
    </row>
    <row r="3" spans="1:14" s="194" customFormat="1">
      <c r="A3" s="193"/>
      <c r="B3" s="193"/>
      <c r="C3" s="193"/>
      <c r="D3" s="300"/>
      <c r="E3" s="193"/>
      <c r="F3" s="193"/>
      <c r="G3" s="193"/>
      <c r="H3" s="193"/>
      <c r="I3" s="193"/>
      <c r="J3" s="193"/>
      <c r="K3" s="193"/>
      <c r="L3" s="193"/>
      <c r="M3" s="193"/>
      <c r="N3" s="193"/>
    </row>
    <row r="4" spans="1:14" customHeight="1" ht="12.75" s="196" customFormat="1">
      <c r="A4" s="350" t="s">
        <v>277</v>
      </c>
      <c r="B4" s="350"/>
      <c r="C4" s="350"/>
      <c r="D4" s="350"/>
      <c r="E4" s="350"/>
      <c r="F4" s="350"/>
      <c r="G4" s="350"/>
      <c r="H4" s="350"/>
      <c r="I4" s="350"/>
      <c r="J4" s="350"/>
    </row>
    <row r="5" spans="1:14" customHeight="1" ht="12.75" s="196" customFormat="1">
      <c r="A5" s="195"/>
      <c r="B5" s="195"/>
      <c r="C5" s="197"/>
      <c r="D5" s="278"/>
      <c r="E5" s="195"/>
      <c r="F5" s="195"/>
      <c r="G5" s="195"/>
      <c r="H5" s="195"/>
      <c r="I5" s="195"/>
      <c r="J5" s="195"/>
    </row>
    <row r="6" spans="1:14" customHeight="1" ht="12.75" s="196" customFormat="1">
      <c r="A6" s="229" t="s">
        <v>278</v>
      </c>
      <c r="B6" s="228"/>
      <c r="C6" s="228"/>
      <c r="D6" s="389" t="s">
        <v>279</v>
      </c>
      <c r="E6" s="390"/>
      <c r="F6" s="390"/>
      <c r="G6" s="390"/>
      <c r="H6" s="390"/>
      <c r="I6" s="390"/>
      <c r="J6" s="390"/>
    </row>
    <row r="7" spans="1:14" customHeight="1" ht="12.75" s="196" customFormat="1">
      <c r="A7" s="383" t="s">
        <v>86</v>
      </c>
      <c r="B7" s="359"/>
      <c r="C7" s="359"/>
      <c r="D7" s="359"/>
      <c r="E7" s="359"/>
      <c r="F7" s="359"/>
      <c r="G7" s="359"/>
      <c r="H7" s="359"/>
      <c r="I7" s="198"/>
      <c r="J7" s="198"/>
    </row>
    <row r="8" spans="1:14" customHeight="1" ht="13.7" s="4" customFormat="1">
      <c r="A8" s="353"/>
      <c r="B8" s="359"/>
      <c r="C8" s="359"/>
      <c r="D8" s="359"/>
      <c r="E8" s="359"/>
      <c r="F8" s="359"/>
      <c r="G8" s="359"/>
      <c r="H8" s="359"/>
    </row>
    <row r="9" spans="1:14" customHeight="1" ht="13.15" s="4" customFormat="1">
      <c r="D9" s="1"/>
    </row>
    <row r="10" spans="1:14" customHeight="1" ht="27" s="194" customFormat="1">
      <c r="A10" s="386" t="s">
        <v>13</v>
      </c>
      <c r="B10" s="386" t="s">
        <v>137</v>
      </c>
      <c r="C10" s="386" t="s">
        <v>46</v>
      </c>
      <c r="D10" s="386" t="s">
        <v>139</v>
      </c>
      <c r="E10" s="387" t="s">
        <v>280</v>
      </c>
      <c r="F10" s="384" t="s">
        <v>47</v>
      </c>
      <c r="G10" s="385"/>
      <c r="H10" s="387" t="s">
        <v>281</v>
      </c>
      <c r="I10" s="384" t="s">
        <v>282</v>
      </c>
      <c r="J10" s="385"/>
      <c r="K10" s="193"/>
      <c r="L10" s="193"/>
      <c r="M10" s="193"/>
      <c r="N10" s="193"/>
    </row>
    <row r="11" spans="1:14" customHeight="1" ht="28.5" s="194" customFormat="1">
      <c r="A11" s="386"/>
      <c r="B11" s="386"/>
      <c r="C11" s="386"/>
      <c r="D11" s="386"/>
      <c r="E11" s="388"/>
      <c r="F11" s="161" t="s">
        <v>283</v>
      </c>
      <c r="G11" s="161" t="s">
        <v>142</v>
      </c>
      <c r="H11" s="388"/>
      <c r="I11" s="161" t="s">
        <v>283</v>
      </c>
      <c r="J11" s="161" t="s">
        <v>142</v>
      </c>
      <c r="K11" s="193"/>
      <c r="L11" s="193"/>
      <c r="M11" s="193"/>
      <c r="N11" s="193"/>
    </row>
    <row r="12" spans="1:14" s="194" customFormat="1">
      <c r="A12" s="161">
        <v>1</v>
      </c>
      <c r="B12" s="161">
        <v>2</v>
      </c>
      <c r="C12" s="161">
        <v>3</v>
      </c>
      <c r="D12" s="277">
        <v>4</v>
      </c>
      <c r="E12" s="161">
        <v>5</v>
      </c>
      <c r="F12" s="161">
        <v>6</v>
      </c>
      <c r="G12" s="161">
        <v>7</v>
      </c>
      <c r="H12" s="161">
        <v>8</v>
      </c>
      <c r="I12" s="199">
        <v>9</v>
      </c>
      <c r="J12" s="199">
        <v>10</v>
      </c>
      <c r="K12" s="193"/>
      <c r="L12" s="193"/>
      <c r="M12" s="193"/>
      <c r="N12" s="193"/>
    </row>
    <row r="13" spans="1:14">
      <c r="A13" s="2"/>
      <c r="B13" s="371" t="s">
        <v>284</v>
      </c>
      <c r="C13" s="395"/>
      <c r="D13" s="386"/>
      <c r="E13" s="396"/>
      <c r="F13" s="397"/>
      <c r="G13" s="397"/>
      <c r="H13" s="398"/>
      <c r="I13" s="204"/>
      <c r="J13" s="204"/>
    </row>
    <row r="14" spans="1:14" customHeight="1" ht="25.5">
      <c r="A14" s="2">
        <v>1</v>
      </c>
      <c r="B14" s="226" t="s">
        <v>152</v>
      </c>
      <c r="C14" s="227" t="s">
        <v>285</v>
      </c>
      <c r="D14" s="277" t="s">
        <v>286</v>
      </c>
      <c r="E14" s="224">
        <f>G14/F14</f>
        <v>93.137214137214</v>
      </c>
      <c r="F14" s="207">
        <v>9.62</v>
      </c>
      <c r="G14" s="207">
        <f>'Прил. 3'!H11</f>
        <v>895.98</v>
      </c>
      <c r="H14" s="221">
        <f>G14/G15</f>
        <v>1</v>
      </c>
      <c r="I14" s="206">
        <f>ФОТр.тек.!E13</f>
        <v>444.39870291576</v>
      </c>
      <c r="J14" s="206">
        <f>ROUND(I14*E14,2)</f>
        <v>41390.06</v>
      </c>
    </row>
    <row r="15" spans="1:14" customHeight="1" ht="25.5" s="14" customFormat="1">
      <c r="A15" s="2"/>
      <c r="B15" s="2"/>
      <c r="C15" s="200" t="s">
        <v>287</v>
      </c>
      <c r="D15" s="275" t="s">
        <v>286</v>
      </c>
      <c r="E15" s="205">
        <f>SUM(E14:E14)</f>
        <v>93.137214137214</v>
      </c>
      <c r="F15" s="34"/>
      <c r="G15" s="34">
        <f>SUM(G14:G14)</f>
        <v>895.98</v>
      </c>
      <c r="H15" s="203">
        <v>1</v>
      </c>
      <c r="I15" s="204"/>
      <c r="J15" s="207">
        <f>SUM(J14:J14)</f>
        <v>41390.06</v>
      </c>
    </row>
    <row r="16" spans="1:14" customHeight="1" ht="14.25" s="14" customFormat="1">
      <c r="A16" s="2"/>
      <c r="B16" s="395" t="s">
        <v>154</v>
      </c>
      <c r="C16" s="395"/>
      <c r="D16" s="386"/>
      <c r="E16" s="396"/>
      <c r="F16" s="397"/>
      <c r="G16" s="397"/>
      <c r="H16" s="398"/>
      <c r="I16" s="204"/>
      <c r="J16" s="204"/>
    </row>
    <row r="17" spans="1:14" customHeight="1" ht="14.25" s="14" customFormat="1">
      <c r="A17" s="2">
        <v>2</v>
      </c>
      <c r="B17" s="2">
        <v>2</v>
      </c>
      <c r="C17" s="9" t="s">
        <v>154</v>
      </c>
      <c r="D17" s="275" t="s">
        <v>286</v>
      </c>
      <c r="E17" s="205">
        <v>6.3554</v>
      </c>
      <c r="F17" s="313">
        <f>G17/E17</f>
        <v>13.830758095478</v>
      </c>
      <c r="G17" s="34">
        <f>'Прил. 3'!H16</f>
        <v>87.9</v>
      </c>
      <c r="H17" s="203">
        <v>1</v>
      </c>
      <c r="I17" s="206">
        <f>ROUND(F17*'Прил. 10'!D11,2)</f>
        <v>612.56</v>
      </c>
      <c r="J17" s="206">
        <f>ROUND(I17*E17,2)</f>
        <v>3893.06</v>
      </c>
    </row>
    <row r="18" spans="1:14" customHeight="1" ht="14.25" s="14" customFormat="1">
      <c r="A18" s="2"/>
      <c r="B18" s="371" t="s">
        <v>156</v>
      </c>
      <c r="C18" s="395"/>
      <c r="D18" s="386"/>
      <c r="E18" s="396"/>
      <c r="F18" s="397"/>
      <c r="G18" s="397"/>
      <c r="H18" s="398"/>
      <c r="I18" s="204"/>
      <c r="J18" s="204"/>
    </row>
    <row r="19" spans="1:14" customHeight="1" ht="14.25" s="14" customFormat="1">
      <c r="A19" s="2"/>
      <c r="B19" s="395" t="s">
        <v>288</v>
      </c>
      <c r="C19" s="395"/>
      <c r="D19" s="386"/>
      <c r="E19" s="396"/>
      <c r="F19" s="397"/>
      <c r="G19" s="397"/>
      <c r="H19" s="398"/>
      <c r="I19" s="204"/>
      <c r="J19" s="204"/>
    </row>
    <row r="20" spans="1:14" customHeight="1" ht="25.5" s="14" customFormat="1">
      <c r="A20" s="2">
        <v>3</v>
      </c>
      <c r="B20" s="279" t="s">
        <v>157</v>
      </c>
      <c r="C20" s="280" t="s">
        <v>158</v>
      </c>
      <c r="D20" s="281" t="s">
        <v>159</v>
      </c>
      <c r="E20" s="305">
        <v>2.48</v>
      </c>
      <c r="F20" s="282">
        <v>197.01</v>
      </c>
      <c r="G20" s="223">
        <f>ROUND(E20*F20,2)</f>
        <v>488.58</v>
      </c>
      <c r="H20" s="225">
        <f>G20/$G$31</f>
        <v>0.38334431786084</v>
      </c>
      <c r="I20" s="207">
        <f>ROUND(F20*'Прил. 10'!$D$12,2)</f>
        <v>2653.72</v>
      </c>
      <c r="J20" s="207">
        <f>ROUND(I20*E20,2)</f>
        <v>6581.23</v>
      </c>
    </row>
    <row r="21" spans="1:14" customHeight="1" ht="25.5" s="14" customFormat="1">
      <c r="A21" s="2">
        <v>4</v>
      </c>
      <c r="B21" s="279" t="s">
        <v>160</v>
      </c>
      <c r="C21" s="280" t="s">
        <v>161</v>
      </c>
      <c r="D21" s="281" t="s">
        <v>159</v>
      </c>
      <c r="E21" s="305">
        <v>3.8091</v>
      </c>
      <c r="F21" s="282">
        <v>111.99</v>
      </c>
      <c r="G21" s="223">
        <f>ROUND(E21*F21,2)</f>
        <v>426.58</v>
      </c>
      <c r="H21" s="225">
        <f>G21/$G$31</f>
        <v>0.33469855318081</v>
      </c>
      <c r="I21" s="207">
        <f>ROUND(F21*'Прил. 10'!$D$12,2)</f>
        <v>1508.51</v>
      </c>
      <c r="J21" s="207">
        <f>ROUND(I21*E21,2)</f>
        <v>5746.07</v>
      </c>
    </row>
    <row r="22" spans="1:14" customHeight="1" ht="25.5" s="14" customFormat="1">
      <c r="A22" s="2">
        <v>5</v>
      </c>
      <c r="B22" s="279" t="s">
        <v>162</v>
      </c>
      <c r="C22" s="280" t="s">
        <v>163</v>
      </c>
      <c r="D22" s="281" t="s">
        <v>159</v>
      </c>
      <c r="E22" s="305">
        <v>2.8768</v>
      </c>
      <c r="F22" s="282">
        <v>65.71</v>
      </c>
      <c r="G22" s="223">
        <f>ROUND(E22*F22,2)</f>
        <v>189.03</v>
      </c>
      <c r="H22" s="225">
        <f>G22/$G$31</f>
        <v>0.14831465963657</v>
      </c>
      <c r="I22" s="207">
        <f>ROUND(F22*'Прил. 10'!$D$12,2)</f>
        <v>885.11</v>
      </c>
      <c r="J22" s="207">
        <f>ROUND(I22*E22,2)</f>
        <v>2546.28</v>
      </c>
    </row>
    <row r="23" spans="1:14" customHeight="1" ht="14.25" s="14" customFormat="1">
      <c r="A23" s="2"/>
      <c r="B23" s="2"/>
      <c r="C23" s="9" t="s">
        <v>289</v>
      </c>
      <c r="D23" s="275"/>
      <c r="E23" s="205"/>
      <c r="F23" s="34"/>
      <c r="G23" s="34">
        <f>SUM(G20:G22)</f>
        <v>1104.19</v>
      </c>
      <c r="H23" s="203">
        <f>G23/G31</f>
        <v>0.86635753067822</v>
      </c>
      <c r="I23" s="208"/>
      <c r="J23" s="34">
        <f>SUM(J20:J22)</f>
        <v>14873.58</v>
      </c>
    </row>
    <row r="24" spans="1:14" customHeight="1" ht="25.5" outlineLevel="1" s="14" customFormat="1">
      <c r="A24" s="2">
        <v>6</v>
      </c>
      <c r="B24" s="279" t="s">
        <v>164</v>
      </c>
      <c r="C24" s="280" t="s">
        <v>165</v>
      </c>
      <c r="D24" s="281" t="s">
        <v>159</v>
      </c>
      <c r="E24" s="305">
        <v>17.0008</v>
      </c>
      <c r="F24" s="282">
        <v>8.1</v>
      </c>
      <c r="G24" s="223">
        <f>ROUND(E24*F24,2)</f>
        <v>137.71</v>
      </c>
      <c r="H24" s="225">
        <f>G24/$G$31</f>
        <v>0.10804852022722</v>
      </c>
      <c r="I24" s="207">
        <f>ROUND(F24*'Прил. 10'!$D$12,2)</f>
        <v>109.11</v>
      </c>
      <c r="J24" s="207">
        <f>ROUND(I24*E24,2)</f>
        <v>1854.96</v>
      </c>
    </row>
    <row r="25" spans="1:14" customHeight="1" ht="25.5" outlineLevel="1" s="14" customFormat="1">
      <c r="A25" s="2">
        <v>7</v>
      </c>
      <c r="B25" s="279" t="s">
        <v>166</v>
      </c>
      <c r="C25" s="280" t="s">
        <v>167</v>
      </c>
      <c r="D25" s="281" t="s">
        <v>159</v>
      </c>
      <c r="E25" s="305">
        <v>4.644</v>
      </c>
      <c r="F25" s="282">
        <v>3.28</v>
      </c>
      <c r="G25" s="223">
        <f>ROUND(E25*F25,2)</f>
        <v>15.23</v>
      </c>
      <c r="H25" s="225">
        <f>G25/$G$31</f>
        <v>0.011949596710919</v>
      </c>
      <c r="I25" s="207">
        <f>ROUND(F25*'Прил. 10'!$D$12,2)</f>
        <v>44.18</v>
      </c>
      <c r="J25" s="207">
        <f>ROUND(I25*E25,2)</f>
        <v>205.17</v>
      </c>
    </row>
    <row r="26" spans="1:14" customHeight="1" ht="14.25" outlineLevel="1" s="14" customFormat="1">
      <c r="A26" s="275">
        <v>8</v>
      </c>
      <c r="B26" s="279" t="s">
        <v>168</v>
      </c>
      <c r="C26" s="280" t="s">
        <v>169</v>
      </c>
      <c r="D26" s="281" t="s">
        <v>159</v>
      </c>
      <c r="E26" s="305">
        <v>3.905</v>
      </c>
      <c r="F26" s="282">
        <v>2.08</v>
      </c>
      <c r="G26" s="223">
        <f>ROUND(E26*F26,2)</f>
        <v>8.12</v>
      </c>
      <c r="H26" s="225">
        <f>G26/$G$31</f>
        <v>0.0063710259548693</v>
      </c>
      <c r="I26" s="207">
        <f>ROUND(F26*'Прил. 10'!$D$12,2)</f>
        <v>28.02</v>
      </c>
      <c r="J26" s="207">
        <f>ROUND(I26*E26,2)</f>
        <v>109.42</v>
      </c>
    </row>
    <row r="27" spans="1:14" customHeight="1" ht="38.25" outlineLevel="1" s="14" customFormat="1">
      <c r="A27" s="275">
        <v>9</v>
      </c>
      <c r="B27" s="279" t="s">
        <v>170</v>
      </c>
      <c r="C27" s="280" t="s">
        <v>171</v>
      </c>
      <c r="D27" s="281" t="s">
        <v>159</v>
      </c>
      <c r="E27" s="305">
        <v>0.0663</v>
      </c>
      <c r="F27" s="282">
        <v>70.01</v>
      </c>
      <c r="G27" s="223">
        <f>ROUND(E27*F27,2)</f>
        <v>4.64</v>
      </c>
      <c r="H27" s="225">
        <f>G27/$G$31</f>
        <v>0.0036405862599253</v>
      </c>
      <c r="I27" s="207">
        <f>ROUND(F27*'Прил. 10'!$D$12,2)</f>
        <v>943.03</v>
      </c>
      <c r="J27" s="207">
        <f>ROUND(I27*E27,2)</f>
        <v>62.52</v>
      </c>
    </row>
    <row r="28" spans="1:14" customHeight="1" ht="25.5" outlineLevel="1" s="14" customFormat="1">
      <c r="A28" s="275">
        <v>10</v>
      </c>
      <c r="B28" s="279" t="s">
        <v>172</v>
      </c>
      <c r="C28" s="280" t="s">
        <v>173</v>
      </c>
      <c r="D28" s="281" t="s">
        <v>159</v>
      </c>
      <c r="E28" s="305">
        <v>4.644</v>
      </c>
      <c r="F28" s="282">
        <v>0.9</v>
      </c>
      <c r="G28" s="223">
        <f>ROUND(E28*F28,2)</f>
        <v>4.18</v>
      </c>
      <c r="H28" s="225">
        <f>G28/$G$31</f>
        <v>0.0032796660703637</v>
      </c>
      <c r="I28" s="207">
        <f>ROUND(F28*'Прил. 10'!$D$12,2)</f>
        <v>12.12</v>
      </c>
      <c r="J28" s="207">
        <f>ROUND(I28*E28,2)</f>
        <v>56.29</v>
      </c>
    </row>
    <row r="29" spans="1:14" customHeight="1" ht="14.25" outlineLevel="1" s="14" customFormat="1">
      <c r="A29" s="275">
        <v>11</v>
      </c>
      <c r="B29" s="279" t="s">
        <v>174</v>
      </c>
      <c r="C29" s="280" t="s">
        <v>175</v>
      </c>
      <c r="D29" s="281" t="s">
        <v>159</v>
      </c>
      <c r="E29" s="305">
        <v>0.2379</v>
      </c>
      <c r="F29" s="282">
        <v>1.9</v>
      </c>
      <c r="G29" s="223">
        <f>ROUND(E29*F29,2)</f>
        <v>0.45</v>
      </c>
      <c r="H29" s="225">
        <f>G29/$G$31</f>
        <v>0.00035307409848414</v>
      </c>
      <c r="I29" s="207">
        <f>ROUND(F29*'Прил. 10'!$D$12,2)</f>
        <v>25.59</v>
      </c>
      <c r="J29" s="207">
        <f>ROUND(I29*E29,2)</f>
        <v>6.09</v>
      </c>
    </row>
    <row r="30" spans="1:14" customHeight="1" ht="14.25" s="14" customFormat="1">
      <c r="A30" s="2"/>
      <c r="B30" s="2"/>
      <c r="C30" s="9" t="s">
        <v>290</v>
      </c>
      <c r="D30" s="275"/>
      <c r="E30" s="201"/>
      <c r="F30" s="34"/>
      <c r="G30" s="208">
        <f>SUM(G24:G29)</f>
        <v>170.33</v>
      </c>
      <c r="H30" s="209">
        <f>G30/G31</f>
        <v>0.13364246932178</v>
      </c>
      <c r="I30" s="210"/>
      <c r="J30" s="210">
        <f>SUM(J24:J29)</f>
        <v>2294.45</v>
      </c>
    </row>
    <row r="31" spans="1:14" customHeight="1" ht="25.5" s="14" customFormat="1">
      <c r="A31" s="2"/>
      <c r="B31" s="2"/>
      <c r="C31" s="200" t="s">
        <v>291</v>
      </c>
      <c r="D31" s="275"/>
      <c r="E31" s="201"/>
      <c r="F31" s="34"/>
      <c r="G31" s="34">
        <f>G30+G23</f>
        <v>1274.52</v>
      </c>
      <c r="H31" s="211">
        <v>1</v>
      </c>
      <c r="I31" s="212"/>
      <c r="J31" s="213">
        <f>J30+J23</f>
        <v>17168.03</v>
      </c>
    </row>
    <row r="32" spans="1:14" customHeight="1" ht="14.25" s="14" customFormat="1">
      <c r="A32" s="2"/>
      <c r="B32" s="371" t="s">
        <v>43</v>
      </c>
      <c r="C32" s="371"/>
      <c r="D32" s="399"/>
      <c r="E32" s="400"/>
      <c r="F32" s="401"/>
      <c r="G32" s="401"/>
      <c r="H32" s="402"/>
      <c r="I32" s="204"/>
      <c r="J32" s="204"/>
    </row>
    <row r="33" spans="1:14">
      <c r="A33" s="142"/>
      <c r="B33" s="395" t="s">
        <v>292</v>
      </c>
      <c r="C33" s="395"/>
      <c r="D33" s="386"/>
      <c r="E33" s="396"/>
      <c r="F33" s="397"/>
      <c r="G33" s="397"/>
      <c r="H33" s="398"/>
      <c r="I33" s="217"/>
      <c r="J33" s="217"/>
      <c r="K33" s="214"/>
      <c r="L33" s="214"/>
    </row>
    <row r="34" spans="1:14" customHeight="1" ht="25.5" s="14" customFormat="1">
      <c r="A34" s="238">
        <v>12</v>
      </c>
      <c r="B34" s="279" t="s">
        <v>293</v>
      </c>
      <c r="C34" s="293" t="s">
        <v>294</v>
      </c>
      <c r="D34" s="303" t="s">
        <v>178</v>
      </c>
      <c r="E34" s="304">
        <v>1</v>
      </c>
      <c r="F34" s="315">
        <f>ROUND(I34/'Прил. 10'!D14,2)</f>
        <v>3642.45</v>
      </c>
      <c r="G34" s="223">
        <f>ROUND(E34*F34,2)</f>
        <v>3642.45</v>
      </c>
      <c r="H34" s="209">
        <f>G34/$G$38</f>
        <v>0.76849314201442</v>
      </c>
      <c r="I34" s="293">
        <v>22801.75</v>
      </c>
      <c r="J34" s="207">
        <f>ROUND(I34*E34,2)</f>
        <v>22801.75</v>
      </c>
    </row>
    <row r="35" spans="1:14" customHeight="1" ht="14.25" s="14" customFormat="1">
      <c r="A35" s="238">
        <v>13</v>
      </c>
      <c r="B35" s="306" t="s">
        <v>179</v>
      </c>
      <c r="C35" s="293" t="s">
        <v>180</v>
      </c>
      <c r="D35" s="303" t="s">
        <v>181</v>
      </c>
      <c r="E35" s="304">
        <v>1</v>
      </c>
      <c r="F35" s="293">
        <v>1097.28</v>
      </c>
      <c r="G35" s="223">
        <f>ROUND(E35*F35,2)</f>
        <v>1097.28</v>
      </c>
      <c r="H35" s="209">
        <f>G35/$G$38</f>
        <v>0.23150685798558</v>
      </c>
      <c r="I35" s="293">
        <f>ROUND(F35*'Прил. 10'!$D$14,2)</f>
        <v>6868.97</v>
      </c>
      <c r="J35" s="207">
        <f>ROUND(I35*E35,2)</f>
        <v>6868.97</v>
      </c>
    </row>
    <row r="36" spans="1:14">
      <c r="A36" s="232"/>
      <c r="B36" s="142"/>
      <c r="C36" s="143" t="s">
        <v>295</v>
      </c>
      <c r="D36" s="222"/>
      <c r="E36" s="273"/>
      <c r="F36" s="144"/>
      <c r="G36" s="170">
        <f>G34+G35</f>
        <v>4739.73</v>
      </c>
      <c r="H36" s="209">
        <f>G36/$G$38</f>
        <v>1</v>
      </c>
      <c r="I36" s="218"/>
      <c r="J36" s="170">
        <f>J34+J35</f>
        <v>29670.72</v>
      </c>
      <c r="K36" s="214"/>
      <c r="L36" s="214"/>
    </row>
    <row r="37" spans="1:14">
      <c r="A37" s="232"/>
      <c r="B37" s="310"/>
      <c r="C37" s="309" t="s">
        <v>296</v>
      </c>
      <c r="D37" s="312"/>
      <c r="E37" s="273"/>
      <c r="F37" s="311"/>
      <c r="G37" s="170">
        <v>0</v>
      </c>
      <c r="H37" s="209">
        <f>G37/$G$38</f>
        <v>0</v>
      </c>
      <c r="I37" s="218"/>
      <c r="J37" s="170">
        <v>0</v>
      </c>
      <c r="K37" s="214"/>
      <c r="L37" s="214"/>
    </row>
    <row r="38" spans="1:14">
      <c r="A38" s="142"/>
      <c r="B38" s="142"/>
      <c r="C38" s="145" t="s">
        <v>297</v>
      </c>
      <c r="D38" s="276"/>
      <c r="E38" s="215"/>
      <c r="F38" s="144"/>
      <c r="G38" s="170">
        <f>G36+G37</f>
        <v>4739.73</v>
      </c>
      <c r="H38" s="209">
        <f>G38/$G$38</f>
        <v>1</v>
      </c>
      <c r="I38" s="218"/>
      <c r="J38" s="170">
        <f>J36+J37</f>
        <v>29670.72</v>
      </c>
      <c r="K38" s="214"/>
      <c r="L38" s="214"/>
    </row>
    <row r="39" spans="1:14" customHeight="1" ht="25.5">
      <c r="A39" s="142"/>
      <c r="B39" s="142"/>
      <c r="C39" s="143" t="s">
        <v>298</v>
      </c>
      <c r="D39" s="276"/>
      <c r="E39" s="219"/>
      <c r="F39" s="144"/>
      <c r="G39" s="170">
        <f>'Прил.6 Расчет ОБ'!G14</f>
        <v>4739.73</v>
      </c>
      <c r="H39" s="216"/>
      <c r="I39" s="218"/>
      <c r="J39" s="170">
        <f>J38</f>
        <v>29670.72</v>
      </c>
      <c r="K39" s="214"/>
      <c r="L39" s="214"/>
    </row>
    <row r="40" spans="1:14" customHeight="1" ht="14.25" s="14" customFormat="1">
      <c r="A40" s="2"/>
      <c r="B40" s="371" t="s">
        <v>182</v>
      </c>
      <c r="C40" s="371"/>
      <c r="D40" s="399"/>
      <c r="E40" s="400"/>
      <c r="F40" s="401"/>
      <c r="G40" s="401"/>
      <c r="H40" s="402"/>
      <c r="I40" s="204"/>
      <c r="J40" s="204"/>
    </row>
    <row r="41" spans="1:14" customHeight="1" ht="14.25" s="14" customFormat="1">
      <c r="A41" s="230"/>
      <c r="B41" s="391" t="s">
        <v>299</v>
      </c>
      <c r="C41" s="391"/>
      <c r="D41" s="387"/>
      <c r="E41" s="392"/>
      <c r="F41" s="393"/>
      <c r="G41" s="393"/>
      <c r="H41" s="394"/>
      <c r="I41" s="231"/>
      <c r="J41" s="231"/>
    </row>
    <row r="42" spans="1:14" customHeight="1" ht="51" s="14" customFormat="1">
      <c r="A42" s="238">
        <v>14</v>
      </c>
      <c r="B42" s="279" t="s">
        <v>183</v>
      </c>
      <c r="C42" s="280" t="s">
        <v>184</v>
      </c>
      <c r="D42" s="281" t="s">
        <v>185</v>
      </c>
      <c r="E42" s="305">
        <v>0.612</v>
      </c>
      <c r="F42" s="282">
        <v>8128</v>
      </c>
      <c r="G42" s="223">
        <f>ROUND(E42*F42,2)</f>
        <v>4974.34</v>
      </c>
      <c r="H42" s="209">
        <f>G42/$G$77</f>
        <v>0.41600271629366</v>
      </c>
      <c r="I42" s="207">
        <f>ROUND(F42*'Прил. 10'!$D$13,2)</f>
        <v>65349.12</v>
      </c>
      <c r="J42" s="207">
        <f>ROUND(I42*E42,2)</f>
        <v>39993.66</v>
      </c>
    </row>
    <row r="43" spans="1:14" customHeight="1" ht="38.25" s="14" customFormat="1">
      <c r="A43" s="238">
        <v>15</v>
      </c>
      <c r="B43" s="279" t="s">
        <v>186</v>
      </c>
      <c r="C43" s="280" t="s">
        <v>187</v>
      </c>
      <c r="D43" s="281" t="s">
        <v>185</v>
      </c>
      <c r="E43" s="305">
        <v>0.588</v>
      </c>
      <c r="F43" s="282">
        <v>5999.99</v>
      </c>
      <c r="G43" s="223">
        <f>ROUND(E43*F43,2)</f>
        <v>3527.99</v>
      </c>
      <c r="H43" s="209">
        <f>G43/$G$77</f>
        <v>0.29504485480624</v>
      </c>
      <c r="I43" s="207">
        <f>ROUND(F43*'Прил. 10'!$D$13,2)</f>
        <v>48239.92</v>
      </c>
      <c r="J43" s="207">
        <f>ROUND(I43*E43,2)</f>
        <v>28365.07</v>
      </c>
    </row>
    <row r="44" spans="1:14" customHeight="1" ht="51" s="14" customFormat="1">
      <c r="A44" s="238">
        <v>16</v>
      </c>
      <c r="B44" s="279" t="s">
        <v>188</v>
      </c>
      <c r="C44" s="280" t="s">
        <v>189</v>
      </c>
      <c r="D44" s="281" t="s">
        <v>190</v>
      </c>
      <c r="E44" s="305">
        <v>110</v>
      </c>
      <c r="F44" s="282">
        <v>8.28</v>
      </c>
      <c r="G44" s="223">
        <f>ROUND(E44*F44,2)</f>
        <v>910.8</v>
      </c>
      <c r="H44" s="209">
        <f>G44/$G$77</f>
        <v>0.076169959029795</v>
      </c>
      <c r="I44" s="207">
        <f>ROUND(F44*'Прил. 10'!$D$13,2)</f>
        <v>66.57</v>
      </c>
      <c r="J44" s="207">
        <f>ROUND(I44*E44,2)</f>
        <v>7322.7</v>
      </c>
    </row>
    <row r="45" spans="1:14" customHeight="1" ht="14.25" s="14" customFormat="1">
      <c r="A45" s="238">
        <v>17</v>
      </c>
      <c r="B45" s="279" t="s">
        <v>191</v>
      </c>
      <c r="C45" s="280" t="s">
        <v>192</v>
      </c>
      <c r="D45" s="281" t="s">
        <v>193</v>
      </c>
      <c r="E45" s="305">
        <v>1</v>
      </c>
      <c r="F45" s="282">
        <v>682</v>
      </c>
      <c r="G45" s="223">
        <f>ROUND(E45*F45,2)</f>
        <v>682</v>
      </c>
      <c r="H45" s="209">
        <f>G45/$G$77</f>
        <v>0.057035476568204</v>
      </c>
      <c r="I45" s="207">
        <f>ROUND(F45*'Прил. 10'!$D$13,2)</f>
        <v>5483.28</v>
      </c>
      <c r="J45" s="207">
        <f>ROUND(I45*E45,2)</f>
        <v>5483.28</v>
      </c>
    </row>
    <row r="46" spans="1:14" customHeight="1" ht="25.5" s="14" customFormat="1">
      <c r="A46" s="238">
        <v>18</v>
      </c>
      <c r="B46" s="279" t="s">
        <v>194</v>
      </c>
      <c r="C46" s="280" t="s">
        <v>195</v>
      </c>
      <c r="D46" s="281" t="s">
        <v>196</v>
      </c>
      <c r="E46" s="305">
        <v>0.03</v>
      </c>
      <c r="F46" s="282">
        <v>17230.19</v>
      </c>
      <c r="G46" s="223">
        <f>ROUND(E46*F46,2)</f>
        <v>516.91</v>
      </c>
      <c r="H46" s="209">
        <f>G46/$G$77</f>
        <v>0.043229044271071</v>
      </c>
      <c r="I46" s="207">
        <f>ROUND(F46*'Прил. 10'!$D$13,2)</f>
        <v>138530.73</v>
      </c>
      <c r="J46" s="207">
        <f>ROUND(I46*E46,2)</f>
        <v>4155.92</v>
      </c>
    </row>
    <row r="47" spans="1:14" customHeight="1" ht="14.25" s="14" customFormat="1">
      <c r="A47" s="232"/>
      <c r="B47" s="233"/>
      <c r="C47" s="234" t="s">
        <v>300</v>
      </c>
      <c r="D47" s="235"/>
      <c r="E47" s="274"/>
      <c r="F47" s="236"/>
      <c r="G47" s="237">
        <f>SUM(G42:G46)</f>
        <v>10612.04</v>
      </c>
      <c r="H47" s="209">
        <f>G47/$G$77</f>
        <v>0.88748205096898</v>
      </c>
      <c r="I47" s="207"/>
      <c r="J47" s="237">
        <f>SUM(J42:J46)</f>
        <v>85320.63</v>
      </c>
    </row>
    <row r="48" spans="1:14" customHeight="1" ht="14.25" outlineLevel="1" s="14" customFormat="1">
      <c r="A48" s="238">
        <v>19</v>
      </c>
      <c r="B48" s="279" t="s">
        <v>197</v>
      </c>
      <c r="C48" s="280" t="s">
        <v>198</v>
      </c>
      <c r="D48" s="281" t="s">
        <v>199</v>
      </c>
      <c r="E48" s="305">
        <v>1.1</v>
      </c>
      <c r="F48" s="282">
        <v>277.5</v>
      </c>
      <c r="G48" s="223">
        <f>ROUND(E48*F48,2)</f>
        <v>305.25</v>
      </c>
      <c r="H48" s="209">
        <f>G48/$G$77</f>
        <v>0.025527975399478</v>
      </c>
      <c r="I48" s="207">
        <f>ROUND(F48*'Прил. 10'!$D$13,2)</f>
        <v>2231.1</v>
      </c>
      <c r="J48" s="207">
        <f>ROUND(I48*E48,2)</f>
        <v>2454.21</v>
      </c>
    </row>
    <row r="49" spans="1:14" customHeight="1" ht="38.25" outlineLevel="1" s="14" customFormat="1">
      <c r="A49" s="238">
        <v>20</v>
      </c>
      <c r="B49" s="279" t="s">
        <v>200</v>
      </c>
      <c r="C49" s="280" t="s">
        <v>201</v>
      </c>
      <c r="D49" s="281" t="s">
        <v>185</v>
      </c>
      <c r="E49" s="305">
        <v>0.05665</v>
      </c>
      <c r="F49" s="282">
        <v>5000</v>
      </c>
      <c r="G49" s="223">
        <f>ROUND(E49*F49,2)</f>
        <v>283.25</v>
      </c>
      <c r="H49" s="209">
        <f>G49/$G$77</f>
        <v>0.023688121316633</v>
      </c>
      <c r="I49" s="207">
        <f>ROUND(F49*'Прил. 10'!$D$13,2)</f>
        <v>40200</v>
      </c>
      <c r="J49" s="207">
        <f>ROUND(I49*E49,2)</f>
        <v>2277.33</v>
      </c>
    </row>
    <row r="50" spans="1:14" customHeight="1" ht="25.5" outlineLevel="1" s="14" customFormat="1">
      <c r="A50" s="238">
        <v>21</v>
      </c>
      <c r="B50" s="279" t="s">
        <v>202</v>
      </c>
      <c r="C50" s="280" t="s">
        <v>203</v>
      </c>
      <c r="D50" s="281" t="s">
        <v>185</v>
      </c>
      <c r="E50" s="305">
        <v>0.02</v>
      </c>
      <c r="F50" s="282">
        <v>11500</v>
      </c>
      <c r="G50" s="223">
        <f>ROUND(E50*F50,2)</f>
        <v>230</v>
      </c>
      <c r="H50" s="209">
        <f>G50/$G$77</f>
        <v>0.019234838138837</v>
      </c>
      <c r="I50" s="207">
        <f>ROUND(F50*'Прил. 10'!$D$13,2)</f>
        <v>92460</v>
      </c>
      <c r="J50" s="207">
        <f>ROUND(I50*E50,2)</f>
        <v>1849.2</v>
      </c>
    </row>
    <row r="51" spans="1:14" customHeight="1" ht="38.25" outlineLevel="1" s="14" customFormat="1">
      <c r="A51" s="238">
        <v>22</v>
      </c>
      <c r="B51" s="279" t="s">
        <v>204</v>
      </c>
      <c r="C51" s="280" t="s">
        <v>205</v>
      </c>
      <c r="D51" s="281" t="s">
        <v>193</v>
      </c>
      <c r="E51" s="305">
        <v>0.291</v>
      </c>
      <c r="F51" s="282">
        <v>600</v>
      </c>
      <c r="G51" s="223">
        <f>ROUND(E51*F51,2)</f>
        <v>174.6</v>
      </c>
      <c r="H51" s="209">
        <f>G51/$G$77</f>
        <v>0.014601751039308</v>
      </c>
      <c r="I51" s="207">
        <f>ROUND(F51*'Прил. 10'!$D$13,2)</f>
        <v>4824</v>
      </c>
      <c r="J51" s="207">
        <f>ROUND(I51*E51,2)</f>
        <v>1403.78</v>
      </c>
    </row>
    <row r="52" spans="1:14" customHeight="1" ht="25.5" outlineLevel="1" s="14" customFormat="1">
      <c r="A52" s="238">
        <v>23</v>
      </c>
      <c r="B52" s="279" t="s">
        <v>206</v>
      </c>
      <c r="C52" s="280" t="s">
        <v>207</v>
      </c>
      <c r="D52" s="281" t="s">
        <v>196</v>
      </c>
      <c r="E52" s="305">
        <v>0.1</v>
      </c>
      <c r="F52" s="282">
        <v>887.03</v>
      </c>
      <c r="G52" s="223">
        <f>ROUND(E52*F52,2)</f>
        <v>88.7</v>
      </c>
      <c r="H52" s="209">
        <f>G52/$G$77</f>
        <v>0.007417957143108</v>
      </c>
      <c r="I52" s="207">
        <f>ROUND(F52*'Прил. 10'!$D$13,2)</f>
        <v>7131.72</v>
      </c>
      <c r="J52" s="207">
        <f>ROUND(I52*E52,2)</f>
        <v>713.17</v>
      </c>
    </row>
    <row r="53" spans="1:14" customHeight="1" ht="25.5" outlineLevel="1" s="14" customFormat="1">
      <c r="A53" s="238">
        <v>24</v>
      </c>
      <c r="B53" s="279" t="s">
        <v>208</v>
      </c>
      <c r="C53" s="280" t="s">
        <v>209</v>
      </c>
      <c r="D53" s="281" t="s">
        <v>185</v>
      </c>
      <c r="E53" s="305">
        <v>0.0007</v>
      </c>
      <c r="F53" s="282">
        <v>86162.5</v>
      </c>
      <c r="G53" s="223">
        <f>ROUND(E53*F53,2)</f>
        <v>60.31</v>
      </c>
      <c r="H53" s="209">
        <f>G53/$G$77</f>
        <v>0.0050437090789272</v>
      </c>
      <c r="I53" s="207">
        <f>ROUND(F53*'Прил. 10'!$D$13,2)</f>
        <v>692746.5</v>
      </c>
      <c r="J53" s="207">
        <f>ROUND(I53*E53,2)</f>
        <v>484.92</v>
      </c>
    </row>
    <row r="54" spans="1:14" customHeight="1" ht="25.5" outlineLevel="1" s="14" customFormat="1">
      <c r="A54" s="238">
        <v>25</v>
      </c>
      <c r="B54" s="279" t="s">
        <v>210</v>
      </c>
      <c r="C54" s="280" t="s">
        <v>211</v>
      </c>
      <c r="D54" s="281" t="s">
        <v>196</v>
      </c>
      <c r="E54" s="305">
        <v>0.03</v>
      </c>
      <c r="F54" s="282">
        <v>1335.52</v>
      </c>
      <c r="G54" s="223">
        <f>ROUND(E54*F54,2)</f>
        <v>40.07</v>
      </c>
      <c r="H54" s="209">
        <f>G54/$G$77</f>
        <v>0.0033510433227096</v>
      </c>
      <c r="I54" s="207">
        <f>ROUND(F54*'Прил. 10'!$D$13,2)</f>
        <v>10737.58</v>
      </c>
      <c r="J54" s="207">
        <f>ROUND(I54*E54,2)</f>
        <v>322.13</v>
      </c>
    </row>
    <row r="55" spans="1:14" customHeight="1" ht="25.5" outlineLevel="1" s="14" customFormat="1">
      <c r="A55" s="238">
        <v>26</v>
      </c>
      <c r="B55" s="279" t="s">
        <v>212</v>
      </c>
      <c r="C55" s="280" t="s">
        <v>213</v>
      </c>
      <c r="D55" s="281" t="s">
        <v>185</v>
      </c>
      <c r="E55" s="305">
        <v>0.002398</v>
      </c>
      <c r="F55" s="282">
        <v>12430</v>
      </c>
      <c r="G55" s="223">
        <f>ROUND(E55*F55,2)</f>
        <v>29.81</v>
      </c>
      <c r="H55" s="209">
        <f>G55/$G$77</f>
        <v>0.0024930022822554</v>
      </c>
      <c r="I55" s="207">
        <f>ROUND(F55*'Прил. 10'!$D$13,2)</f>
        <v>99937.2</v>
      </c>
      <c r="J55" s="207">
        <f>ROUND(I55*E55,2)</f>
        <v>239.65</v>
      </c>
    </row>
    <row r="56" spans="1:14" customHeight="1" ht="14.25" outlineLevel="1" s="14" customFormat="1">
      <c r="A56" s="238">
        <v>27</v>
      </c>
      <c r="B56" s="279" t="s">
        <v>214</v>
      </c>
      <c r="C56" s="280" t="s">
        <v>215</v>
      </c>
      <c r="D56" s="281" t="s">
        <v>199</v>
      </c>
      <c r="E56" s="305">
        <v>0.55</v>
      </c>
      <c r="F56" s="282">
        <v>39</v>
      </c>
      <c r="G56" s="223">
        <f>ROUND(E56*F56,2)</f>
        <v>21.45</v>
      </c>
      <c r="H56" s="209">
        <f>G56/$G$77</f>
        <v>0.0017938577307742</v>
      </c>
      <c r="I56" s="207">
        <f>ROUND(F56*'Прил. 10'!$D$13,2)</f>
        <v>313.56</v>
      </c>
      <c r="J56" s="207">
        <f>ROUND(I56*E56,2)</f>
        <v>172.46</v>
      </c>
    </row>
    <row r="57" spans="1:14" customHeight="1" ht="38.25" outlineLevel="1" s="14" customFormat="1">
      <c r="A57" s="238">
        <v>28</v>
      </c>
      <c r="B57" s="279" t="s">
        <v>216</v>
      </c>
      <c r="C57" s="280" t="s">
        <v>217</v>
      </c>
      <c r="D57" s="281" t="s">
        <v>193</v>
      </c>
      <c r="E57" s="305">
        <v>0.031</v>
      </c>
      <c r="F57" s="282">
        <v>684</v>
      </c>
      <c r="G57" s="223">
        <f>ROUND(E57*F57,2)</f>
        <v>21.2</v>
      </c>
      <c r="H57" s="209">
        <f>G57/$G$77</f>
        <v>0.0017729502980145</v>
      </c>
      <c r="I57" s="207">
        <f>ROUND(F57*'Прил. 10'!$D$13,2)</f>
        <v>5499.36</v>
      </c>
      <c r="J57" s="207">
        <f>ROUND(I57*E57,2)</f>
        <v>170.48</v>
      </c>
    </row>
    <row r="58" spans="1:14" customHeight="1" ht="14.25" outlineLevel="1" s="14" customFormat="1">
      <c r="A58" s="238">
        <v>29</v>
      </c>
      <c r="B58" s="279" t="s">
        <v>218</v>
      </c>
      <c r="C58" s="280" t="s">
        <v>219</v>
      </c>
      <c r="D58" s="281" t="s">
        <v>220</v>
      </c>
      <c r="E58" s="305">
        <v>1.905</v>
      </c>
      <c r="F58" s="282">
        <v>9.04</v>
      </c>
      <c r="G58" s="223">
        <f>ROUND(E58*F58,2)</f>
        <v>17.22</v>
      </c>
      <c r="H58" s="209">
        <f>G58/$G$77</f>
        <v>0.0014401039684816</v>
      </c>
      <c r="I58" s="207">
        <f>ROUND(F58*'Прил. 10'!$D$13,2)</f>
        <v>72.68</v>
      </c>
      <c r="J58" s="207">
        <f>ROUND(I58*E58,2)</f>
        <v>138.46</v>
      </c>
    </row>
    <row r="59" spans="1:14" customHeight="1" ht="25.5" outlineLevel="1" s="14" customFormat="1">
      <c r="A59" s="238">
        <v>30</v>
      </c>
      <c r="B59" s="279" t="s">
        <v>221</v>
      </c>
      <c r="C59" s="280" t="s">
        <v>222</v>
      </c>
      <c r="D59" s="281" t="s">
        <v>223</v>
      </c>
      <c r="E59" s="305">
        <v>14.13885</v>
      </c>
      <c r="F59" s="282">
        <v>1</v>
      </c>
      <c r="G59" s="223">
        <f>ROUND(E59*F59,2)</f>
        <v>14.14</v>
      </c>
      <c r="H59" s="209">
        <f>G59/$G$77</f>
        <v>0.0011825243968833</v>
      </c>
      <c r="I59" s="207">
        <f>ROUND(F59*'Прил. 10'!$D$13,2)</f>
        <v>8.04</v>
      </c>
      <c r="J59" s="207">
        <f>ROUND(I59*E59,2)</f>
        <v>113.68</v>
      </c>
    </row>
    <row r="60" spans="1:14" customHeight="1" ht="25.5" outlineLevel="1" s="14" customFormat="1">
      <c r="A60" s="238">
        <v>31</v>
      </c>
      <c r="B60" s="279" t="s">
        <v>224</v>
      </c>
      <c r="C60" s="280" t="s">
        <v>225</v>
      </c>
      <c r="D60" s="281" t="s">
        <v>220</v>
      </c>
      <c r="E60" s="305">
        <v>1.326</v>
      </c>
      <c r="F60" s="282">
        <v>10.57</v>
      </c>
      <c r="G60" s="223">
        <f>ROUND(E60*F60,2)</f>
        <v>14.02</v>
      </c>
      <c r="H60" s="209">
        <f>G60/$G$77</f>
        <v>0.0011724888291587</v>
      </c>
      <c r="I60" s="207">
        <f>ROUND(F60*'Прил. 10'!$D$13,2)</f>
        <v>84.98</v>
      </c>
      <c r="J60" s="207">
        <f>ROUND(I60*E60,2)</f>
        <v>112.68</v>
      </c>
    </row>
    <row r="61" spans="1:14" customHeight="1" ht="25.5" outlineLevel="1" s="14" customFormat="1">
      <c r="A61" s="238">
        <v>32</v>
      </c>
      <c r="B61" s="279" t="s">
        <v>226</v>
      </c>
      <c r="C61" s="280" t="s">
        <v>227</v>
      </c>
      <c r="D61" s="281" t="s">
        <v>178</v>
      </c>
      <c r="E61" s="305">
        <v>0.05</v>
      </c>
      <c r="F61" s="282">
        <v>266.67</v>
      </c>
      <c r="G61" s="223">
        <f>ROUND(E61*F61,2)</f>
        <v>13.33</v>
      </c>
      <c r="H61" s="209">
        <f>G61/$G$77</f>
        <v>0.0011147843147422</v>
      </c>
      <c r="I61" s="207">
        <f>ROUND(F61*'Прил. 10'!$D$13,2)</f>
        <v>2144.03</v>
      </c>
      <c r="J61" s="207">
        <f>ROUND(I61*E61,2)</f>
        <v>107.2</v>
      </c>
    </row>
    <row r="62" spans="1:14" customHeight="1" ht="14.25" outlineLevel="1" s="14" customFormat="1">
      <c r="A62" s="238">
        <v>33</v>
      </c>
      <c r="B62" s="279" t="s">
        <v>228</v>
      </c>
      <c r="C62" s="280" t="s">
        <v>229</v>
      </c>
      <c r="D62" s="281" t="s">
        <v>178</v>
      </c>
      <c r="E62" s="305">
        <v>11</v>
      </c>
      <c r="F62" s="282">
        <v>0.71</v>
      </c>
      <c r="G62" s="223">
        <f>ROUND(E62*F62,2)</f>
        <v>7.81</v>
      </c>
      <c r="H62" s="209">
        <f>G62/$G$77</f>
        <v>0.00065314819941008</v>
      </c>
      <c r="I62" s="207">
        <f>ROUND(F62*'Прил. 10'!$D$13,2)</f>
        <v>5.71</v>
      </c>
      <c r="J62" s="207">
        <f>ROUND(I62*E62,2)</f>
        <v>62.81</v>
      </c>
    </row>
    <row r="63" spans="1:14" customHeight="1" ht="14.25" outlineLevel="1" s="14" customFormat="1">
      <c r="A63" s="238">
        <v>34</v>
      </c>
      <c r="B63" s="279" t="s">
        <v>230</v>
      </c>
      <c r="C63" s="280" t="s">
        <v>231</v>
      </c>
      <c r="D63" s="281" t="s">
        <v>185</v>
      </c>
      <c r="E63" s="305">
        <v>0.000372</v>
      </c>
      <c r="F63" s="282">
        <v>12430</v>
      </c>
      <c r="G63" s="223">
        <f>ROUND(E63*F63,2)</f>
        <v>4.62</v>
      </c>
      <c r="H63" s="209">
        <f>G63/$G$77</f>
        <v>0.00038636935739751</v>
      </c>
      <c r="I63" s="207">
        <f>ROUND(F63*'Прил. 10'!$D$13,2)</f>
        <v>99937.2</v>
      </c>
      <c r="J63" s="207">
        <f>ROUND(I63*E63,2)</f>
        <v>37.18</v>
      </c>
    </row>
    <row r="64" spans="1:14" customHeight="1" ht="14.25" outlineLevel="1" s="14" customFormat="1">
      <c r="A64" s="238">
        <v>35</v>
      </c>
      <c r="B64" s="279" t="s">
        <v>232</v>
      </c>
      <c r="C64" s="280" t="s">
        <v>233</v>
      </c>
      <c r="D64" s="281" t="s">
        <v>185</v>
      </c>
      <c r="E64" s="305">
        <v>0.000498</v>
      </c>
      <c r="F64" s="282">
        <v>7826.9</v>
      </c>
      <c r="G64" s="223">
        <f>ROUND(E64*F64,2)</f>
        <v>3.9</v>
      </c>
      <c r="H64" s="209">
        <f>G64/$G$77</f>
        <v>0.00032615595104985</v>
      </c>
      <c r="I64" s="207">
        <f>ROUND(F64*'Прил. 10'!$D$13,2)</f>
        <v>62928.28</v>
      </c>
      <c r="J64" s="207">
        <f>ROUND(I64*E64,2)</f>
        <v>31.34</v>
      </c>
    </row>
    <row r="65" spans="1:14" customHeight="1" ht="14.25" outlineLevel="1" s="14" customFormat="1">
      <c r="A65" s="238">
        <v>36</v>
      </c>
      <c r="B65" s="279" t="s">
        <v>234</v>
      </c>
      <c r="C65" s="280" t="s">
        <v>235</v>
      </c>
      <c r="D65" s="281" t="s">
        <v>236</v>
      </c>
      <c r="E65" s="305">
        <v>0.02526</v>
      </c>
      <c r="F65" s="282">
        <v>120</v>
      </c>
      <c r="G65" s="223">
        <f>ROUND(E65*F65,2)</f>
        <v>3.03</v>
      </c>
      <c r="H65" s="209">
        <f>G65/$G$77</f>
        <v>0.00025339808504642</v>
      </c>
      <c r="I65" s="207">
        <f>ROUND(F65*'Прил. 10'!$D$13,2)</f>
        <v>964.8</v>
      </c>
      <c r="J65" s="207">
        <f>ROUND(I65*E65,2)</f>
        <v>24.37</v>
      </c>
    </row>
    <row r="66" spans="1:14" customHeight="1" ht="14.25" outlineLevel="1" s="14" customFormat="1">
      <c r="A66" s="238">
        <v>37</v>
      </c>
      <c r="B66" s="279" t="s">
        <v>237</v>
      </c>
      <c r="C66" s="280" t="s">
        <v>238</v>
      </c>
      <c r="D66" s="281" t="s">
        <v>239</v>
      </c>
      <c r="E66" s="305">
        <v>0.011</v>
      </c>
      <c r="F66" s="282">
        <v>270</v>
      </c>
      <c r="G66" s="223">
        <f>ROUND(E66*F66,2)</f>
        <v>2.97</v>
      </c>
      <c r="H66" s="209">
        <f>G66/$G$77</f>
        <v>0.00024838030118411</v>
      </c>
      <c r="I66" s="207">
        <f>ROUND(F66*'Прил. 10'!$D$13,2)</f>
        <v>2170.8</v>
      </c>
      <c r="J66" s="207">
        <f>ROUND(I66*E66,2)</f>
        <v>23.88</v>
      </c>
    </row>
    <row r="67" spans="1:14" customHeight="1" ht="14.25" outlineLevel="1" s="14" customFormat="1">
      <c r="A67" s="238">
        <v>38</v>
      </c>
      <c r="B67" s="279" t="s">
        <v>240</v>
      </c>
      <c r="C67" s="280" t="s">
        <v>241</v>
      </c>
      <c r="D67" s="281" t="s">
        <v>185</v>
      </c>
      <c r="E67" s="305">
        <v>0.0003</v>
      </c>
      <c r="F67" s="282">
        <v>9424</v>
      </c>
      <c r="G67" s="223">
        <f>ROUND(E67*F67,2)</f>
        <v>2.83</v>
      </c>
      <c r="H67" s="209">
        <f>G67/$G$77</f>
        <v>0.00023667213883873</v>
      </c>
      <c r="I67" s="207">
        <f>ROUND(F67*'Прил. 10'!$D$13,2)</f>
        <v>75768.96</v>
      </c>
      <c r="J67" s="207">
        <f>ROUND(I67*E67,2)</f>
        <v>22.73</v>
      </c>
    </row>
    <row r="68" spans="1:14" customHeight="1" ht="38.25" outlineLevel="1" s="14" customFormat="1">
      <c r="A68" s="238">
        <v>39</v>
      </c>
      <c r="B68" s="279" t="s">
        <v>242</v>
      </c>
      <c r="C68" s="280" t="s">
        <v>243</v>
      </c>
      <c r="D68" s="281" t="s">
        <v>193</v>
      </c>
      <c r="E68" s="305">
        <v>0.005</v>
      </c>
      <c r="F68" s="282">
        <v>558.33</v>
      </c>
      <c r="G68" s="223">
        <f>ROUND(E68*F68,2)</f>
        <v>2.79</v>
      </c>
      <c r="H68" s="209">
        <f>G68/$G$77</f>
        <v>0.0002333269495972</v>
      </c>
      <c r="I68" s="207">
        <f>ROUND(F68*'Прил. 10'!$D$13,2)</f>
        <v>4488.97</v>
      </c>
      <c r="J68" s="207">
        <f>ROUND(I68*E68,2)</f>
        <v>22.44</v>
      </c>
    </row>
    <row r="69" spans="1:14" customHeight="1" ht="25.5" outlineLevel="1" s="14" customFormat="1">
      <c r="A69" s="238">
        <v>40</v>
      </c>
      <c r="B69" s="279" t="s">
        <v>244</v>
      </c>
      <c r="C69" s="280" t="s">
        <v>245</v>
      </c>
      <c r="D69" s="281" t="s">
        <v>239</v>
      </c>
      <c r="E69" s="305">
        <v>0.00106</v>
      </c>
      <c r="F69" s="282">
        <v>1740.2</v>
      </c>
      <c r="G69" s="223">
        <f>ROUND(E69*F69,2)</f>
        <v>1.84</v>
      </c>
      <c r="H69" s="209">
        <f>G69/$G$77</f>
        <v>0.0001538787051107</v>
      </c>
      <c r="I69" s="207">
        <f>ROUND(F69*'Прил. 10'!$D$13,2)</f>
        <v>13991.21</v>
      </c>
      <c r="J69" s="207">
        <f>ROUND(I69*E69,2)</f>
        <v>14.83</v>
      </c>
    </row>
    <row r="70" spans="1:14" customHeight="1" ht="14.25" outlineLevel="1" s="14" customFormat="1">
      <c r="A70" s="238">
        <v>41</v>
      </c>
      <c r="B70" s="279" t="s">
        <v>246</v>
      </c>
      <c r="C70" s="280" t="s">
        <v>247</v>
      </c>
      <c r="D70" s="281" t="s">
        <v>220</v>
      </c>
      <c r="E70" s="305">
        <v>0.03</v>
      </c>
      <c r="F70" s="282">
        <v>28.6</v>
      </c>
      <c r="G70" s="223">
        <f>ROUND(E70*F70,2)</f>
        <v>0.86</v>
      </c>
      <c r="H70" s="209">
        <f>G70/$G$77</f>
        <v>7.1921568693043E-5</v>
      </c>
      <c r="I70" s="207">
        <f>ROUND(F70*'Прил. 10'!$D$13,2)</f>
        <v>229.94</v>
      </c>
      <c r="J70" s="207">
        <f>ROUND(I70*E70,2)</f>
        <v>6.9</v>
      </c>
    </row>
    <row r="71" spans="1:14" customHeight="1" ht="14.25" outlineLevel="1" s="14" customFormat="1">
      <c r="A71" s="238">
        <v>42</v>
      </c>
      <c r="B71" s="279" t="s">
        <v>248</v>
      </c>
      <c r="C71" s="280" t="s">
        <v>249</v>
      </c>
      <c r="D71" s="281" t="s">
        <v>250</v>
      </c>
      <c r="E71" s="305">
        <v>0.004</v>
      </c>
      <c r="F71" s="282">
        <v>110</v>
      </c>
      <c r="G71" s="223">
        <f>ROUND(E71*F71,2)</f>
        <v>0.44</v>
      </c>
      <c r="H71" s="209">
        <f>G71/$G$77</f>
        <v>3.6797081656906E-5</v>
      </c>
      <c r="I71" s="207">
        <f>ROUND(F71*'Прил. 10'!$D$13,2)</f>
        <v>884.4</v>
      </c>
      <c r="J71" s="207">
        <f>ROUND(I71*E71,2)</f>
        <v>3.54</v>
      </c>
    </row>
    <row r="72" spans="1:14" customHeight="1" ht="38.25" outlineLevel="1" s="14" customFormat="1">
      <c r="A72" s="238">
        <v>43</v>
      </c>
      <c r="B72" s="279" t="s">
        <v>251</v>
      </c>
      <c r="C72" s="280" t="s">
        <v>252</v>
      </c>
      <c r="D72" s="281" t="s">
        <v>185</v>
      </c>
      <c r="E72" s="305">
        <v>0.0009</v>
      </c>
      <c r="F72" s="282">
        <v>480</v>
      </c>
      <c r="G72" s="223">
        <f>ROUND(E72*F72,2)</f>
        <v>0.43</v>
      </c>
      <c r="H72" s="209">
        <f>G72/$G$77</f>
        <v>3.5960784346521E-5</v>
      </c>
      <c r="I72" s="207">
        <f>ROUND(F72*'Прил. 10'!$D$13,2)</f>
        <v>3859.2</v>
      </c>
      <c r="J72" s="207">
        <f>ROUND(I72*E72,2)</f>
        <v>3.47</v>
      </c>
    </row>
    <row r="73" spans="1:14" customHeight="1" ht="14.25" outlineLevel="1" s="14" customFormat="1">
      <c r="A73" s="238">
        <v>44</v>
      </c>
      <c r="B73" s="279" t="s">
        <v>253</v>
      </c>
      <c r="C73" s="280" t="s">
        <v>254</v>
      </c>
      <c r="D73" s="281" t="s">
        <v>220</v>
      </c>
      <c r="E73" s="305">
        <v>0.06</v>
      </c>
      <c r="F73" s="282">
        <v>6.4</v>
      </c>
      <c r="G73" s="223">
        <f>ROUND(E73*F73,2)</f>
        <v>0.38</v>
      </c>
      <c r="H73" s="209">
        <f>G73/$G$77</f>
        <v>3.17792977946E-5</v>
      </c>
      <c r="I73" s="207">
        <f>ROUND(F73*'Прил. 10'!$D$13,2)</f>
        <v>51.46</v>
      </c>
      <c r="J73" s="207">
        <f>ROUND(I73*E73,2)</f>
        <v>3.09</v>
      </c>
    </row>
    <row r="74" spans="1:14" customHeight="1" ht="25.5" outlineLevel="1" s="14" customFormat="1">
      <c r="A74" s="238">
        <v>45</v>
      </c>
      <c r="B74" s="279" t="s">
        <v>255</v>
      </c>
      <c r="C74" s="280" t="s">
        <v>256</v>
      </c>
      <c r="D74" s="281" t="s">
        <v>193</v>
      </c>
      <c r="E74" s="305">
        <v>0.00031</v>
      </c>
      <c r="F74" s="282">
        <v>463.3</v>
      </c>
      <c r="G74" s="223">
        <f>ROUND(E74*F74,2)</f>
        <v>0.14</v>
      </c>
      <c r="H74" s="209">
        <f>G74/$G$77</f>
        <v>1.1708162345379E-5</v>
      </c>
      <c r="I74" s="207">
        <f>ROUND(F74*'Прил. 10'!$D$13,2)</f>
        <v>3724.93</v>
      </c>
      <c r="J74" s="207">
        <f>ROUND(I74*E74,2)</f>
        <v>1.15</v>
      </c>
    </row>
    <row r="75" spans="1:14" customHeight="1" ht="38.25" outlineLevel="1" s="14" customFormat="1">
      <c r="A75" s="238">
        <v>46</v>
      </c>
      <c r="B75" s="279" t="s">
        <v>257</v>
      </c>
      <c r="C75" s="280" t="s">
        <v>258</v>
      </c>
      <c r="D75" s="281" t="s">
        <v>193</v>
      </c>
      <c r="E75" s="305">
        <v>0.00075</v>
      </c>
      <c r="F75" s="282">
        <v>55.26</v>
      </c>
      <c r="G75" s="223">
        <f>ROUND(E75*F75,2)</f>
        <v>0.04</v>
      </c>
      <c r="H75" s="209">
        <f>G75/$G$77</f>
        <v>3.3451892415369E-6</v>
      </c>
      <c r="I75" s="207">
        <f>ROUND(F75*'Прил. 10'!$D$13,2)</f>
        <v>444.29</v>
      </c>
      <c r="J75" s="207">
        <f>ROUND(I75*E75,2)</f>
        <v>0.33</v>
      </c>
    </row>
    <row r="76" spans="1:14" customHeight="1" ht="14.25" s="14" customFormat="1">
      <c r="A76" s="2"/>
      <c r="B76" s="2"/>
      <c r="C76" s="9" t="s">
        <v>301</v>
      </c>
      <c r="D76" s="275"/>
      <c r="E76" s="273"/>
      <c r="F76" s="202"/>
      <c r="G76" s="34">
        <f>SUM(G48:G75)</f>
        <v>1345.43</v>
      </c>
      <c r="H76" s="209">
        <f>G76/$G$77</f>
        <v>0.11251794903102</v>
      </c>
      <c r="I76" s="34"/>
      <c r="J76" s="34">
        <f>SUM(J48:J75)</f>
        <v>10817.41</v>
      </c>
    </row>
    <row r="77" spans="1:14" customHeight="1" ht="14.25" s="14" customFormat="1">
      <c r="A77" s="2"/>
      <c r="B77" s="2"/>
      <c r="C77" s="200" t="s">
        <v>302</v>
      </c>
      <c r="D77" s="275"/>
      <c r="E77" s="201"/>
      <c r="F77" s="202"/>
      <c r="G77" s="34">
        <f>G47+G76</f>
        <v>11957.47</v>
      </c>
      <c r="H77" s="203">
        <f>G77/$G$77</f>
        <v>1</v>
      </c>
      <c r="I77" s="34"/>
      <c r="J77" s="34">
        <f>J47+J76</f>
        <v>96138.04</v>
      </c>
    </row>
    <row r="78" spans="1:14" customHeight="1" ht="14.25" s="14" customFormat="1">
      <c r="A78" s="2"/>
      <c r="B78" s="2"/>
      <c r="C78" s="9" t="s">
        <v>303</v>
      </c>
      <c r="D78" s="275"/>
      <c r="E78" s="201"/>
      <c r="F78" s="202"/>
      <c r="G78" s="34">
        <f>G15+G31+G77</f>
        <v>14127.97</v>
      </c>
      <c r="H78" s="203"/>
      <c r="I78" s="34"/>
      <c r="J78" s="34">
        <f>J15+J31+J77</f>
        <v>154696.13</v>
      </c>
    </row>
    <row r="79" spans="1:14" customHeight="1" ht="14.25" s="14" customFormat="1">
      <c r="A79" s="2"/>
      <c r="B79" s="2"/>
      <c r="C79" s="9" t="s">
        <v>304</v>
      </c>
      <c r="D79" s="301">
        <f>ROUND(G79/(G$17+$G$15),2)</f>
        <v>1.02</v>
      </c>
      <c r="E79" s="201"/>
      <c r="F79" s="202"/>
      <c r="G79" s="34">
        <v>1007</v>
      </c>
      <c r="H79" s="203"/>
      <c r="I79" s="34"/>
      <c r="J79" s="207">
        <f>ROUND(D79*(J15+J17),2)</f>
        <v>46188.78</v>
      </c>
    </row>
    <row r="80" spans="1:14" customHeight="1" ht="14.25" s="14" customFormat="1">
      <c r="A80" s="2"/>
      <c r="B80" s="2"/>
      <c r="C80" s="9" t="s">
        <v>305</v>
      </c>
      <c r="D80" s="301">
        <f>ROUND(G80/(G$15+G$17),2)</f>
        <v>0.69</v>
      </c>
      <c r="E80" s="201"/>
      <c r="F80" s="202"/>
      <c r="G80" s="34">
        <v>680.4</v>
      </c>
      <c r="H80" s="203"/>
      <c r="I80" s="34"/>
      <c r="J80" s="207">
        <f>ROUND(D80*(J15+J17),2)</f>
        <v>31245.35</v>
      </c>
    </row>
    <row r="81" spans="1:14" customHeight="1" ht="14.25" s="14" customFormat="1">
      <c r="A81" s="2"/>
      <c r="B81" s="2"/>
      <c r="C81" s="9" t="s">
        <v>306</v>
      </c>
      <c r="D81" s="275"/>
      <c r="E81" s="201"/>
      <c r="F81" s="202"/>
      <c r="G81" s="34">
        <f>G15+G31+G77+G79+G80</f>
        <v>15815.37</v>
      </c>
      <c r="H81" s="203"/>
      <c r="I81" s="34"/>
      <c r="J81" s="34">
        <f>J15+J31+J77+J79+J80</f>
        <v>232130.26</v>
      </c>
    </row>
    <row r="82" spans="1:14" customHeight="1" ht="14.25" s="14" customFormat="1">
      <c r="A82" s="2"/>
      <c r="B82" s="2"/>
      <c r="C82" s="9" t="s">
        <v>307</v>
      </c>
      <c r="D82" s="275"/>
      <c r="E82" s="201"/>
      <c r="F82" s="202"/>
      <c r="G82" s="34">
        <f>G81+G38</f>
        <v>20555.1</v>
      </c>
      <c r="H82" s="203"/>
      <c r="I82" s="34"/>
      <c r="J82" s="34">
        <f>J81+J38</f>
        <v>261800.98</v>
      </c>
    </row>
    <row r="83" spans="1:14" customHeight="1" ht="34.5" s="14" customFormat="1">
      <c r="A83" s="2"/>
      <c r="B83" s="2"/>
      <c r="C83" s="9" t="s">
        <v>76</v>
      </c>
      <c r="D83" s="345" t="s">
        <v>308</v>
      </c>
      <c r="E83" s="201">
        <v>1</v>
      </c>
      <c r="F83" s="202"/>
      <c r="G83" s="34">
        <f>G82/E83</f>
        <v>20555.1</v>
      </c>
      <c r="H83" s="203"/>
      <c r="I83" s="34"/>
      <c r="J83" s="34">
        <f>J82/E83</f>
        <v>261800.98</v>
      </c>
    </row>
    <row r="84" spans="1:14">
      <c r="A84" s="14"/>
      <c r="B84" s="14"/>
      <c r="C84" s="14"/>
      <c r="E84" s="14"/>
      <c r="I84" s="14"/>
    </row>
    <row r="85" spans="1:14" customHeight="1" ht="14.25" s="14" customFormat="1">
      <c r="A85" s="4" t="s">
        <v>309</v>
      </c>
      <c r="B85" s="14"/>
      <c r="C85" s="14"/>
      <c r="D85" s="302"/>
      <c r="E85" s="14"/>
      <c r="I85" s="14"/>
    </row>
    <row r="86" spans="1:14" customHeight="1" ht="14.25" s="14" customFormat="1">
      <c r="A86" s="35" t="s">
        <v>112</v>
      </c>
      <c r="B86" s="14"/>
      <c r="C86" s="14"/>
      <c r="D86" s="302"/>
      <c r="E86" s="14"/>
      <c r="I86" s="14"/>
    </row>
    <row r="87" spans="1:14" customHeight="1" ht="14.25" s="14" customFormat="1">
      <c r="A87" s="4"/>
      <c r="B87" s="14"/>
      <c r="C87" s="14"/>
      <c r="D87" s="302"/>
      <c r="E87" s="14"/>
      <c r="I87" s="14"/>
    </row>
    <row r="88" spans="1:14" customHeight="1" ht="14.25" s="14" customFormat="1">
      <c r="A88" s="4" t="s">
        <v>113</v>
      </c>
      <c r="B88" s="14"/>
      <c r="C88" s="14"/>
      <c r="D88" s="302"/>
      <c r="E88" s="14"/>
      <c r="I88" s="14"/>
    </row>
    <row r="89" spans="1:14" customHeight="1" ht="14.25" s="14" customFormat="1">
      <c r="A89" s="35" t="s">
        <v>114</v>
      </c>
      <c r="B89" s="14"/>
      <c r="C89" s="14"/>
      <c r="D89" s="302"/>
      <c r="E89" s="14"/>
      <c r="I89" s="14"/>
    </row>
  </sheetData>
  <sheetProtection formatCells="0" formatColumns="0" formatRows="0" insertColumns="0" insertRows="0" insertHyperlinks="0" deleteColumns="0" deleteRows="0" sort="0" autoFilter="0" pivotTables="0"/>
  <mergeCells>
    <mergeCell ref="B41:H41"/>
    <mergeCell ref="B13:H13"/>
    <mergeCell ref="B16:H16"/>
    <mergeCell ref="B18:H18"/>
    <mergeCell ref="B19:H19"/>
    <mergeCell ref="B33:H33"/>
    <mergeCell ref="B32:H32"/>
    <mergeCell ref="B40:H40"/>
    <mergeCell ref="H2:J2"/>
    <mergeCell ref="A7:H7"/>
    <mergeCell ref="I10:J10"/>
    <mergeCell ref="A8:H8"/>
    <mergeCell ref="A10:A11"/>
    <mergeCell ref="B10:B11"/>
    <mergeCell ref="C10:C11"/>
    <mergeCell ref="D10:D11"/>
    <mergeCell ref="E10:E11"/>
    <mergeCell ref="F10:G10"/>
    <mergeCell ref="H10:H11"/>
    <mergeCell ref="A4:J4"/>
    <mergeCell ref="D6:J6"/>
  </mergeCells>
  <conditionalFormatting sqref="B20:B22">
    <cfRule type="duplicateValues" dxfId="0" priority="1">
      <formula/>
    </cfRule>
  </conditionalFormatting>
  <conditionalFormatting sqref="B24:B29">
    <cfRule type="duplicateValues" dxfId="0" priority="2">
      <formula/>
    </cfRule>
  </conditionalFormatting>
  <conditionalFormatting sqref="B42:B46">
    <cfRule type="duplicateValues" dxfId="0" priority="3">
      <formula/>
    </cfRule>
  </conditionalFormatting>
  <conditionalFormatting sqref="B48:B75">
    <cfRule type="duplicateValues" dxfId="0" priority="4">
      <formula/>
    </cfRule>
  </conditionalFormatting>
  <printOptions gridLines="false" gridLinesSet="true"/>
  <pageMargins left="0.62992125984252" right="0.23622047244094" top="0.74803149606299" bottom="0.74803149606299" header="0.31496062992126" footer="0.31496062992126"/>
  <pageSetup paperSize="9" orientation="portrait" scale="57" fitToHeight="0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4.1 Отдел 1</vt:lpstr>
      <vt:lpstr>4.2 Отдел 2</vt:lpstr>
      <vt:lpstr>4.3 Отдел 2. Тех.характеристики</vt:lpstr>
      <vt:lpstr>4.5 РМ</vt:lpstr>
      <vt:lpstr>Прил.1 Сравнит табл</vt:lpstr>
      <vt:lpstr>Прил.2 Расч стоим</vt:lpstr>
      <vt:lpstr>Прил. 3</vt:lpstr>
      <vt:lpstr>Прил.4 РМ</vt:lpstr>
      <vt:lpstr>Прил.5 Расчет СМР и ОБ</vt:lpstr>
      <vt:lpstr>Прил.6 Расчет ОБ</vt:lpstr>
      <vt:lpstr>Прил.7 Расчет пок.</vt:lpstr>
      <vt:lpstr>Прил. 10</vt:lpstr>
      <vt:lpstr>ФОТр.тек.</vt:lpstr>
      <vt:lpstr>4.7 Прил.6 Расчет Прочие</vt:lpstr>
      <vt:lpstr>4.8 Прил. 6.1 Расчет ПНР</vt:lpstr>
      <vt:lpstr>4.9 Прил 6.2 Расчет ПИР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Danil</cp:lastModifiedBy>
  <dcterms:created xsi:type="dcterms:W3CDTF">2020-09-30T08:50:27+00:00</dcterms:created>
  <dcterms:modified xsi:type="dcterms:W3CDTF">2023-10-08T10:47:44+00:00</dcterms:modified>
  <dc:title/>
  <dc:description/>
  <dc:subject/>
  <cp:keywords/>
  <cp:category/>
</cp:coreProperties>
</file>