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5219EE6-6D7F-4186-871B-01FA40C0D2E4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Прил.3!$A$1:$H$48</definedName>
    <definedName name="_xlnm.Print_Area" localSheetId="6">'Прил.4 РМ'!$A$1:$E$48</definedName>
    <definedName name="_xlnm.Print_Area" localSheetId="7">'Прил.5 Расчет СМР и ОБ'!$A$1:$J$63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12" i="9"/>
  <c r="G13" i="9" s="1"/>
  <c r="F12" i="9"/>
  <c r="E12" i="9"/>
  <c r="D12" i="9"/>
  <c r="C12" i="9"/>
  <c r="B12" i="9"/>
  <c r="J47" i="8"/>
  <c r="I47" i="8"/>
  <c r="G47" i="8"/>
  <c r="I46" i="8"/>
  <c r="J46" i="8" s="1"/>
  <c r="G46" i="8"/>
  <c r="I45" i="8"/>
  <c r="J45" i="8" s="1"/>
  <c r="G45" i="8"/>
  <c r="J44" i="8"/>
  <c r="I44" i="8"/>
  <c r="G44" i="8"/>
  <c r="I43" i="8"/>
  <c r="J43" i="8" s="1"/>
  <c r="G43" i="8"/>
  <c r="I42" i="8"/>
  <c r="J42" i="8" s="1"/>
  <c r="G42" i="8"/>
  <c r="J41" i="8"/>
  <c r="I41" i="8"/>
  <c r="G41" i="8"/>
  <c r="I40" i="8"/>
  <c r="J40" i="8" s="1"/>
  <c r="G40" i="8"/>
  <c r="I38" i="8"/>
  <c r="J38" i="8" s="1"/>
  <c r="G38" i="8"/>
  <c r="J37" i="8"/>
  <c r="I37" i="8"/>
  <c r="G37" i="8"/>
  <c r="I36" i="8"/>
  <c r="J36" i="8" s="1"/>
  <c r="G36" i="8"/>
  <c r="I35" i="8"/>
  <c r="J35" i="8" s="1"/>
  <c r="G35" i="8"/>
  <c r="G29" i="8"/>
  <c r="G31" i="8" s="1"/>
  <c r="H30" i="8" s="1"/>
  <c r="J28" i="8"/>
  <c r="J29" i="8" s="1"/>
  <c r="J31" i="8" s="1"/>
  <c r="G28" i="8"/>
  <c r="H28" i="8" s="1"/>
  <c r="J23" i="8"/>
  <c r="I23" i="8"/>
  <c r="G23" i="8"/>
  <c r="I22" i="8"/>
  <c r="J22" i="8" s="1"/>
  <c r="G22" i="8"/>
  <c r="I21" i="8"/>
  <c r="J21" i="8" s="1"/>
  <c r="J24" i="8" s="1"/>
  <c r="G21" i="8"/>
  <c r="G20" i="8"/>
  <c r="J19" i="8"/>
  <c r="J20" i="8" s="1"/>
  <c r="C12" i="7" s="1"/>
  <c r="I19" i="8"/>
  <c r="G19" i="8"/>
  <c r="G16" i="8"/>
  <c r="F16" i="8" s="1"/>
  <c r="I16" i="8" s="1"/>
  <c r="J16" i="8" s="1"/>
  <c r="C15" i="7" s="1"/>
  <c r="E16" i="8"/>
  <c r="G14" i="8"/>
  <c r="E14" i="8"/>
  <c r="J13" i="8"/>
  <c r="J14" i="8" s="1"/>
  <c r="I13" i="8"/>
  <c r="H13" i="8"/>
  <c r="E13" i="8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52" i="8" l="1"/>
  <c r="C21" i="7" s="1"/>
  <c r="C11" i="7"/>
  <c r="H31" i="8"/>
  <c r="J39" i="8"/>
  <c r="C13" i="7"/>
  <c r="J25" i="8"/>
  <c r="G14" i="9"/>
  <c r="G32" i="8"/>
  <c r="J32" i="8"/>
  <c r="C26" i="7" s="1"/>
  <c r="C25" i="7"/>
  <c r="J48" i="8"/>
  <c r="C17" i="7" s="1"/>
  <c r="G48" i="8"/>
  <c r="H29" i="8"/>
  <c r="G39" i="8"/>
  <c r="D51" i="8"/>
  <c r="G24" i="8"/>
  <c r="J52" i="8" l="1"/>
  <c r="G25" i="8"/>
  <c r="C16" i="7"/>
  <c r="J49" i="8"/>
  <c r="J50" i="8"/>
  <c r="C14" i="7"/>
  <c r="H48" i="8"/>
  <c r="J51" i="8"/>
  <c r="C23" i="7"/>
  <c r="C22" i="7" s="1"/>
  <c r="G49" i="8"/>
  <c r="H39" i="8"/>
  <c r="C20" i="7"/>
  <c r="J53" i="8" l="1"/>
  <c r="J54" i="8" s="1"/>
  <c r="J55" i="8" s="1"/>
  <c r="C18" i="7"/>
  <c r="H22" i="8"/>
  <c r="G53" i="8"/>
  <c r="G54" i="8" s="1"/>
  <c r="G55" i="8" s="1"/>
  <c r="G50" i="8"/>
  <c r="H19" i="8"/>
  <c r="H20" i="8"/>
  <c r="H21" i="8"/>
  <c r="H23" i="8"/>
  <c r="H49" i="8"/>
  <c r="H38" i="8"/>
  <c r="H43" i="8"/>
  <c r="H40" i="8"/>
  <c r="H46" i="8"/>
  <c r="H36" i="8"/>
  <c r="H41" i="8"/>
  <c r="H42" i="8"/>
  <c r="H45" i="8"/>
  <c r="H44" i="8"/>
  <c r="H37" i="8"/>
  <c r="H35" i="8"/>
  <c r="H47" i="8"/>
  <c r="H24" i="8"/>
  <c r="H25" i="8" s="1"/>
  <c r="C19" i="7" l="1"/>
  <c r="C24" i="7" s="1"/>
  <c r="C27" i="7" l="1"/>
  <c r="D24" i="7"/>
  <c r="C29" i="7"/>
  <c r="D15" i="7"/>
  <c r="D12" i="7"/>
  <c r="D13" i="7"/>
  <c r="D11" i="7"/>
  <c r="D17" i="7"/>
  <c r="D14" i="7"/>
  <c r="D22" i="7"/>
  <c r="D16" i="7"/>
  <c r="D20" i="7"/>
  <c r="D18" i="7"/>
  <c r="C30" i="7" l="1"/>
  <c r="C37" i="7" s="1"/>
  <c r="C36" i="7" l="1"/>
  <c r="C38" i="7" l="1"/>
  <c r="C39" i="7" l="1"/>
  <c r="E39" i="7" l="1"/>
  <c r="C40" i="7"/>
  <c r="E31" i="7" l="1"/>
  <c r="E40" i="7"/>
  <c r="E35" i="7"/>
  <c r="E33" i="7"/>
  <c r="C41" i="7"/>
  <c r="D11" i="10" s="1"/>
  <c r="E34" i="7"/>
  <c r="E32" i="7"/>
  <c r="E15" i="7"/>
  <c r="E12" i="7"/>
  <c r="E13" i="7"/>
  <c r="E17" i="7"/>
  <c r="E26" i="7"/>
  <c r="E25" i="7"/>
  <c r="E11" i="7"/>
  <c r="E22" i="7"/>
  <c r="E20" i="7"/>
  <c r="E14" i="7"/>
  <c r="E16" i="7"/>
  <c r="E18" i="7"/>
  <c r="E24" i="7"/>
  <c r="E29" i="7"/>
  <c r="E27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<sst xmlns="http://schemas.openxmlformats.org/spreadsheetml/2006/main" count="634" uniqueCount="407">
  <si>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</si>
  <si>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</si>
  <si>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</si>
  <si>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</si>
  <si>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</si>
  <si>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</si>
  <si>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</si>
  <si>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</si>
  <si>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</si>
  <si>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</si>
  <si>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</si>
  <si>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</si>
  <si>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</si>
  <si>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</si>
  <si>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</si>
  <si>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</si>
  <si>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</si>
  <si>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</si>
  <si>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</si>
  <si>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</si>
  <si>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</si>
  <si>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</si>
  <si>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</si>
  <si>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</si>
  <si>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</si>
  <si>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</si>
  <si>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</si>
  <si>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</si>
  <si>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</si>
  <si>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</si>
  <si>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</si>
  <si>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</si>
  <si>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</si>
  <si>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</si>
  <si>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</si>
  <si>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</si>
  <si>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</si>
  <si>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</si>
  <si>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</si>
  <si>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</si>
  <si>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</si>
  <si>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</si>
  <si>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</si>
  <si>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</si>
  <si>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</si>
  <si>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</si>
  <si>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</si>
  <si>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ПС 330 кВ</t>
  </si>
  <si>
    <t>Сопоставимый уровень цен: 4 квартал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</si>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</sst>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69" fontId="16" fillId="0" borderId="0" xfId="0" applyNumberFormat="1" applyFont="1"/>
    <xf numFmtId="10" fontId="16" fillId="0" borderId="0" xfId="0" applyNumberFormat="1" applyFont="1"/>
    <xf numFmtId="0" fontId="21" fillId="0" borderId="0" xfId="0" applyFont="1"/>
    <xf numFmtId="167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65" fontId="20" fillId="0" borderId="0" xfId="0" applyNumberFormat="1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2" fillId="0" borderId="0" xfId="0" applyFont="1"/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479985</xdr:colOff>
      <xdr:row>28</xdr:row>
      <xdr:rowOff>96235</xdr:rowOff>
    </xdr:from>
    <xdr:to>
      <xdr:col>2</xdr:col>
      <xdr:colOff>1424787</xdr:colOff>
      <xdr:row>31</xdr:row>
      <xdr:rowOff>12209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438953B-2138-4128-A85A-BA5785545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220" y="12613206"/>
          <a:ext cx="944802" cy="521091"/>
        </a:xfrm>
        <a:prstGeom prst="rect">
          <a:avLst/>
        </a:prstGeom>
      </xdr:spPr>
    </xdr:pic>
    <xdr:clientData/>
  </xdr:twoCellAnchor>
  <xdr:twoCellAnchor editAs="oneCell">
    <xdr:from>
      <xdr:col>2</xdr:col>
      <xdr:colOff>622861</xdr:colOff>
      <xdr:row>26</xdr:row>
      <xdr:rowOff>317873</xdr:rowOff>
    </xdr:from>
    <xdr:to>
      <xdr:col>2</xdr:col>
      <xdr:colOff>1461060</xdr:colOff>
      <xdr:row>28</xdr:row>
      <xdr:rowOff>84971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1DE0D78-421D-4789-9ED5-1A6C0B3D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096" y="12151285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469447</xdr:colOff>
      <xdr:row>22</xdr:row>
      <xdr:rowOff>83910</xdr:rowOff>
    </xdr:from>
    <xdr:to>
      <xdr:col>2</xdr:col>
      <xdr:colOff>1414249</xdr:colOff>
      <xdr:row>24</xdr:row>
      <xdr:rowOff>199908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374208-7E01-427B-AADE-38DECD48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161" y="669698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612323</xdr:colOff>
      <xdr:row>20</xdr:row>
      <xdr:rowOff>25399</xdr:rowOff>
    </xdr:from>
    <xdr:to>
      <xdr:col>2</xdr:col>
      <xdr:colOff>1450522</xdr:colOff>
      <xdr:row>22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CA661C5-4230-4EAA-804C-AF5369BB1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037" y="6230256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402771</xdr:colOff>
      <xdr:row>42</xdr:row>
      <xdr:rowOff>132731</xdr:rowOff>
    </xdr:from>
    <xdr:to>
      <xdr:col>2</xdr:col>
      <xdr:colOff>1358459</xdr:colOff>
      <xdr:row>45</xdr:row>
      <xdr:rowOff>37200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370860-56A0-4083-A58B-B0C80C5E5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735" y="11358624"/>
          <a:ext cx="955688" cy="516790"/>
        </a:xfrm>
        <a:prstGeom prst="rect">
          <a:avLst/>
        </a:prstGeom>
      </xdr:spPr>
    </xdr:pic>
    <xdr:clientData/>
  </xdr:twoCellAnchor>
  <xdr:twoCellAnchor editAs="oneCell">
    <xdr:from>
      <xdr:col>2</xdr:col>
      <xdr:colOff>545648</xdr:colOff>
      <xdr:row>39</xdr:row>
      <xdr:rowOff>122465</xdr:rowOff>
    </xdr:from>
    <xdr:to>
      <xdr:col>2</xdr:col>
      <xdr:colOff>1394733</xdr:colOff>
      <xdr:row>41</xdr:row>
      <xdr:rowOff>162288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86BD91A-2F83-4093-9475-F6EF4CA96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612" y="10736036"/>
          <a:ext cx="849085" cy="448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43</xdr:row>
      <xdr:rowOff>104774</xdr:rowOff>
    </xdr:from>
    <xdr:to>
      <xdr:col>1</xdr:col>
      <xdr:colOff>1783002</xdr:colOff>
      <xdr:row>46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6B62FF-93B2-453E-A836-A63F088C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17252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D6E40BC-0359-432D-AABC-21E662E80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623047</xdr:colOff>
      <xdr:row>57</xdr:row>
      <xdr:rowOff>108136</xdr:rowOff>
    </xdr:from>
    <xdr:to>
      <xdr:col>2</xdr:col>
      <xdr:colOff>62899</xdr:colOff>
      <xdr:row>60</xdr:row>
      <xdr:rowOff>60849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517E69-2C0D-4624-BCF7-D91F55B61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" y="13185401"/>
          <a:ext cx="941440" cy="490595"/>
        </a:xfrm>
        <a:prstGeom prst="rect">
          <a:avLst/>
        </a:prstGeom>
      </xdr:spPr>
    </xdr:pic>
    <xdr:clientData/>
  </xdr:twoCellAnchor>
  <xdr:twoCellAnchor editAs="oneCell">
    <xdr:from>
      <xdr:col>1</xdr:col>
      <xdr:colOff>810746</xdr:colOff>
      <xdr:row>54</xdr:row>
      <xdr:rowOff>425824</xdr:rowOff>
    </xdr:from>
    <xdr:to>
      <xdr:col>2</xdr:col>
      <xdr:colOff>143995</xdr:colOff>
      <xdr:row>57</xdr:row>
      <xdr:rowOff>63254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89869F-489C-4B58-86AD-B84A95AE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746" y="12696265"/>
          <a:ext cx="834837" cy="4442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16</xdr:row>
      <xdr:rowOff>85724</xdr:rowOff>
    </xdr:from>
    <xdr:to>
      <xdr:col>2</xdr:col>
      <xdr:colOff>316152</xdr:colOff>
      <xdr:row>19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1C911B-ACD8-4670-94EC-FB125771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38957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685801</xdr:colOff>
      <xdr:row>14</xdr:row>
      <xdr:rowOff>0</xdr:rowOff>
    </xdr:from>
    <xdr:to>
      <xdr:col>2</xdr:col>
      <xdr:colOff>352425</xdr:colOff>
      <xdr:row>16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8922C98-A333-4F0F-9154-1E9B8C339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1" y="34290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66674</xdr:rowOff>
    </xdr:from>
    <xdr:to>
      <xdr:col>1</xdr:col>
      <xdr:colOff>801927</xdr:colOff>
      <xdr:row>16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3ED5B40-6DEF-45C0-A721-2F042060A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289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2DA9568-4330-480B-8A71-1DCF60597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27</xdr:row>
      <xdr:rowOff>101599</xdr:rowOff>
    </xdr:from>
    <xdr:to>
      <xdr:col>1</xdr:col>
      <xdr:colOff>1881427</xdr:colOff>
      <xdr:row>30</xdr:row>
      <xdr:rowOff>54312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C49D44-38F0-45C9-B88E-11991BD8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94043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1079501</xdr:colOff>
      <xdr:row>25</xdr:row>
      <xdr:rowOff>15875</xdr:rowOff>
    </xdr:from>
    <xdr:to>
      <xdr:col>1</xdr:col>
      <xdr:colOff>1917700</xdr:colOff>
      <xdr:row>27</xdr:row>
      <xdr:rowOff>90335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F6559E8-687F-4FAA-A32C-6437C3A17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1" y="8937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9" t="s">
        <v>0</v>
      </c>
      <c r="B2" s="319"/>
      <c r="C2" s="319"/>
    </row>
    <row r="3" spans="1:3" x14ac:dyDescent="0.25">
      <c r="A3" s="1"/>
      <c r="B3" s="1"/>
      <c r="C3" s="1"/>
    </row>
    <row r="4" spans="1:3" x14ac:dyDescent="0.25">
      <c r="A4" s="320" t="s">
        <v>1</v>
      </c>
      <c r="B4" s="320"/>
      <c r="C4" s="3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1" t="s">
        <v>3</v>
      </c>
      <c r="C6" s="32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5" customWidth="1"/>
    <col min="2" max="2" width="16.42578125" style="305" customWidth="1"/>
    <col min="3" max="3" width="37.140625" style="305" customWidth="1"/>
    <col min="4" max="4" width="49" style="305" customWidth="1"/>
    <col min="5" max="5" width="9.140625" style="305" customWidth="1"/>
  </cols>
  <sheetData>
    <row r="1" spans="1:4" ht="15.75" customHeight="1" x14ac:dyDescent="0.25">
      <c r="A1" s="304"/>
      <c r="B1" s="304"/>
      <c r="C1" s="304"/>
      <c r="D1" s="304" t="s">
        <v>247</v>
      </c>
    </row>
    <row r="2" spans="1:4" ht="15.75" customHeight="1" x14ac:dyDescent="0.25">
      <c r="A2" s="304"/>
      <c r="B2" s="304"/>
      <c r="C2" s="304"/>
      <c r="D2" s="304"/>
    </row>
    <row r="3" spans="1:4" ht="15.75" customHeight="1" x14ac:dyDescent="0.25">
      <c r="A3" s="304"/>
      <c r="B3" s="306" t="s">
        <v>248</v>
      </c>
      <c r="C3" s="304"/>
      <c r="D3" s="304"/>
    </row>
    <row r="4" spans="1:4" ht="15.75" customHeight="1" x14ac:dyDescent="0.25">
      <c r="A4" s="304"/>
      <c r="B4" s="304"/>
      <c r="C4" s="304"/>
      <c r="D4" s="304"/>
    </row>
    <row r="5" spans="1:4" ht="31.5" customHeight="1" x14ac:dyDescent="0.25">
      <c r="A5" s="370" t="s">
        <v>249</v>
      </c>
      <c r="B5" s="370"/>
      <c r="C5" s="370"/>
      <c r="D5" s="307" t="str">
        <f>'Прил.5 Расчет СМР и ОБ'!D6:J6</f>
        <v>Постоянная часть ПС, регистратор записи диспетчерских переговоров ПС 330 кВ</v>
      </c>
    </row>
    <row r="6" spans="1:4" ht="15.75" customHeight="1" x14ac:dyDescent="0.25">
      <c r="A6" s="304" t="s">
        <v>49</v>
      </c>
      <c r="B6" s="304"/>
      <c r="C6" s="304"/>
      <c r="D6" s="304"/>
    </row>
    <row r="7" spans="1:4" ht="15.75" customHeight="1" x14ac:dyDescent="0.25">
      <c r="A7" s="304"/>
      <c r="B7" s="304"/>
      <c r="C7" s="304"/>
      <c r="D7" s="304"/>
    </row>
    <row r="8" spans="1:4" x14ac:dyDescent="0.25">
      <c r="A8" s="331" t="s">
        <v>5</v>
      </c>
      <c r="B8" s="331" t="s">
        <v>6</v>
      </c>
      <c r="C8" s="331" t="s">
        <v>250</v>
      </c>
      <c r="D8" s="331" t="s">
        <v>251</v>
      </c>
    </row>
    <row r="9" spans="1:4" x14ac:dyDescent="0.25">
      <c r="A9" s="331"/>
      <c r="B9" s="331"/>
      <c r="C9" s="331"/>
      <c r="D9" s="331"/>
    </row>
    <row r="10" spans="1:4" ht="15.75" customHeight="1" x14ac:dyDescent="0.25">
      <c r="A10" s="308">
        <v>1</v>
      </c>
      <c r="B10" s="308">
        <v>2</v>
      </c>
      <c r="C10" s="308">
        <v>3</v>
      </c>
      <c r="D10" s="308">
        <v>4</v>
      </c>
    </row>
    <row r="11" spans="1:4" ht="63" customHeight="1" x14ac:dyDescent="0.25">
      <c r="A11" s="315" t="s">
        <v>252</v>
      </c>
      <c r="B11" s="315" t="s">
        <v>253</v>
      </c>
      <c r="C11" s="309" t="str">
        <f>D5</f>
        <v>Постоянная часть ПС, регистратор записи диспетчерских переговоров ПС 330 кВ</v>
      </c>
      <c r="D11" s="310">
        <f>'Прил.4 РМ'!C41/1000</f>
        <v>2163.2248799999998</v>
      </c>
    </row>
    <row r="13" spans="1:4" x14ac:dyDescent="0.25">
      <c r="A13" s="311" t="s">
        <v>406</v>
      </c>
      <c r="B13" s="312"/>
      <c r="C13" s="312"/>
      <c r="D13" s="313"/>
    </row>
    <row r="14" spans="1:4" x14ac:dyDescent="0.25">
      <c r="A14" s="314" t="s">
        <v>77</v>
      </c>
      <c r="B14" s="312"/>
      <c r="C14" s="312"/>
      <c r="D14" s="313"/>
    </row>
    <row r="15" spans="1:4" x14ac:dyDescent="0.25">
      <c r="A15" s="311"/>
      <c r="B15" s="312"/>
      <c r="C15" s="312"/>
      <c r="D15" s="313"/>
    </row>
    <row r="16" spans="1:4" x14ac:dyDescent="0.25">
      <c r="A16" s="311" t="s">
        <v>78</v>
      </c>
      <c r="B16" s="312"/>
      <c r="C16" s="312"/>
      <c r="D16" s="313"/>
    </row>
    <row r="17" spans="1:4" x14ac:dyDescent="0.25">
      <c r="A17" s="314" t="s">
        <v>79</v>
      </c>
      <c r="B17" s="312"/>
      <c r="C17" s="312"/>
      <c r="D17" s="313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6" sqref="C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6" t="s">
        <v>254</v>
      </c>
      <c r="C4" s="326"/>
      <c r="D4" s="326"/>
    </row>
    <row r="5" spans="2:5" ht="18.75" customHeight="1" x14ac:dyDescent="0.25">
      <c r="B5" s="196"/>
    </row>
    <row r="6" spans="2:5" ht="15.75" customHeight="1" x14ac:dyDescent="0.25">
      <c r="B6" s="327" t="s">
        <v>255</v>
      </c>
      <c r="C6" s="327"/>
      <c r="D6" s="327"/>
    </row>
    <row r="7" spans="2:5" x14ac:dyDescent="0.25">
      <c r="B7" s="371"/>
      <c r="C7" s="371"/>
      <c r="D7" s="371"/>
      <c r="E7" s="371"/>
    </row>
    <row r="8" spans="2:5" x14ac:dyDescent="0.25">
      <c r="B8" s="282"/>
      <c r="C8" s="282"/>
      <c r="D8" s="282"/>
      <c r="E8" s="282"/>
    </row>
    <row r="9" spans="2:5" ht="47.25" customHeight="1" x14ac:dyDescent="0.25">
      <c r="B9" s="267" t="s">
        <v>256</v>
      </c>
      <c r="C9" s="267" t="s">
        <v>257</v>
      </c>
      <c r="D9" s="267" t="s">
        <v>258</v>
      </c>
    </row>
    <row r="10" spans="2:5" ht="15.75" customHeight="1" x14ac:dyDescent="0.25">
      <c r="B10" s="267">
        <v>1</v>
      </c>
      <c r="C10" s="267">
        <v>2</v>
      </c>
      <c r="D10" s="267">
        <v>3</v>
      </c>
    </row>
    <row r="11" spans="2:5" ht="45" customHeight="1" x14ac:dyDescent="0.25">
      <c r="B11" s="267" t="s">
        <v>259</v>
      </c>
      <c r="C11" s="267" t="s">
        <v>260</v>
      </c>
      <c r="D11" s="267">
        <v>44.29</v>
      </c>
    </row>
    <row r="12" spans="2:5" ht="29.25" customHeight="1" x14ac:dyDescent="0.25">
      <c r="B12" s="267" t="s">
        <v>261</v>
      </c>
      <c r="C12" s="267" t="s">
        <v>260</v>
      </c>
      <c r="D12" s="267">
        <v>13.47</v>
      </c>
    </row>
    <row r="13" spans="2:5" ht="29.25" customHeight="1" x14ac:dyDescent="0.25">
      <c r="B13" s="267" t="s">
        <v>262</v>
      </c>
      <c r="C13" s="267" t="s">
        <v>260</v>
      </c>
      <c r="D13" s="267">
        <v>8.0399999999999991</v>
      </c>
    </row>
    <row r="14" spans="2:5" ht="30.75" customHeight="1" x14ac:dyDescent="0.25">
      <c r="B14" s="267" t="s">
        <v>263</v>
      </c>
      <c r="C14" s="171" t="s">
        <v>264</v>
      </c>
      <c r="D14" s="267">
        <v>6.26</v>
      </c>
    </row>
    <row r="15" spans="2:5" ht="89.25" customHeight="1" x14ac:dyDescent="0.25">
      <c r="B15" s="267" t="s">
        <v>265</v>
      </c>
      <c r="C15" s="267" t="s">
        <v>266</v>
      </c>
      <c r="D15" s="197">
        <v>3.9E-2</v>
      </c>
    </row>
    <row r="16" spans="2:5" ht="78.75" customHeight="1" x14ac:dyDescent="0.25">
      <c r="B16" s="267" t="s">
        <v>267</v>
      </c>
      <c r="C16" s="267" t="s">
        <v>268</v>
      </c>
      <c r="D16" s="197">
        <v>2.1000000000000001E-2</v>
      </c>
    </row>
    <row r="17" spans="2:4" ht="34.5" customHeight="1" x14ac:dyDescent="0.25">
      <c r="B17" s="267"/>
      <c r="C17" s="267"/>
      <c r="D17" s="267"/>
    </row>
    <row r="18" spans="2:4" ht="31.5" customHeight="1" x14ac:dyDescent="0.25">
      <c r="B18" s="267" t="s">
        <v>269</v>
      </c>
      <c r="C18" s="267" t="s">
        <v>270</v>
      </c>
      <c r="D18" s="197">
        <v>2.1399999999999999E-2</v>
      </c>
    </row>
    <row r="19" spans="2:4" ht="31.5" customHeight="1" x14ac:dyDescent="0.25">
      <c r="B19" s="267" t="s">
        <v>196</v>
      </c>
      <c r="C19" s="267" t="s">
        <v>271</v>
      </c>
      <c r="D19" s="197">
        <v>2E-3</v>
      </c>
    </row>
    <row r="20" spans="2:4" ht="24" customHeight="1" x14ac:dyDescent="0.25">
      <c r="B20" s="267" t="s">
        <v>198</v>
      </c>
      <c r="C20" s="267" t="s">
        <v>272</v>
      </c>
      <c r="D20" s="197">
        <v>0.03</v>
      </c>
    </row>
    <row r="21" spans="2:4" ht="18.75" customHeight="1" x14ac:dyDescent="0.25">
      <c r="B21" s="198"/>
    </row>
    <row r="22" spans="2:4" ht="18.75" customHeight="1" x14ac:dyDescent="0.25">
      <c r="B22" s="198"/>
    </row>
    <row r="23" spans="2:4" ht="18.75" customHeight="1" x14ac:dyDescent="0.25">
      <c r="B23" s="198"/>
    </row>
    <row r="24" spans="2:4" ht="18.75" customHeight="1" x14ac:dyDescent="0.25">
      <c r="B24" s="198"/>
    </row>
    <row r="27" spans="2:4" x14ac:dyDescent="0.25">
      <c r="B27" s="4" t="s">
        <v>273</v>
      </c>
      <c r="C27" s="14"/>
    </row>
    <row r="28" spans="2:4" x14ac:dyDescent="0.25">
      <c r="B28" s="199" t="s">
        <v>77</v>
      </c>
      <c r="C28" s="14"/>
    </row>
    <row r="29" spans="2:4" x14ac:dyDescent="0.25">
      <c r="B29" s="4"/>
      <c r="C29" s="14"/>
    </row>
    <row r="30" spans="2:4" x14ac:dyDescent="0.25">
      <c r="B30" s="4" t="s">
        <v>239</v>
      </c>
      <c r="C30" s="14"/>
    </row>
    <row r="31" spans="2:4" x14ac:dyDescent="0.25">
      <c r="B31" s="199" t="s">
        <v>79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19" sqref="D19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7" t="s">
        <v>274</v>
      </c>
      <c r="B2" s="327"/>
      <c r="C2" s="327"/>
      <c r="D2" s="327"/>
      <c r="E2" s="327"/>
      <c r="F2" s="327"/>
    </row>
    <row r="4" spans="1:7" ht="18" customHeight="1" x14ac:dyDescent="0.25">
      <c r="A4" s="184" t="s">
        <v>275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276</v>
      </c>
      <c r="C5" s="186" t="s">
        <v>277</v>
      </c>
      <c r="D5" s="186" t="s">
        <v>278</v>
      </c>
      <c r="E5" s="186" t="s">
        <v>279</v>
      </c>
      <c r="F5" s="186" t="s">
        <v>280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281</v>
      </c>
      <c r="B7" s="188" t="s">
        <v>282</v>
      </c>
      <c r="C7" s="189" t="s">
        <v>283</v>
      </c>
      <c r="D7" s="189" t="s">
        <v>284</v>
      </c>
      <c r="E7" s="190">
        <v>47872.94</v>
      </c>
      <c r="F7" s="188" t="s">
        <v>285</v>
      </c>
      <c r="G7" s="185"/>
    </row>
    <row r="8" spans="1:7" ht="31.5" customHeight="1" x14ac:dyDescent="0.25">
      <c r="A8" s="187" t="s">
        <v>286</v>
      </c>
      <c r="B8" s="188" t="s">
        <v>287</v>
      </c>
      <c r="C8" s="189" t="s">
        <v>288</v>
      </c>
      <c r="D8" s="189" t="s">
        <v>289</v>
      </c>
      <c r="E8" s="190">
        <f>1973/12</f>
        <v>164.41666666667001</v>
      </c>
      <c r="F8" s="164" t="s">
        <v>290</v>
      </c>
      <c r="G8" s="165"/>
    </row>
    <row r="9" spans="1:7" ht="15.75" customHeight="1" x14ac:dyDescent="0.25">
      <c r="A9" s="187" t="s">
        <v>291</v>
      </c>
      <c r="B9" s="188" t="s">
        <v>292</v>
      </c>
      <c r="C9" s="189" t="s">
        <v>293</v>
      </c>
      <c r="D9" s="189" t="s">
        <v>284</v>
      </c>
      <c r="E9" s="190">
        <v>1</v>
      </c>
      <c r="F9" s="164"/>
      <c r="G9" s="166"/>
    </row>
    <row r="10" spans="1:7" ht="15.75" customHeight="1" x14ac:dyDescent="0.25">
      <c r="A10" s="187" t="s">
        <v>294</v>
      </c>
      <c r="B10" s="188" t="s">
        <v>295</v>
      </c>
      <c r="C10" s="189"/>
      <c r="D10" s="189"/>
      <c r="E10" s="284">
        <v>5.5</v>
      </c>
      <c r="F10" s="164" t="s">
        <v>296</v>
      </c>
      <c r="G10" s="166"/>
    </row>
    <row r="11" spans="1:7" ht="78.75" customHeight="1" x14ac:dyDescent="0.25">
      <c r="A11" s="187" t="s">
        <v>297</v>
      </c>
      <c r="B11" s="188" t="s">
        <v>298</v>
      </c>
      <c r="C11" s="189" t="s">
        <v>299</v>
      </c>
      <c r="D11" s="189" t="s">
        <v>284</v>
      </c>
      <c r="E11" s="285">
        <v>1.67</v>
      </c>
      <c r="F11" s="188" t="s">
        <v>300</v>
      </c>
      <c r="G11" s="185"/>
    </row>
    <row r="12" spans="1:7" ht="78.75" customHeight="1" x14ac:dyDescent="0.25">
      <c r="A12" s="187" t="s">
        <v>301</v>
      </c>
      <c r="B12" s="191" t="s">
        <v>302</v>
      </c>
      <c r="C12" s="189" t="s">
        <v>303</v>
      </c>
      <c r="D12" s="189" t="s">
        <v>284</v>
      </c>
      <c r="E12" s="192">
        <v>1.139</v>
      </c>
      <c r="F12" s="193" t="s">
        <v>304</v>
      </c>
      <c r="G12" s="166"/>
    </row>
    <row r="13" spans="1:7" ht="63" customHeight="1" x14ac:dyDescent="0.25">
      <c r="A13" s="187" t="s">
        <v>305</v>
      </c>
      <c r="B13" s="194" t="s">
        <v>306</v>
      </c>
      <c r="C13" s="189" t="s">
        <v>307</v>
      </c>
      <c r="D13" s="189" t="s">
        <v>308</v>
      </c>
      <c r="E13" s="195">
        <f>((E7*E9/E8)*E11)*E12</f>
        <v>553.84017452934995</v>
      </c>
      <c r="F13" s="188" t="s">
        <v>309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2" t="s">
        <v>310</v>
      </c>
      <c r="B1" s="372"/>
      <c r="C1" s="372"/>
      <c r="D1" s="372"/>
      <c r="E1" s="372"/>
      <c r="F1" s="372"/>
      <c r="G1" s="372"/>
      <c r="H1" s="372"/>
      <c r="I1" s="37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2" t="e">
        <f>#REF!</f>
        <v>#REF!</v>
      </c>
      <c r="B3" s="322"/>
      <c r="C3" s="322"/>
      <c r="D3" s="322"/>
      <c r="E3" s="322"/>
      <c r="F3" s="322"/>
      <c r="G3" s="322"/>
      <c r="H3" s="322"/>
      <c r="I3" s="322"/>
    </row>
    <row r="4" spans="1:13" s="4" customFormat="1" ht="15.75" customHeight="1" x14ac:dyDescent="0.2">
      <c r="A4" s="373"/>
      <c r="B4" s="373"/>
      <c r="C4" s="373"/>
      <c r="D4" s="373"/>
      <c r="E4" s="373"/>
      <c r="F4" s="373"/>
      <c r="G4" s="373"/>
      <c r="H4" s="373"/>
      <c r="I4" s="373"/>
    </row>
    <row r="5" spans="1:13" s="32" customFormat="1" ht="36.6" customHeight="1" x14ac:dyDescent="0.35">
      <c r="A5" s="374" t="s">
        <v>13</v>
      </c>
      <c r="B5" s="374" t="s">
        <v>311</v>
      </c>
      <c r="C5" s="374" t="s">
        <v>312</v>
      </c>
      <c r="D5" s="374" t="s">
        <v>313</v>
      </c>
      <c r="E5" s="369" t="s">
        <v>314</v>
      </c>
      <c r="F5" s="369"/>
      <c r="G5" s="369"/>
      <c r="H5" s="369"/>
      <c r="I5" s="369"/>
    </row>
    <row r="6" spans="1:13" s="27" customFormat="1" ht="31.5" customHeight="1" x14ac:dyDescent="0.2">
      <c r="A6" s="374"/>
      <c r="B6" s="374"/>
      <c r="C6" s="374"/>
      <c r="D6" s="374"/>
      <c r="E6" s="33" t="s">
        <v>86</v>
      </c>
      <c r="F6" s="33" t="s">
        <v>87</v>
      </c>
      <c r="G6" s="33" t="s">
        <v>43</v>
      </c>
      <c r="H6" s="33" t="s">
        <v>315</v>
      </c>
      <c r="I6" s="33" t="s">
        <v>316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186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317</v>
      </c>
      <c r="C9" s="9" t="s">
        <v>318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319</v>
      </c>
      <c r="C11" s="9" t="s">
        <v>267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73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320</v>
      </c>
      <c r="C12" s="9" t="s">
        <v>321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270</v>
      </c>
      <c r="C14" s="9" t="s">
        <v>323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324</v>
      </c>
      <c r="C16" s="9" t="s">
        <v>325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326</v>
      </c>
    </row>
    <row r="17" spans="1:10" s="27" customFormat="1" ht="81.75" customHeight="1" x14ac:dyDescent="0.2">
      <c r="A17" s="34">
        <v>7</v>
      </c>
      <c r="B17" s="9" t="s">
        <v>324</v>
      </c>
      <c r="C17" s="137" t="s">
        <v>327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329</v>
      </c>
      <c r="C20" s="9" t="s">
        <v>198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6" t="s">
        <v>335</v>
      </c>
      <c r="O2" s="376"/>
    </row>
    <row r="3" spans="1:16" x14ac:dyDescent="0.25">
      <c r="A3" s="377" t="s">
        <v>336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5" spans="1:16" s="50" customFormat="1" ht="37.5" customHeight="1" x14ac:dyDescent="0.25">
      <c r="A5" s="378" t="s">
        <v>337</v>
      </c>
      <c r="B5" s="381" t="s">
        <v>338</v>
      </c>
      <c r="C5" s="384" t="s">
        <v>339</v>
      </c>
      <c r="D5" s="387" t="s">
        <v>340</v>
      </c>
      <c r="E5" s="388"/>
      <c r="F5" s="388"/>
      <c r="G5" s="388"/>
      <c r="H5" s="388"/>
      <c r="I5" s="387" t="s">
        <v>341</v>
      </c>
      <c r="J5" s="388"/>
      <c r="K5" s="388"/>
      <c r="L5" s="388"/>
      <c r="M5" s="388"/>
      <c r="N5" s="388"/>
      <c r="O5" s="53" t="s">
        <v>342</v>
      </c>
    </row>
    <row r="6" spans="1:16" s="56" customFormat="1" ht="150" customHeight="1" x14ac:dyDescent="0.25">
      <c r="A6" s="379"/>
      <c r="B6" s="382"/>
      <c r="C6" s="385"/>
      <c r="D6" s="384" t="s">
        <v>343</v>
      </c>
      <c r="E6" s="389" t="s">
        <v>344</v>
      </c>
      <c r="F6" s="390"/>
      <c r="G6" s="391"/>
      <c r="H6" s="54" t="s">
        <v>345</v>
      </c>
      <c r="I6" s="392" t="s">
        <v>346</v>
      </c>
      <c r="J6" s="392" t="s">
        <v>343</v>
      </c>
      <c r="K6" s="393" t="s">
        <v>344</v>
      </c>
      <c r="L6" s="393"/>
      <c r="M6" s="393"/>
      <c r="N6" s="54" t="s">
        <v>345</v>
      </c>
      <c r="O6" s="55" t="s">
        <v>347</v>
      </c>
    </row>
    <row r="7" spans="1:16" s="56" customFormat="1" ht="30.75" customHeight="1" x14ac:dyDescent="0.25">
      <c r="A7" s="380"/>
      <c r="B7" s="383"/>
      <c r="C7" s="386"/>
      <c r="D7" s="386"/>
      <c r="E7" s="53" t="s">
        <v>86</v>
      </c>
      <c r="F7" s="53" t="s">
        <v>87</v>
      </c>
      <c r="G7" s="53" t="s">
        <v>43</v>
      </c>
      <c r="H7" s="57" t="s">
        <v>348</v>
      </c>
      <c r="I7" s="392"/>
      <c r="J7" s="392"/>
      <c r="K7" s="53" t="s">
        <v>86</v>
      </c>
      <c r="L7" s="53" t="s">
        <v>87</v>
      </c>
      <c r="M7" s="53" t="s">
        <v>43</v>
      </c>
      <c r="N7" s="57" t="s">
        <v>348</v>
      </c>
      <c r="O7" s="53" t="s">
        <v>349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8" t="s">
        <v>350</v>
      </c>
      <c r="C9" s="59" t="s">
        <v>351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0"/>
      <c r="C10" s="63" t="s">
        <v>352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8" t="s">
        <v>353</v>
      </c>
      <c r="C11" s="63" t="s">
        <v>354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0"/>
      <c r="C12" s="63" t="s">
        <v>355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8" t="s">
        <v>356</v>
      </c>
      <c r="C13" s="59" t="s">
        <v>357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0"/>
      <c r="C14" s="63" t="s">
        <v>358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359</v>
      </c>
      <c r="C15" s="63" t="s">
        <v>360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362</v>
      </c>
    </row>
    <row r="19" spans="1:15" ht="30.75" customHeight="1" x14ac:dyDescent="0.25">
      <c r="L19" s="75"/>
    </row>
    <row r="20" spans="1:15" ht="15" customHeight="1" outlineLevel="1" x14ac:dyDescent="0.25">
      <c r="G20" s="375" t="s">
        <v>363</v>
      </c>
      <c r="H20" s="375"/>
      <c r="I20" s="375"/>
      <c r="J20" s="375"/>
      <c r="K20" s="375"/>
      <c r="L20" s="375"/>
      <c r="M20" s="375"/>
      <c r="N20" s="375"/>
      <c r="O20" s="52"/>
    </row>
    <row r="21" spans="1:15" ht="15.75" customHeight="1" outlineLevel="1" x14ac:dyDescent="0.25">
      <c r="G21" s="76"/>
      <c r="H21" s="76" t="s">
        <v>364</v>
      </c>
      <c r="I21" s="76" t="s">
        <v>365</v>
      </c>
      <c r="J21" s="77" t="s">
        <v>366</v>
      </c>
      <c r="K21" s="78" t="s">
        <v>367</v>
      </c>
      <c r="L21" s="76" t="s">
        <v>368</v>
      </c>
      <c r="M21" s="76" t="s">
        <v>369</v>
      </c>
      <c r="N21" s="77" t="s">
        <v>370</v>
      </c>
      <c r="O21" s="79"/>
    </row>
    <row r="22" spans="1:15" ht="15.75" customHeight="1" outlineLevel="1" x14ac:dyDescent="0.25">
      <c r="G22" s="395" t="s">
        <v>371</v>
      </c>
      <c r="H22" s="394">
        <v>6.09</v>
      </c>
      <c r="I22" s="396">
        <v>6.44</v>
      </c>
      <c r="J22" s="394">
        <v>5.77</v>
      </c>
      <c r="K22" s="396">
        <v>5.77</v>
      </c>
      <c r="L22" s="394">
        <v>5.23</v>
      </c>
      <c r="M22" s="394">
        <v>5.77</v>
      </c>
      <c r="N22" s="80">
        <v>6.29</v>
      </c>
      <c r="O22" s="51" t="s">
        <v>372</v>
      </c>
    </row>
    <row r="23" spans="1:15" ht="15.75" customHeight="1" outlineLevel="1" x14ac:dyDescent="0.25">
      <c r="G23" s="395"/>
      <c r="H23" s="394"/>
      <c r="I23" s="396"/>
      <c r="J23" s="394"/>
      <c r="K23" s="396"/>
      <c r="L23" s="394"/>
      <c r="M23" s="394"/>
      <c r="N23" s="80">
        <v>6.56</v>
      </c>
      <c r="O23" s="51" t="s">
        <v>373</v>
      </c>
    </row>
    <row r="24" spans="1:15" ht="15.75" customHeight="1" outlineLevel="1" x14ac:dyDescent="0.25">
      <c r="G24" s="81" t="s">
        <v>374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2" t="s">
        <v>377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</row>
    <row r="4" spans="1:18" ht="36.75" customHeight="1" x14ac:dyDescent="0.25">
      <c r="A4" s="378" t="s">
        <v>337</v>
      </c>
      <c r="B4" s="381" t="s">
        <v>338</v>
      </c>
      <c r="C4" s="384" t="s">
        <v>378</v>
      </c>
      <c r="D4" s="384" t="s">
        <v>379</v>
      </c>
      <c r="E4" s="387" t="s">
        <v>380</v>
      </c>
      <c r="F4" s="388"/>
      <c r="G4" s="388"/>
      <c r="H4" s="388"/>
      <c r="I4" s="388"/>
      <c r="J4" s="388"/>
      <c r="K4" s="388"/>
      <c r="L4" s="388"/>
      <c r="M4" s="388"/>
      <c r="N4" s="413" t="s">
        <v>381</v>
      </c>
      <c r="O4" s="414"/>
      <c r="P4" s="414"/>
      <c r="Q4" s="414"/>
      <c r="R4" s="415"/>
    </row>
    <row r="5" spans="1:18" ht="60" customHeight="1" x14ac:dyDescent="0.25">
      <c r="A5" s="379"/>
      <c r="B5" s="382"/>
      <c r="C5" s="385"/>
      <c r="D5" s="385"/>
      <c r="E5" s="392" t="s">
        <v>382</v>
      </c>
      <c r="F5" s="392" t="s">
        <v>383</v>
      </c>
      <c r="G5" s="389" t="s">
        <v>344</v>
      </c>
      <c r="H5" s="390"/>
      <c r="I5" s="390"/>
      <c r="J5" s="391"/>
      <c r="K5" s="392" t="s">
        <v>384</v>
      </c>
      <c r="L5" s="392"/>
      <c r="M5" s="392"/>
      <c r="N5" s="89" t="s">
        <v>385</v>
      </c>
      <c r="O5" s="89" t="s">
        <v>386</v>
      </c>
      <c r="P5" s="90" t="s">
        <v>387</v>
      </c>
      <c r="Q5" s="91" t="s">
        <v>388</v>
      </c>
      <c r="R5" s="90" t="s">
        <v>389</v>
      </c>
    </row>
    <row r="6" spans="1:18" ht="49.5" customHeight="1" x14ac:dyDescent="0.25">
      <c r="A6" s="380"/>
      <c r="B6" s="383"/>
      <c r="C6" s="386"/>
      <c r="D6" s="386"/>
      <c r="E6" s="392"/>
      <c r="F6" s="392"/>
      <c r="G6" s="53" t="s">
        <v>86</v>
      </c>
      <c r="H6" s="53" t="s">
        <v>87</v>
      </c>
      <c r="I6" s="92" t="s">
        <v>43</v>
      </c>
      <c r="J6" s="92" t="s">
        <v>315</v>
      </c>
      <c r="K6" s="53" t="s">
        <v>385</v>
      </c>
      <c r="L6" s="53" t="s">
        <v>386</v>
      </c>
      <c r="M6" s="53" t="s">
        <v>387</v>
      </c>
      <c r="N6" s="92" t="s">
        <v>390</v>
      </c>
      <c r="O6" s="92" t="s">
        <v>391</v>
      </c>
      <c r="P6" s="92" t="s">
        <v>392</v>
      </c>
      <c r="Q6" s="93" t="s">
        <v>393</v>
      </c>
      <c r="R6" s="94" t="s">
        <v>394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8">
        <v>1</v>
      </c>
      <c r="B9" s="378" t="s">
        <v>395</v>
      </c>
      <c r="C9" s="405" t="s">
        <v>351</v>
      </c>
      <c r="D9" s="99" t="s">
        <v>396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0"/>
      <c r="B10" s="379"/>
      <c r="C10" s="406"/>
      <c r="D10" s="99" t="s">
        <v>397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8">
        <v>2</v>
      </c>
      <c r="B11" s="379"/>
      <c r="C11" s="405" t="s">
        <v>398</v>
      </c>
      <c r="D11" s="104" t="s">
        <v>396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0"/>
      <c r="B12" s="380"/>
      <c r="C12" s="406"/>
      <c r="D12" s="104" t="s">
        <v>397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8">
        <v>3</v>
      </c>
      <c r="B13" s="378" t="s">
        <v>353</v>
      </c>
      <c r="C13" s="408" t="s">
        <v>354</v>
      </c>
      <c r="D13" s="99" t="s">
        <v>399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0"/>
      <c r="B14" s="379"/>
      <c r="C14" s="409"/>
      <c r="D14" s="99" t="s">
        <v>397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8">
        <v>4</v>
      </c>
      <c r="B15" s="379"/>
      <c r="C15" s="410" t="s">
        <v>355</v>
      </c>
      <c r="D15" s="105" t="s">
        <v>399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0"/>
      <c r="B16" s="380"/>
      <c r="C16" s="411"/>
      <c r="D16" s="105" t="s">
        <v>397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8">
        <v>5</v>
      </c>
      <c r="B17" s="393" t="s">
        <v>356</v>
      </c>
      <c r="C17" s="405" t="s">
        <v>400</v>
      </c>
      <c r="D17" s="99" t="s">
        <v>401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0"/>
      <c r="B18" s="393"/>
      <c r="C18" s="406"/>
      <c r="D18" s="99" t="s">
        <v>397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8">
        <v>6</v>
      </c>
      <c r="B19" s="393"/>
      <c r="C19" s="405" t="s">
        <v>358</v>
      </c>
      <c r="D19" s="105" t="s">
        <v>399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0"/>
      <c r="B20" s="393"/>
      <c r="C20" s="406"/>
      <c r="D20" s="105" t="s">
        <v>397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8">
        <v>7</v>
      </c>
      <c r="B21" s="378" t="s">
        <v>359</v>
      </c>
      <c r="C21" s="405" t="s">
        <v>360</v>
      </c>
      <c r="D21" s="105" t="s">
        <v>402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0"/>
      <c r="B22" s="380"/>
      <c r="C22" s="406"/>
      <c r="D22" s="106" t="s">
        <v>397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7" t="s">
        <v>404</v>
      </c>
      <c r="E26" s="407"/>
      <c r="F26" s="407"/>
      <c r="G26" s="407"/>
      <c r="H26" s="407"/>
      <c r="I26" s="407"/>
      <c r="J26" s="407"/>
      <c r="K26" s="407"/>
      <c r="L26" s="121"/>
      <c r="R26" s="122"/>
    </row>
    <row r="27" spans="1:18" outlineLevel="1" x14ac:dyDescent="0.25">
      <c r="D27" s="123"/>
      <c r="E27" s="123" t="s">
        <v>364</v>
      </c>
      <c r="F27" s="123" t="s">
        <v>365</v>
      </c>
      <c r="G27" s="123" t="s">
        <v>366</v>
      </c>
      <c r="H27" s="124" t="s">
        <v>367</v>
      </c>
      <c r="I27" s="124" t="s">
        <v>368</v>
      </c>
      <c r="J27" s="124" t="s">
        <v>369</v>
      </c>
      <c r="K27" s="111" t="s">
        <v>370</v>
      </c>
      <c r="L27" s="52"/>
    </row>
    <row r="28" spans="1:18" outlineLevel="1" x14ac:dyDescent="0.25">
      <c r="D28" s="401" t="s">
        <v>371</v>
      </c>
      <c r="E28" s="399">
        <v>6.09</v>
      </c>
      <c r="F28" s="403">
        <v>6.63</v>
      </c>
      <c r="G28" s="399">
        <v>5.77</v>
      </c>
      <c r="H28" s="397">
        <v>5.77</v>
      </c>
      <c r="I28" s="397">
        <v>6.35</v>
      </c>
      <c r="J28" s="399">
        <v>5.77</v>
      </c>
      <c r="K28" s="125">
        <v>6.29</v>
      </c>
      <c r="L28" s="87" t="s">
        <v>372</v>
      </c>
      <c r="M28" s="52"/>
    </row>
    <row r="29" spans="1:18" outlineLevel="1" x14ac:dyDescent="0.25">
      <c r="D29" s="402"/>
      <c r="E29" s="400"/>
      <c r="F29" s="404"/>
      <c r="G29" s="400"/>
      <c r="H29" s="398"/>
      <c r="I29" s="398"/>
      <c r="J29" s="400"/>
      <c r="K29" s="125">
        <v>6.56</v>
      </c>
      <c r="L29" s="87" t="s">
        <v>373</v>
      </c>
      <c r="M29" s="52"/>
    </row>
    <row r="30" spans="1:18" outlineLevel="1" x14ac:dyDescent="0.25">
      <c r="D30" s="126" t="s">
        <v>374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1" t="s">
        <v>348</v>
      </c>
      <c r="E31" s="399">
        <v>11.37</v>
      </c>
      <c r="F31" s="403">
        <v>13.56</v>
      </c>
      <c r="G31" s="399">
        <v>15.91</v>
      </c>
      <c r="H31" s="397">
        <v>15.91</v>
      </c>
      <c r="I31" s="397">
        <v>14.03</v>
      </c>
      <c r="J31" s="399">
        <v>15.91</v>
      </c>
      <c r="K31" s="125">
        <v>8.2899999999999991</v>
      </c>
      <c r="L31" s="87" t="s">
        <v>372</v>
      </c>
      <c r="R31" s="116"/>
    </row>
    <row r="32" spans="1:18" s="87" customFormat="1" outlineLevel="1" x14ac:dyDescent="0.25">
      <c r="D32" s="402"/>
      <c r="E32" s="400"/>
      <c r="F32" s="404"/>
      <c r="G32" s="400"/>
      <c r="H32" s="398"/>
      <c r="I32" s="398"/>
      <c r="J32" s="400"/>
      <c r="K32" s="125">
        <v>11.84</v>
      </c>
      <c r="L32" s="87" t="s">
        <v>373</v>
      </c>
      <c r="R32" s="116"/>
    </row>
    <row r="33" spans="4:18" s="87" customFormat="1" ht="15" customHeight="1" outlineLevel="1" x14ac:dyDescent="0.25">
      <c r="D33" s="129" t="s">
        <v>375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405</v>
      </c>
      <c r="R33" s="116"/>
    </row>
    <row r="34" spans="4:18" s="87" customFormat="1" outlineLevel="1" x14ac:dyDescent="0.25">
      <c r="D34" s="129" t="s">
        <v>376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405</v>
      </c>
      <c r="R34" s="116"/>
    </row>
    <row r="35" spans="4:18" s="87" customFormat="1" outlineLevel="1" x14ac:dyDescent="0.25">
      <c r="D35" s="126" t="s">
        <v>315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9" t="s">
        <v>10</v>
      </c>
      <c r="B2" s="319"/>
      <c r="C2" s="319"/>
      <c r="D2" s="31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2"/>
    </row>
    <row r="5" spans="1:4" x14ac:dyDescent="0.25">
      <c r="A5" s="6"/>
      <c r="B5" s="1"/>
      <c r="C5" s="1"/>
    </row>
    <row r="6" spans="1:4" x14ac:dyDescent="0.25">
      <c r="A6" s="319" t="s">
        <v>12</v>
      </c>
      <c r="B6" s="319"/>
      <c r="C6" s="319"/>
      <c r="D6" s="31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3" t="s">
        <v>5</v>
      </c>
      <c r="B15" s="324" t="s">
        <v>15</v>
      </c>
      <c r="C15" s="324"/>
      <c r="D15" s="324"/>
    </row>
    <row r="16" spans="1:4" x14ac:dyDescent="0.25">
      <c r="A16" s="323"/>
      <c r="B16" s="323" t="s">
        <v>17</v>
      </c>
      <c r="C16" s="324" t="s">
        <v>28</v>
      </c>
      <c r="D16" s="324"/>
    </row>
    <row r="17" spans="1:4" ht="39" customHeight="1" x14ac:dyDescent="0.25">
      <c r="A17" s="323"/>
      <c r="B17" s="32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5" t="s">
        <v>29</v>
      </c>
      <c r="B2" s="325"/>
      <c r="C2" s="325"/>
      <c r="D2" s="32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85" zoomScaleNormal="55" zoomScaleSheetLayoutView="85" workbookViewId="0">
      <selection activeCell="D28" sqref="D28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39.425781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6" t="s">
        <v>45</v>
      </c>
      <c r="C3" s="326"/>
      <c r="D3" s="326"/>
      <c r="E3" s="326"/>
      <c r="F3" s="326"/>
    </row>
    <row r="4" spans="2:6" x14ac:dyDescent="0.25">
      <c r="B4" s="327" t="s">
        <v>46</v>
      </c>
      <c r="C4" s="327"/>
      <c r="D4" s="327"/>
      <c r="E4" s="327"/>
      <c r="F4" s="327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8" t="s">
        <v>47</v>
      </c>
      <c r="C7" s="328"/>
      <c r="D7" s="328"/>
      <c r="E7" s="328"/>
      <c r="F7" s="328"/>
    </row>
    <row r="8" spans="2:6" ht="31.5" customHeight="1" x14ac:dyDescent="0.25">
      <c r="B8" s="328" t="s">
        <v>48</v>
      </c>
      <c r="C8" s="328"/>
      <c r="D8" s="328"/>
      <c r="E8" s="328"/>
      <c r="F8" s="328"/>
    </row>
    <row r="9" spans="2:6" x14ac:dyDescent="0.25">
      <c r="B9" s="328" t="s">
        <v>49</v>
      </c>
      <c r="C9" s="328"/>
      <c r="D9" s="328"/>
      <c r="E9" s="328"/>
      <c r="F9" s="328"/>
    </row>
    <row r="10" spans="2:6" x14ac:dyDescent="0.25">
      <c r="B10" s="258"/>
    </row>
    <row r="11" spans="2:6" x14ac:dyDescent="0.25">
      <c r="B11" s="267" t="s">
        <v>33</v>
      </c>
      <c r="C11" s="267" t="s">
        <v>50</v>
      </c>
      <c r="D11" s="316" t="s">
        <v>51</v>
      </c>
      <c r="E11" s="169"/>
      <c r="F11" s="169"/>
    </row>
    <row r="12" spans="2:6" ht="63" customHeight="1" x14ac:dyDescent="0.25">
      <c r="B12" s="267">
        <v>1</v>
      </c>
      <c r="C12" s="169" t="s">
        <v>52</v>
      </c>
      <c r="D12" s="317" t="s">
        <v>53</v>
      </c>
      <c r="E12" s="169"/>
      <c r="F12" s="169"/>
    </row>
    <row r="13" spans="2:6" ht="31.5" customHeight="1" x14ac:dyDescent="0.25">
      <c r="B13" s="267">
        <v>2</v>
      </c>
      <c r="C13" s="169" t="s">
        <v>54</v>
      </c>
      <c r="D13" s="317" t="s">
        <v>55</v>
      </c>
      <c r="E13" s="169"/>
      <c r="F13" s="169"/>
    </row>
    <row r="14" spans="2:6" x14ac:dyDescent="0.25">
      <c r="B14" s="267">
        <v>3</v>
      </c>
      <c r="C14" s="169" t="s">
        <v>56</v>
      </c>
      <c r="D14" s="317" t="s">
        <v>57</v>
      </c>
      <c r="E14" s="169"/>
      <c r="F14" s="169"/>
    </row>
    <row r="15" spans="2:6" x14ac:dyDescent="0.25">
      <c r="B15" s="267">
        <v>4</v>
      </c>
      <c r="C15" s="169" t="s">
        <v>58</v>
      </c>
      <c r="D15" s="317">
        <v>1</v>
      </c>
      <c r="E15" s="170"/>
      <c r="F15" s="170"/>
    </row>
    <row r="16" spans="2:6" ht="94.5" customHeight="1" x14ac:dyDescent="0.25">
      <c r="B16" s="267">
        <v>5</v>
      </c>
      <c r="C16" s="171" t="s">
        <v>59</v>
      </c>
      <c r="D16" s="318" t="s">
        <v>60</v>
      </c>
      <c r="E16" s="169"/>
      <c r="F16" s="169"/>
    </row>
    <row r="17" spans="2:12" ht="78.75" customHeight="1" x14ac:dyDescent="0.25">
      <c r="B17" s="267">
        <v>6</v>
      </c>
      <c r="C17" s="171" t="s">
        <v>61</v>
      </c>
      <c r="D17" s="172">
        <f>SUM(D18:D19)</f>
        <v>4302.6961238000004</v>
      </c>
      <c r="E17" s="172"/>
      <c r="F17" s="172"/>
    </row>
    <row r="18" spans="2:12" x14ac:dyDescent="0.25">
      <c r="B18" s="173" t="s">
        <v>62</v>
      </c>
      <c r="C18" s="169" t="s">
        <v>63</v>
      </c>
      <c r="D18" s="172">
        <f>'Прил.2 Расч стоим'!F12</f>
        <v>16.3062176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172">
        <f>'Прил.2 Расч стоим'!H12</f>
        <v>4286.3899062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172"/>
      <c r="E20" s="172"/>
      <c r="F20" s="172"/>
      <c r="L20" s="241"/>
    </row>
    <row r="21" spans="2:12" ht="35.25" customHeight="1" x14ac:dyDescent="0.25">
      <c r="B21" s="173" t="s">
        <v>68</v>
      </c>
      <c r="C21" s="174" t="s">
        <v>69</v>
      </c>
      <c r="D21" s="172"/>
      <c r="E21" s="172"/>
      <c r="F21" s="172"/>
    </row>
    <row r="22" spans="2:12" x14ac:dyDescent="0.25">
      <c r="B22" s="267">
        <v>7</v>
      </c>
      <c r="C22" s="174" t="s">
        <v>70</v>
      </c>
      <c r="D22" s="267" t="s">
        <v>71</v>
      </c>
      <c r="E22" s="267"/>
      <c r="F22" s="172"/>
      <c r="G22" s="238"/>
    </row>
    <row r="23" spans="2:12" ht="123" customHeight="1" x14ac:dyDescent="0.25">
      <c r="B23" s="267">
        <v>8</v>
      </c>
      <c r="C23" s="175" t="s">
        <v>72</v>
      </c>
      <c r="D23" s="172">
        <f>D17</f>
        <v>4302.6961238000004</v>
      </c>
      <c r="E23" s="172"/>
      <c r="F23" s="176"/>
      <c r="G23" s="283" t="s">
        <v>73</v>
      </c>
    </row>
    <row r="24" spans="2:12" ht="60.75" customHeight="1" x14ac:dyDescent="0.25">
      <c r="B24" s="267">
        <v>9</v>
      </c>
      <c r="C24" s="171" t="s">
        <v>74</v>
      </c>
      <c r="D24" s="172">
        <f>D17/D15</f>
        <v>4302.6961238000004</v>
      </c>
      <c r="E24" s="172"/>
      <c r="F24" s="172"/>
    </row>
    <row r="25" spans="2:12" ht="110.25" customHeight="1" x14ac:dyDescent="0.25">
      <c r="B25" s="267">
        <v>10</v>
      </c>
      <c r="C25" s="169" t="s">
        <v>75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76</v>
      </c>
    </row>
    <row r="29" spans="2:12" x14ac:dyDescent="0.25">
      <c r="B29" s="179" t="s">
        <v>77</v>
      </c>
    </row>
    <row r="31" spans="2:12" x14ac:dyDescent="0.25">
      <c r="B31" s="167" t="s">
        <v>78</v>
      </c>
    </row>
    <row r="32" spans="2:12" x14ac:dyDescent="0.25">
      <c r="B32" s="179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5.28515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6" t="s">
        <v>80</v>
      </c>
      <c r="C3" s="326"/>
      <c r="D3" s="326"/>
      <c r="E3" s="326"/>
      <c r="F3" s="326"/>
      <c r="G3" s="326"/>
      <c r="H3" s="326"/>
      <c r="I3" s="326"/>
      <c r="J3" s="326"/>
    </row>
    <row r="4" spans="2:10" x14ac:dyDescent="0.25">
      <c r="B4" s="327" t="s">
        <v>81</v>
      </c>
      <c r="C4" s="327"/>
      <c r="D4" s="327"/>
      <c r="E4" s="327"/>
      <c r="F4" s="327"/>
      <c r="G4" s="327"/>
      <c r="H4" s="327"/>
      <c r="I4" s="327"/>
      <c r="J4" s="327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30" t="s">
        <v>47</v>
      </c>
      <c r="C6" s="330"/>
      <c r="D6" s="330"/>
      <c r="E6" s="330"/>
      <c r="F6" s="330"/>
      <c r="G6" s="330"/>
      <c r="H6" s="330"/>
      <c r="I6" s="330"/>
      <c r="J6" s="330"/>
    </row>
    <row r="7" spans="2:10" x14ac:dyDescent="0.25">
      <c r="B7" s="328" t="s">
        <v>49</v>
      </c>
      <c r="C7" s="328"/>
      <c r="D7" s="328"/>
      <c r="E7" s="328"/>
      <c r="F7" s="328"/>
      <c r="G7" s="328"/>
      <c r="H7" s="328"/>
      <c r="I7" s="328"/>
      <c r="J7" s="328"/>
    </row>
    <row r="8" spans="2:10" x14ac:dyDescent="0.25">
      <c r="B8" s="258"/>
    </row>
    <row r="9" spans="2:10" ht="15.75" customHeight="1" x14ac:dyDescent="0.25">
      <c r="B9" s="331" t="s">
        <v>33</v>
      </c>
      <c r="C9" s="331" t="s">
        <v>82</v>
      </c>
      <c r="D9" s="331" t="s">
        <v>51</v>
      </c>
      <c r="E9" s="331"/>
      <c r="F9" s="331"/>
      <c r="G9" s="331"/>
      <c r="H9" s="331"/>
      <c r="I9" s="331"/>
      <c r="J9" s="331"/>
    </row>
    <row r="10" spans="2:10" ht="15.75" customHeight="1" x14ac:dyDescent="0.25">
      <c r="B10" s="331"/>
      <c r="C10" s="331"/>
      <c r="D10" s="331" t="s">
        <v>83</v>
      </c>
      <c r="E10" s="331" t="s">
        <v>84</v>
      </c>
      <c r="F10" s="331" t="s">
        <v>85</v>
      </c>
      <c r="G10" s="331"/>
      <c r="H10" s="331"/>
      <c r="I10" s="331"/>
      <c r="J10" s="331"/>
    </row>
    <row r="11" spans="2:10" ht="31.5" customHeight="1" x14ac:dyDescent="0.25">
      <c r="B11" s="331"/>
      <c r="C11" s="331"/>
      <c r="D11" s="331"/>
      <c r="E11" s="331"/>
      <c r="F11" s="267" t="s">
        <v>86</v>
      </c>
      <c r="G11" s="267" t="s">
        <v>87</v>
      </c>
      <c r="H11" s="267" t="s">
        <v>43</v>
      </c>
      <c r="I11" s="267" t="s">
        <v>88</v>
      </c>
      <c r="J11" s="267" t="s">
        <v>89</v>
      </c>
    </row>
    <row r="12" spans="2:10" ht="141.75" customHeight="1" x14ac:dyDescent="0.25">
      <c r="B12" s="180">
        <v>1</v>
      </c>
      <c r="C12" s="300" t="s">
        <v>60</v>
      </c>
      <c r="D12" s="301"/>
      <c r="E12" s="169"/>
      <c r="F12" s="332">
        <v>16.3062176</v>
      </c>
      <c r="G12" s="333"/>
      <c r="H12" s="261">
        <v>4286.3899062</v>
      </c>
      <c r="I12" s="262"/>
      <c r="J12" s="263">
        <f>SUM(F12:I12)</f>
        <v>4302.6961238000004</v>
      </c>
    </row>
    <row r="13" spans="2:10" ht="15.75" customHeight="1" x14ac:dyDescent="0.25">
      <c r="B13" s="329" t="s">
        <v>90</v>
      </c>
      <c r="C13" s="329"/>
      <c r="D13" s="329"/>
      <c r="E13" s="329"/>
      <c r="F13" s="334">
        <f>F12</f>
        <v>16.3062176</v>
      </c>
      <c r="G13" s="335"/>
      <c r="H13" s="264">
        <f>H12</f>
        <v>4286.3899062</v>
      </c>
      <c r="I13" s="265"/>
      <c r="J13" s="266">
        <f>J12</f>
        <v>4302.6961238000004</v>
      </c>
    </row>
    <row r="14" spans="2:10" ht="28.5" customHeight="1" x14ac:dyDescent="0.25">
      <c r="B14" s="329" t="s">
        <v>91</v>
      </c>
      <c r="C14" s="329"/>
      <c r="D14" s="329"/>
      <c r="E14" s="329"/>
      <c r="F14" s="334">
        <f>F12</f>
        <v>16.3062176</v>
      </c>
      <c r="G14" s="335"/>
      <c r="H14" s="264">
        <f>H12</f>
        <v>4286.3899062</v>
      </c>
      <c r="I14" s="265"/>
      <c r="J14" s="266">
        <f>J12</f>
        <v>4302.6961238000004</v>
      </c>
    </row>
    <row r="15" spans="2:10" x14ac:dyDescent="0.25">
      <c r="B15" s="258"/>
    </row>
    <row r="18" spans="2:10" x14ac:dyDescent="0.25">
      <c r="B18" s="254" t="s">
        <v>92</v>
      </c>
      <c r="C18" s="167" t="s">
        <v>93</v>
      </c>
    </row>
    <row r="22" spans="2:10" x14ac:dyDescent="0.25">
      <c r="B22" s="167" t="s">
        <v>76</v>
      </c>
    </row>
    <row r="23" spans="2:10" x14ac:dyDescent="0.25">
      <c r="B23" s="179" t="s">
        <v>77</v>
      </c>
    </row>
    <row r="25" spans="2:10" x14ac:dyDescent="0.25">
      <c r="B25" s="167" t="s">
        <v>78</v>
      </c>
    </row>
    <row r="26" spans="2:10" x14ac:dyDescent="0.25">
      <c r="B26" s="179" t="s">
        <v>79</v>
      </c>
    </row>
    <row r="28" spans="2:10" x14ac:dyDescent="0.25">
      <c r="G28" s="241"/>
      <c r="H28" s="241"/>
      <c r="I28" s="241"/>
      <c r="J28" s="260"/>
    </row>
    <row r="41" spans="9:9" x14ac:dyDescent="0.25">
      <c r="I41" s="239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6"/>
  <sheetViews>
    <sheetView view="pageBreakPreview" topLeftCell="A20" zoomScale="70" zoomScaleSheetLayoutView="70" workbookViewId="0">
      <selection activeCell="D45" sqref="D45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27" customWidth="1"/>
    <col min="6" max="6" width="20.7109375" style="167" customWidth="1"/>
    <col min="7" max="7" width="16.140625" style="167" customWidth="1"/>
    <col min="8" max="8" width="16.7109375" style="167" customWidth="1"/>
    <col min="9" max="9" width="9.140625" style="167"/>
    <col min="10" max="10" width="10.140625" style="167" customWidth="1"/>
    <col min="11" max="11" width="14" style="167" customWidth="1"/>
    <col min="12" max="12" width="9.140625" style="167"/>
  </cols>
  <sheetData>
    <row r="2" spans="1:12" s="305" customFormat="1" x14ac:dyDescent="0.25">
      <c r="A2" s="304"/>
      <c r="B2" s="304"/>
      <c r="C2" s="304"/>
      <c r="D2" s="304"/>
      <c r="E2" s="227"/>
      <c r="F2" s="304"/>
      <c r="G2" s="304"/>
      <c r="H2" s="304"/>
      <c r="I2" s="304"/>
      <c r="J2" s="304"/>
      <c r="K2" s="304"/>
      <c r="L2" s="304"/>
    </row>
    <row r="3" spans="1:12" s="305" customFormat="1" x14ac:dyDescent="0.25">
      <c r="A3" s="304"/>
      <c r="B3" s="304"/>
      <c r="C3" s="304"/>
      <c r="D3" s="304"/>
      <c r="E3" s="227"/>
      <c r="F3" s="304"/>
      <c r="G3" s="304"/>
      <c r="H3" s="304"/>
      <c r="I3" s="304"/>
      <c r="J3" s="304"/>
      <c r="K3" s="304"/>
      <c r="L3" s="304"/>
    </row>
    <row r="4" spans="1:12" x14ac:dyDescent="0.25">
      <c r="A4" s="326" t="s">
        <v>94</v>
      </c>
      <c r="B4" s="326"/>
      <c r="C4" s="326"/>
      <c r="D4" s="326"/>
      <c r="E4" s="326"/>
      <c r="F4" s="326"/>
      <c r="G4" s="326"/>
      <c r="H4" s="326"/>
    </row>
    <row r="5" spans="1:12" x14ac:dyDescent="0.25">
      <c r="A5" s="327" t="s">
        <v>95</v>
      </c>
      <c r="B5" s="327"/>
      <c r="C5" s="327"/>
      <c r="D5" s="327"/>
      <c r="E5" s="327"/>
      <c r="F5" s="327"/>
      <c r="G5" s="327"/>
      <c r="H5" s="327"/>
    </row>
    <row r="6" spans="1:12" x14ac:dyDescent="0.25">
      <c r="A6" s="258"/>
    </row>
    <row r="7" spans="1:12" ht="41.25" customHeight="1" x14ac:dyDescent="0.25">
      <c r="A7" s="330" t="s">
        <v>96</v>
      </c>
      <c r="B7" s="330"/>
      <c r="C7" s="330"/>
      <c r="D7" s="330"/>
      <c r="E7" s="330"/>
      <c r="F7" s="330"/>
      <c r="G7" s="330"/>
      <c r="H7" s="330"/>
    </row>
    <row r="8" spans="1:12" x14ac:dyDescent="0.25">
      <c r="A8" s="228"/>
      <c r="B8" s="228"/>
      <c r="C8" s="228"/>
      <c r="D8" s="228"/>
      <c r="E8" s="168"/>
      <c r="F8" s="228"/>
      <c r="G8" s="228"/>
      <c r="H8" s="228"/>
    </row>
    <row r="9" spans="1:12" ht="38.25" customHeight="1" x14ac:dyDescent="0.25">
      <c r="A9" s="331" t="s">
        <v>97</v>
      </c>
      <c r="B9" s="331" t="s">
        <v>98</v>
      </c>
      <c r="C9" s="331" t="s">
        <v>99</v>
      </c>
      <c r="D9" s="331" t="s">
        <v>100</v>
      </c>
      <c r="E9" s="331" t="s">
        <v>101</v>
      </c>
      <c r="F9" s="331" t="s">
        <v>102</v>
      </c>
      <c r="G9" s="331" t="s">
        <v>103</v>
      </c>
      <c r="H9" s="331"/>
    </row>
    <row r="10" spans="1:12" ht="40.5" customHeight="1" x14ac:dyDescent="0.25">
      <c r="A10" s="331"/>
      <c r="B10" s="331"/>
      <c r="C10" s="331"/>
      <c r="D10" s="331"/>
      <c r="E10" s="331"/>
      <c r="F10" s="331"/>
      <c r="G10" s="267" t="s">
        <v>104</v>
      </c>
      <c r="H10" s="267" t="s">
        <v>105</v>
      </c>
    </row>
    <row r="11" spans="1:12" x14ac:dyDescent="0.25">
      <c r="A11" s="229">
        <v>1</v>
      </c>
      <c r="B11" s="229"/>
      <c r="C11" s="229">
        <v>2</v>
      </c>
      <c r="D11" s="229" t="s">
        <v>106</v>
      </c>
      <c r="E11" s="229">
        <v>4</v>
      </c>
      <c r="F11" s="229">
        <v>5</v>
      </c>
      <c r="G11" s="229">
        <v>6</v>
      </c>
      <c r="H11" s="229">
        <v>7</v>
      </c>
    </row>
    <row r="12" spans="1:12" s="231" customFormat="1" x14ac:dyDescent="0.25">
      <c r="A12" s="339" t="s">
        <v>107</v>
      </c>
      <c r="B12" s="340"/>
      <c r="C12" s="341"/>
      <c r="D12" s="341"/>
      <c r="E12" s="340"/>
      <c r="F12" s="230">
        <f>SUM(F13:F17)</f>
        <v>152.96</v>
      </c>
      <c r="G12" s="230"/>
      <c r="H12" s="230">
        <f>SUM(H13:H17)</f>
        <v>1866.57</v>
      </c>
    </row>
    <row r="13" spans="1:12" x14ac:dyDescent="0.25">
      <c r="A13" s="232">
        <v>1</v>
      </c>
      <c r="B13" s="233" t="s">
        <v>73</v>
      </c>
      <c r="C13" s="299" t="s">
        <v>108</v>
      </c>
      <c r="D13" s="234" t="s">
        <v>109</v>
      </c>
      <c r="E13" s="235" t="s">
        <v>110</v>
      </c>
      <c r="F13" s="232">
        <v>124</v>
      </c>
      <c r="G13" s="181">
        <v>12.92</v>
      </c>
      <c r="H13" s="181">
        <f>ROUND(F13*G13,2)</f>
        <v>1602.08</v>
      </c>
      <c r="K13" s="236"/>
      <c r="L13" s="240"/>
    </row>
    <row r="14" spans="1:12" x14ac:dyDescent="0.25">
      <c r="A14" s="232">
        <v>2</v>
      </c>
      <c r="B14" s="233" t="s">
        <v>73</v>
      </c>
      <c r="C14" s="299" t="s">
        <v>111</v>
      </c>
      <c r="D14" s="234" t="s">
        <v>112</v>
      </c>
      <c r="E14" s="235" t="s">
        <v>110</v>
      </c>
      <c r="F14" s="232">
        <v>13.4</v>
      </c>
      <c r="G14" s="181">
        <v>8.5299999999999994</v>
      </c>
      <c r="H14" s="181">
        <f>ROUND(F14*G14,2)</f>
        <v>114.3</v>
      </c>
      <c r="K14" s="236"/>
      <c r="L14" s="240"/>
    </row>
    <row r="15" spans="1:12" x14ac:dyDescent="0.25">
      <c r="A15" s="232">
        <v>3</v>
      </c>
      <c r="B15" s="233" t="s">
        <v>73</v>
      </c>
      <c r="C15" s="299" t="s">
        <v>113</v>
      </c>
      <c r="D15" s="234" t="s">
        <v>114</v>
      </c>
      <c r="E15" s="235" t="s">
        <v>110</v>
      </c>
      <c r="F15" s="232">
        <v>8.4</v>
      </c>
      <c r="G15" s="181">
        <v>9.92</v>
      </c>
      <c r="H15" s="181">
        <f>ROUND(F15*G15,2)</f>
        <v>83.33</v>
      </c>
      <c r="K15" s="236"/>
      <c r="L15" s="240"/>
    </row>
    <row r="16" spans="1:12" x14ac:dyDescent="0.25">
      <c r="A16" s="232">
        <v>4</v>
      </c>
      <c r="B16" s="233" t="s">
        <v>73</v>
      </c>
      <c r="C16" s="299" t="s">
        <v>115</v>
      </c>
      <c r="D16" s="234" t="s">
        <v>116</v>
      </c>
      <c r="E16" s="235" t="s">
        <v>110</v>
      </c>
      <c r="F16" s="232">
        <v>5.0999999999999996</v>
      </c>
      <c r="G16" s="181">
        <v>9.6199999999999992</v>
      </c>
      <c r="H16" s="181">
        <f>ROUND(F16*G16,2)</f>
        <v>49.06</v>
      </c>
      <c r="K16" s="236"/>
      <c r="L16" s="240"/>
    </row>
    <row r="17" spans="1:12" x14ac:dyDescent="0.25">
      <c r="A17" s="232">
        <v>5</v>
      </c>
      <c r="B17" s="233" t="s">
        <v>73</v>
      </c>
      <c r="C17" s="299" t="s">
        <v>117</v>
      </c>
      <c r="D17" s="234" t="s">
        <v>118</v>
      </c>
      <c r="E17" s="235" t="s">
        <v>110</v>
      </c>
      <c r="F17" s="232">
        <v>2.06</v>
      </c>
      <c r="G17" s="181">
        <v>8.64</v>
      </c>
      <c r="H17" s="181">
        <f>ROUND(F17*G17,2)</f>
        <v>17.8</v>
      </c>
      <c r="K17" s="236"/>
      <c r="L17" s="240"/>
    </row>
    <row r="18" spans="1:12" x14ac:dyDescent="0.25">
      <c r="A18" s="339" t="s">
        <v>119</v>
      </c>
      <c r="B18" s="340"/>
      <c r="C18" s="341"/>
      <c r="D18" s="341"/>
      <c r="E18" s="340"/>
      <c r="F18" s="268">
        <f>F19</f>
        <v>2.56</v>
      </c>
      <c r="G18" s="230"/>
      <c r="H18" s="230">
        <f>H19</f>
        <v>25.78</v>
      </c>
    </row>
    <row r="19" spans="1:12" x14ac:dyDescent="0.25">
      <c r="A19" s="232">
        <v>6</v>
      </c>
      <c r="B19" s="232" t="s">
        <v>73</v>
      </c>
      <c r="C19" s="234">
        <v>2</v>
      </c>
      <c r="D19" s="234" t="s">
        <v>119</v>
      </c>
      <c r="E19" s="235" t="s">
        <v>110</v>
      </c>
      <c r="F19" s="232">
        <v>2.56</v>
      </c>
      <c r="G19" s="181"/>
      <c r="H19" s="181">
        <v>25.78</v>
      </c>
    </row>
    <row r="20" spans="1:12" s="231" customFormat="1" x14ac:dyDescent="0.25">
      <c r="A20" s="339" t="s">
        <v>120</v>
      </c>
      <c r="B20" s="340"/>
      <c r="C20" s="341"/>
      <c r="D20" s="341"/>
      <c r="E20" s="340"/>
      <c r="F20" s="268"/>
      <c r="G20" s="230"/>
      <c r="H20" s="230">
        <f>SUM(H21:H24)</f>
        <v>236.81</v>
      </c>
    </row>
    <row r="21" spans="1:12" x14ac:dyDescent="0.25">
      <c r="A21" s="232">
        <v>7</v>
      </c>
      <c r="B21" s="232" t="s">
        <v>73</v>
      </c>
      <c r="C21" s="234" t="s">
        <v>121</v>
      </c>
      <c r="D21" s="234" t="s">
        <v>122</v>
      </c>
      <c r="E21" s="235" t="s">
        <v>123</v>
      </c>
      <c r="F21" s="232">
        <v>2.54</v>
      </c>
      <c r="G21" s="181">
        <v>89.99</v>
      </c>
      <c r="H21" s="181">
        <f>ROUND(F21*G21,2)</f>
        <v>228.57</v>
      </c>
      <c r="J21" s="163"/>
    </row>
    <row r="22" spans="1:12" ht="31.5" customHeight="1" x14ac:dyDescent="0.25">
      <c r="A22" s="232">
        <v>8</v>
      </c>
      <c r="B22" s="232" t="s">
        <v>73</v>
      </c>
      <c r="C22" s="234" t="s">
        <v>124</v>
      </c>
      <c r="D22" s="234" t="s">
        <v>125</v>
      </c>
      <c r="E22" s="235" t="s">
        <v>123</v>
      </c>
      <c r="F22" s="232">
        <v>0.52</v>
      </c>
      <c r="G22" s="181">
        <v>8.1</v>
      </c>
      <c r="H22" s="181">
        <f>ROUND(F22*G22,2)</f>
        <v>4.21</v>
      </c>
      <c r="J22" s="163"/>
    </row>
    <row r="23" spans="1:12" ht="31.5" customHeight="1" x14ac:dyDescent="0.25">
      <c r="A23" s="232">
        <v>9</v>
      </c>
      <c r="B23" s="232" t="s">
        <v>73</v>
      </c>
      <c r="C23" s="234" t="s">
        <v>126</v>
      </c>
      <c r="D23" s="234" t="s">
        <v>127</v>
      </c>
      <c r="E23" s="235" t="s">
        <v>123</v>
      </c>
      <c r="F23" s="232">
        <v>1.6</v>
      </c>
      <c r="G23" s="181">
        <v>1.7</v>
      </c>
      <c r="H23" s="181">
        <f>ROUND(F23*G23,2)</f>
        <v>2.72</v>
      </c>
      <c r="J23" s="163"/>
      <c r="K23" s="237"/>
    </row>
    <row r="24" spans="1:12" ht="31.5" customHeight="1" x14ac:dyDescent="0.25">
      <c r="A24" s="232">
        <v>10</v>
      </c>
      <c r="B24" s="232" t="s">
        <v>73</v>
      </c>
      <c r="C24" s="234" t="s">
        <v>128</v>
      </c>
      <c r="D24" s="234" t="s">
        <v>129</v>
      </c>
      <c r="E24" s="235" t="s">
        <v>123</v>
      </c>
      <c r="F24" s="232">
        <v>0.02</v>
      </c>
      <c r="G24" s="181">
        <v>65.709999999999994</v>
      </c>
      <c r="H24" s="181">
        <f>ROUND(F24*G24,2)</f>
        <v>1.31</v>
      </c>
      <c r="J24" s="163"/>
    </row>
    <row r="25" spans="1:12" x14ac:dyDescent="0.25">
      <c r="A25" s="339" t="s">
        <v>43</v>
      </c>
      <c r="B25" s="340"/>
      <c r="C25" s="341"/>
      <c r="D25" s="341"/>
      <c r="E25" s="340"/>
      <c r="F25" s="268"/>
      <c r="G25" s="230"/>
      <c r="H25" s="230">
        <f>SUM(H26:H26)</f>
        <v>896734.29</v>
      </c>
    </row>
    <row r="26" spans="1:12" s="231" customFormat="1" x14ac:dyDescent="0.25">
      <c r="A26" s="232">
        <v>11</v>
      </c>
      <c r="B26" s="232" t="s">
        <v>73</v>
      </c>
      <c r="C26" s="234" t="s">
        <v>130</v>
      </c>
      <c r="D26" s="234" t="s">
        <v>131</v>
      </c>
      <c r="E26" s="235" t="s">
        <v>132</v>
      </c>
      <c r="F26" s="232">
        <v>1</v>
      </c>
      <c r="G26" s="181">
        <v>896734.29</v>
      </c>
      <c r="H26" s="181">
        <f>ROUND(F26*G26,2)</f>
        <v>896734.29</v>
      </c>
      <c r="J26" s="163"/>
    </row>
    <row r="27" spans="1:12" x14ac:dyDescent="0.25">
      <c r="A27" s="336" t="s">
        <v>133</v>
      </c>
      <c r="B27" s="337"/>
      <c r="C27" s="337"/>
      <c r="D27" s="337"/>
      <c r="E27" s="338"/>
      <c r="F27" s="268"/>
      <c r="G27" s="230"/>
      <c r="H27" s="230">
        <f>SUM(H28:H39)</f>
        <v>123.08</v>
      </c>
    </row>
    <row r="28" spans="1:12" ht="31.5" customHeight="1" x14ac:dyDescent="0.25">
      <c r="A28" s="232">
        <v>12</v>
      </c>
      <c r="B28" s="232" t="s">
        <v>73</v>
      </c>
      <c r="C28" s="234" t="s">
        <v>134</v>
      </c>
      <c r="D28" s="234" t="s">
        <v>135</v>
      </c>
      <c r="E28" s="235" t="s">
        <v>136</v>
      </c>
      <c r="F28" s="232">
        <v>8.0000000000000002E-3</v>
      </c>
      <c r="G28" s="181">
        <v>4949.3999999999996</v>
      </c>
      <c r="H28" s="181">
        <f t="shared" ref="H28:H39" si="0">ROUND(F28*G28,2)</f>
        <v>39.6</v>
      </c>
      <c r="J28" s="163"/>
    </row>
    <row r="29" spans="1:12" ht="31.5" customHeight="1" x14ac:dyDescent="0.25">
      <c r="A29" s="232">
        <v>13</v>
      </c>
      <c r="B29" s="232" t="s">
        <v>73</v>
      </c>
      <c r="C29" s="234" t="s">
        <v>137</v>
      </c>
      <c r="D29" s="234" t="s">
        <v>138</v>
      </c>
      <c r="E29" s="235" t="s">
        <v>139</v>
      </c>
      <c r="F29" s="232">
        <v>36.869999999999997</v>
      </c>
      <c r="G29" s="181">
        <v>1</v>
      </c>
      <c r="H29" s="181">
        <f t="shared" si="0"/>
        <v>36.869999999999997</v>
      </c>
      <c r="J29" s="163"/>
    </row>
    <row r="30" spans="1:12" x14ac:dyDescent="0.25">
      <c r="A30" s="232">
        <v>14</v>
      </c>
      <c r="B30" s="232" t="s">
        <v>73</v>
      </c>
      <c r="C30" s="234" t="s">
        <v>140</v>
      </c>
      <c r="D30" s="234" t="s">
        <v>141</v>
      </c>
      <c r="E30" s="235" t="s">
        <v>142</v>
      </c>
      <c r="F30" s="232">
        <v>3.0999999999999999E-3</v>
      </c>
      <c r="G30" s="181">
        <v>5763</v>
      </c>
      <c r="H30" s="181">
        <f t="shared" si="0"/>
        <v>17.87</v>
      </c>
      <c r="J30" s="163"/>
      <c r="K30" s="237"/>
    </row>
    <row r="31" spans="1:12" ht="31.5" customHeight="1" x14ac:dyDescent="0.25">
      <c r="A31" s="232">
        <v>15</v>
      </c>
      <c r="B31" s="232" t="s">
        <v>73</v>
      </c>
      <c r="C31" s="234" t="s">
        <v>143</v>
      </c>
      <c r="D31" s="234" t="s">
        <v>144</v>
      </c>
      <c r="E31" s="235" t="s">
        <v>145</v>
      </c>
      <c r="F31" s="232">
        <v>0.47399999999999998</v>
      </c>
      <c r="G31" s="181">
        <v>28.22</v>
      </c>
      <c r="H31" s="181">
        <f t="shared" si="0"/>
        <v>13.38</v>
      </c>
      <c r="J31" s="163"/>
      <c r="K31" s="237"/>
    </row>
    <row r="32" spans="1:12" x14ac:dyDescent="0.25">
      <c r="A32" s="232">
        <v>16</v>
      </c>
      <c r="B32" s="232" t="s">
        <v>73</v>
      </c>
      <c r="C32" s="234" t="s">
        <v>146</v>
      </c>
      <c r="D32" s="234" t="s">
        <v>147</v>
      </c>
      <c r="E32" s="235" t="s">
        <v>148</v>
      </c>
      <c r="F32" s="232">
        <v>0.45</v>
      </c>
      <c r="G32" s="181">
        <v>8.33</v>
      </c>
      <c r="H32" s="181">
        <f t="shared" si="0"/>
        <v>3.75</v>
      </c>
      <c r="J32" s="163"/>
    </row>
    <row r="33" spans="1:10" ht="47.25" customHeight="1" x14ac:dyDescent="0.25">
      <c r="A33" s="232">
        <v>17</v>
      </c>
      <c r="B33" s="232" t="s">
        <v>73</v>
      </c>
      <c r="C33" s="234" t="s">
        <v>149</v>
      </c>
      <c r="D33" s="234" t="s">
        <v>150</v>
      </c>
      <c r="E33" s="235" t="s">
        <v>142</v>
      </c>
      <c r="F33" s="232">
        <v>1.2E-4</v>
      </c>
      <c r="G33" s="181">
        <v>26932.42</v>
      </c>
      <c r="H33" s="181">
        <f t="shared" si="0"/>
        <v>3.23</v>
      </c>
      <c r="J33" s="163"/>
    </row>
    <row r="34" spans="1:10" ht="31.5" customHeight="1" x14ac:dyDescent="0.25">
      <c r="A34" s="232">
        <v>18</v>
      </c>
      <c r="B34" s="232" t="s">
        <v>73</v>
      </c>
      <c r="C34" s="234" t="s">
        <v>151</v>
      </c>
      <c r="D34" s="234" t="s">
        <v>152</v>
      </c>
      <c r="E34" s="235" t="s">
        <v>153</v>
      </c>
      <c r="F34" s="232">
        <v>0.16</v>
      </c>
      <c r="G34" s="181">
        <v>20</v>
      </c>
      <c r="H34" s="181">
        <f t="shared" si="0"/>
        <v>3.2</v>
      </c>
      <c r="J34" s="163"/>
    </row>
    <row r="35" spans="1:10" x14ac:dyDescent="0.25">
      <c r="A35" s="232">
        <v>19</v>
      </c>
      <c r="B35" s="232" t="s">
        <v>73</v>
      </c>
      <c r="C35" s="234" t="s">
        <v>154</v>
      </c>
      <c r="D35" s="234" t="s">
        <v>155</v>
      </c>
      <c r="E35" s="235" t="s">
        <v>145</v>
      </c>
      <c r="F35" s="232">
        <v>7.0000000000000007E-2</v>
      </c>
      <c r="G35" s="181">
        <v>32.6</v>
      </c>
      <c r="H35" s="181">
        <f t="shared" si="0"/>
        <v>2.2799999999999998</v>
      </c>
      <c r="J35" s="163"/>
    </row>
    <row r="36" spans="1:10" x14ac:dyDescent="0.25">
      <c r="A36" s="232">
        <v>20</v>
      </c>
      <c r="B36" s="232" t="s">
        <v>73</v>
      </c>
      <c r="C36" s="234" t="s">
        <v>156</v>
      </c>
      <c r="D36" s="234" t="s">
        <v>157</v>
      </c>
      <c r="E36" s="235" t="s">
        <v>142</v>
      </c>
      <c r="F36" s="232">
        <v>1.3999999999999999E-4</v>
      </c>
      <c r="G36" s="181">
        <v>10315.01</v>
      </c>
      <c r="H36" s="181">
        <f t="shared" si="0"/>
        <v>1.44</v>
      </c>
      <c r="J36" s="163"/>
    </row>
    <row r="37" spans="1:10" x14ac:dyDescent="0.25">
      <c r="A37" s="232">
        <v>21</v>
      </c>
      <c r="B37" s="232" t="s">
        <v>73</v>
      </c>
      <c r="C37" s="234" t="s">
        <v>158</v>
      </c>
      <c r="D37" s="234" t="s">
        <v>159</v>
      </c>
      <c r="E37" s="235" t="s">
        <v>145</v>
      </c>
      <c r="F37" s="232">
        <v>1.4999999999999999E-2</v>
      </c>
      <c r="G37" s="181">
        <v>47.57</v>
      </c>
      <c r="H37" s="181">
        <f t="shared" si="0"/>
        <v>0.71</v>
      </c>
      <c r="J37" s="163"/>
    </row>
    <row r="38" spans="1:10" x14ac:dyDescent="0.25">
      <c r="A38" s="232">
        <v>22</v>
      </c>
      <c r="B38" s="232" t="s">
        <v>73</v>
      </c>
      <c r="C38" s="234" t="s">
        <v>160</v>
      </c>
      <c r="D38" s="234" t="s">
        <v>161</v>
      </c>
      <c r="E38" s="235" t="s">
        <v>145</v>
      </c>
      <c r="F38" s="232">
        <v>2.5000000000000001E-2</v>
      </c>
      <c r="G38" s="181">
        <v>16.95</v>
      </c>
      <c r="H38" s="181">
        <f t="shared" si="0"/>
        <v>0.42</v>
      </c>
      <c r="J38" s="163"/>
    </row>
    <row r="39" spans="1:10" x14ac:dyDescent="0.25">
      <c r="A39" s="232">
        <v>23</v>
      </c>
      <c r="B39" s="232" t="s">
        <v>73</v>
      </c>
      <c r="C39" s="234" t="s">
        <v>162</v>
      </c>
      <c r="D39" s="234" t="s">
        <v>163</v>
      </c>
      <c r="E39" s="235" t="s">
        <v>145</v>
      </c>
      <c r="F39" s="232">
        <v>0.03</v>
      </c>
      <c r="G39" s="181">
        <v>10.97</v>
      </c>
      <c r="H39" s="181">
        <f t="shared" si="0"/>
        <v>0.33</v>
      </c>
      <c r="J39" s="163"/>
    </row>
    <row r="42" spans="1:10" x14ac:dyDescent="0.25">
      <c r="B42" s="167" t="s">
        <v>76</v>
      </c>
    </row>
    <row r="43" spans="1:10" x14ac:dyDescent="0.25">
      <c r="B43" s="179" t="s">
        <v>77</v>
      </c>
    </row>
    <row r="45" spans="1:10" x14ac:dyDescent="0.25">
      <c r="B45" s="167" t="s">
        <v>78</v>
      </c>
    </row>
    <row r="46" spans="1:10" x14ac:dyDescent="0.25">
      <c r="B46" s="179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E47" sqref="E46:E47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8" t="s">
        <v>164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9" t="s">
        <v>165</v>
      </c>
      <c r="C5" s="319"/>
      <c r="D5" s="319"/>
      <c r="E5" s="319"/>
    </row>
    <row r="6" spans="2:5" x14ac:dyDescent="0.25">
      <c r="B6" s="255"/>
      <c r="C6" s="154"/>
      <c r="D6" s="154"/>
      <c r="E6" s="154"/>
    </row>
    <row r="7" spans="2:5" ht="25.5" customHeight="1" x14ac:dyDescent="0.25">
      <c r="B7" s="342" t="s">
        <v>47</v>
      </c>
      <c r="C7" s="342"/>
      <c r="D7" s="342"/>
      <c r="E7" s="342"/>
    </row>
    <row r="8" spans="2:5" x14ac:dyDescent="0.25">
      <c r="B8" s="343" t="s">
        <v>49</v>
      </c>
      <c r="C8" s="343"/>
      <c r="D8" s="343"/>
      <c r="E8" s="343"/>
    </row>
    <row r="9" spans="2:5" x14ac:dyDescent="0.25">
      <c r="B9" s="255"/>
      <c r="C9" s="154"/>
      <c r="D9" s="154"/>
      <c r="E9" s="154"/>
    </row>
    <row r="10" spans="2:5" ht="51" customHeight="1" x14ac:dyDescent="0.25">
      <c r="B10" s="256" t="s">
        <v>166</v>
      </c>
      <c r="C10" s="256" t="s">
        <v>167</v>
      </c>
      <c r="D10" s="256" t="s">
        <v>168</v>
      </c>
      <c r="E10" s="256" t="s">
        <v>169</v>
      </c>
    </row>
    <row r="11" spans="2:5" x14ac:dyDescent="0.25">
      <c r="B11" s="155" t="s">
        <v>170</v>
      </c>
      <c r="C11" s="156">
        <f>'Прил.5 Расчет СМР и ОБ'!J14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171</v>
      </c>
      <c r="C12" s="156">
        <f>'Прил.5 Расчет СМР и ОБ'!J20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172</v>
      </c>
      <c r="C13" s="156">
        <f>'Прил.5 Расчет СМР и ОБ'!J24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173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174</v>
      </c>
      <c r="C15" s="156">
        <f>'Прил.5 Расчет СМР и ОБ'!J16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175</v>
      </c>
      <c r="C16" s="156">
        <f>'Прил.5 Расчет СМР и ОБ'!J39</f>
        <v>865.96999999999991</v>
      </c>
      <c r="D16" s="157">
        <f t="shared" si="0"/>
        <v>4.1459072875989116E-3</v>
      </c>
      <c r="E16" s="157">
        <f t="shared" si="1"/>
        <v>4.003143676860817E-4</v>
      </c>
    </row>
    <row r="17" spans="2:6" x14ac:dyDescent="0.25">
      <c r="B17" s="155" t="s">
        <v>176</v>
      </c>
      <c r="C17" s="156">
        <f>'Прил.5 Расчет СМР и ОБ'!J48</f>
        <v>123.61000000000001</v>
      </c>
      <c r="D17" s="157">
        <f t="shared" si="0"/>
        <v>5.9179371089079487E-4</v>
      </c>
      <c r="E17" s="157">
        <f t="shared" si="1"/>
        <v>5.7141539533328605E-5</v>
      </c>
    </row>
    <row r="18" spans="2:6" x14ac:dyDescent="0.25">
      <c r="B18" s="155" t="s">
        <v>177</v>
      </c>
      <c r="C18" s="156">
        <f>C17+C16</f>
        <v>989.57999999999993</v>
      </c>
      <c r="D18" s="157">
        <f t="shared" si="0"/>
        <v>4.7377009984897068E-3</v>
      </c>
      <c r="E18" s="157">
        <f t="shared" si="1"/>
        <v>4.5745590721941028E-4</v>
      </c>
    </row>
    <row r="19" spans="2:6" x14ac:dyDescent="0.25">
      <c r="B19" s="155" t="s">
        <v>178</v>
      </c>
      <c r="C19" s="156">
        <f>C18+C14+C11</f>
        <v>90256.290000000008</v>
      </c>
      <c r="D19" s="157"/>
      <c r="E19" s="155"/>
    </row>
    <row r="20" spans="2:6" x14ac:dyDescent="0.25">
      <c r="B20" s="155" t="s">
        <v>179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180</v>
      </c>
      <c r="C21" s="160">
        <f>'Прил.5 Расчет СМР и ОБ'!D52</f>
        <v>0.46</v>
      </c>
      <c r="D21" s="157"/>
      <c r="E21" s="155"/>
    </row>
    <row r="22" spans="2:6" x14ac:dyDescent="0.25">
      <c r="B22" s="155" t="s">
        <v>181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182</v>
      </c>
      <c r="C23" s="160">
        <f>'Прил.5 Расчет СМР и ОБ'!D51</f>
        <v>0.9</v>
      </c>
      <c r="D23" s="157"/>
      <c r="E23" s="155"/>
    </row>
    <row r="24" spans="2:6" x14ac:dyDescent="0.25">
      <c r="B24" s="155" t="s">
        <v>183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184</v>
      </c>
      <c r="C25" s="156">
        <f>'Прил.5 Расчет СМР и ОБ'!J31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185</v>
      </c>
      <c r="C26" s="156">
        <f>'Прил.5 Расчет СМР и ОБ'!J32</f>
        <v>1700000</v>
      </c>
      <c r="D26" s="157"/>
      <c r="E26" s="157">
        <f>C26/$C$40</f>
        <v>0.78586374246953006</v>
      </c>
    </row>
    <row r="27" spans="2:6" x14ac:dyDescent="0.25">
      <c r="B27" s="155" t="s">
        <v>186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187</v>
      </c>
      <c r="C28" s="155"/>
      <c r="D28" s="155"/>
      <c r="E28" s="155"/>
      <c r="F28" s="158"/>
    </row>
    <row r="29" spans="2:6" ht="25.5" customHeight="1" x14ac:dyDescent="0.25">
      <c r="B29" s="155" t="s">
        <v>188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189</v>
      </c>
      <c r="C30" s="302">
        <f>ROUND((C24+C29)*2.1%,2)</f>
        <v>4557.41</v>
      </c>
      <c r="D30" s="303"/>
      <c r="E30" s="157">
        <f t="shared" si="2"/>
        <v>2.1067666344518005E-3</v>
      </c>
      <c r="F30" s="158"/>
    </row>
    <row r="31" spans="2:6" x14ac:dyDescent="0.25">
      <c r="B31" s="155" t="s">
        <v>190</v>
      </c>
      <c r="C31" s="302">
        <v>130620</v>
      </c>
      <c r="D31" s="303"/>
      <c r="E31" s="157">
        <f t="shared" si="2"/>
        <v>6.0382071789041189E-2</v>
      </c>
    </row>
    <row r="32" spans="2:6" ht="25.5" customHeight="1" x14ac:dyDescent="0.25">
      <c r="B32" s="155" t="s">
        <v>191</v>
      </c>
      <c r="C32" s="302">
        <v>0</v>
      </c>
      <c r="D32" s="303"/>
      <c r="E32" s="157">
        <f t="shared" si="2"/>
        <v>0</v>
      </c>
      <c r="F32" s="257"/>
    </row>
    <row r="33" spans="2:11" ht="25.5" customHeight="1" x14ac:dyDescent="0.25">
      <c r="B33" s="155" t="s">
        <v>192</v>
      </c>
      <c r="C33" s="302">
        <v>0</v>
      </c>
      <c r="D33" s="303"/>
      <c r="E33" s="157">
        <f t="shared" si="2"/>
        <v>0</v>
      </c>
    </row>
    <row r="34" spans="2:11" ht="51" customHeight="1" x14ac:dyDescent="0.25">
      <c r="B34" s="155" t="s">
        <v>193</v>
      </c>
      <c r="C34" s="302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194</v>
      </c>
      <c r="C35" s="302">
        <v>0</v>
      </c>
      <c r="D35" s="155"/>
      <c r="E35" s="157">
        <f t="shared" si="2"/>
        <v>0</v>
      </c>
    </row>
    <row r="36" spans="2:11" ht="25.5" customHeight="1" x14ac:dyDescent="0.25">
      <c r="B36" s="155" t="s">
        <v>195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196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197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198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199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200</v>
      </c>
      <c r="C41" s="156">
        <f>C40/'Прил.5 Расчет СМР и ОБ'!E55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201</v>
      </c>
      <c r="C43" s="154"/>
      <c r="D43" s="154"/>
      <c r="E43" s="154"/>
    </row>
    <row r="44" spans="2:11" x14ac:dyDescent="0.25">
      <c r="B44" s="162" t="s">
        <v>202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203</v>
      </c>
      <c r="C46" s="154"/>
      <c r="D46" s="154"/>
      <c r="E46" s="154"/>
    </row>
    <row r="47" spans="2:11" x14ac:dyDescent="0.25">
      <c r="B47" s="343" t="s">
        <v>204</v>
      </c>
      <c r="C47" s="343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="85" zoomScaleSheetLayoutView="85" workbookViewId="0">
      <selection activeCell="R22" sqref="R2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1" customFormat="1" x14ac:dyDescent="0.25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s="211" customFormat="1" ht="15.75" customHeight="1" x14ac:dyDescent="0.25">
      <c r="A2" s="210"/>
      <c r="B2" s="210"/>
      <c r="C2" s="210"/>
      <c r="D2" s="210"/>
      <c r="E2" s="210"/>
      <c r="F2" s="210"/>
      <c r="G2" s="210"/>
      <c r="H2" s="359" t="s">
        <v>205</v>
      </c>
      <c r="I2" s="359"/>
      <c r="J2" s="359"/>
      <c r="K2" s="210"/>
      <c r="L2" s="210"/>
      <c r="M2" s="210"/>
      <c r="N2" s="210"/>
    </row>
    <row r="3" spans="1:14" s="211" customForma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s="212" customFormat="1" ht="12.75" customHeight="1" x14ac:dyDescent="0.2">
      <c r="A4" s="319" t="s">
        <v>206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4" s="212" customFormat="1" ht="12.75" customHeight="1" x14ac:dyDescent="0.2">
      <c r="A5" s="279"/>
      <c r="B5" s="279"/>
      <c r="C5" s="213"/>
      <c r="D5" s="279"/>
      <c r="E5" s="279"/>
      <c r="F5" s="279"/>
      <c r="G5" s="279"/>
      <c r="H5" s="279"/>
      <c r="I5" s="279"/>
      <c r="J5" s="279"/>
    </row>
    <row r="6" spans="1:14" s="212" customFormat="1" ht="25.5" customHeight="1" x14ac:dyDescent="0.2">
      <c r="A6" s="214" t="s">
        <v>207</v>
      </c>
      <c r="B6" s="215"/>
      <c r="C6" s="215"/>
      <c r="D6" s="363" t="s">
        <v>208</v>
      </c>
      <c r="E6" s="363"/>
      <c r="F6" s="363"/>
      <c r="G6" s="363"/>
      <c r="H6" s="363"/>
      <c r="I6" s="363"/>
      <c r="J6" s="363"/>
    </row>
    <row r="7" spans="1:14" s="212" customFormat="1" ht="12.75" customHeight="1" x14ac:dyDescent="0.2">
      <c r="A7" s="322" t="s">
        <v>49</v>
      </c>
      <c r="B7" s="342"/>
      <c r="C7" s="342"/>
      <c r="D7" s="342"/>
      <c r="E7" s="342"/>
      <c r="F7" s="342"/>
      <c r="G7" s="342"/>
      <c r="H7" s="342"/>
      <c r="I7" s="259"/>
      <c r="J7" s="259"/>
    </row>
    <row r="8" spans="1:14" s="4" customFormat="1" ht="13.5" customHeight="1" x14ac:dyDescent="0.2">
      <c r="A8" s="322"/>
      <c r="B8" s="342"/>
      <c r="C8" s="342"/>
      <c r="D8" s="342"/>
      <c r="E8" s="342"/>
      <c r="F8" s="342"/>
      <c r="G8" s="342"/>
      <c r="H8" s="342"/>
    </row>
    <row r="9" spans="1:14" s="211" customFormat="1" ht="27" customHeight="1" x14ac:dyDescent="0.25">
      <c r="A9" s="351" t="s">
        <v>13</v>
      </c>
      <c r="B9" s="351" t="s">
        <v>99</v>
      </c>
      <c r="C9" s="351" t="s">
        <v>166</v>
      </c>
      <c r="D9" s="351" t="s">
        <v>101</v>
      </c>
      <c r="E9" s="345" t="s">
        <v>209</v>
      </c>
      <c r="F9" s="360" t="s">
        <v>103</v>
      </c>
      <c r="G9" s="361"/>
      <c r="H9" s="345" t="s">
        <v>210</v>
      </c>
      <c r="I9" s="360" t="s">
        <v>211</v>
      </c>
      <c r="J9" s="361"/>
      <c r="K9" s="210"/>
      <c r="L9" s="210"/>
      <c r="M9" s="210"/>
      <c r="N9" s="210"/>
    </row>
    <row r="10" spans="1:14" s="211" customFormat="1" ht="28.5" customHeight="1" x14ac:dyDescent="0.25">
      <c r="A10" s="351"/>
      <c r="B10" s="351"/>
      <c r="C10" s="351"/>
      <c r="D10" s="351"/>
      <c r="E10" s="362"/>
      <c r="F10" s="145" t="s">
        <v>212</v>
      </c>
      <c r="G10" s="145" t="s">
        <v>105</v>
      </c>
      <c r="H10" s="362"/>
      <c r="I10" s="145" t="s">
        <v>212</v>
      </c>
      <c r="J10" s="145" t="s">
        <v>105</v>
      </c>
      <c r="K10" s="210"/>
      <c r="L10" s="210"/>
      <c r="M10" s="210"/>
      <c r="N10" s="210"/>
    </row>
    <row r="11" spans="1:14" s="211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8">
        <v>9</v>
      </c>
      <c r="J11" s="278">
        <v>10</v>
      </c>
      <c r="K11" s="210"/>
      <c r="L11" s="210"/>
      <c r="M11" s="210"/>
      <c r="N11" s="210"/>
    </row>
    <row r="12" spans="1:14" x14ac:dyDescent="0.25">
      <c r="A12" s="2"/>
      <c r="B12" s="349" t="s">
        <v>213</v>
      </c>
      <c r="C12" s="350"/>
      <c r="D12" s="351"/>
      <c r="E12" s="352"/>
      <c r="F12" s="353"/>
      <c r="G12" s="353"/>
      <c r="H12" s="354"/>
      <c r="I12" s="216"/>
      <c r="J12" s="216"/>
    </row>
    <row r="13" spans="1:14" ht="25.5" customHeight="1" x14ac:dyDescent="0.25">
      <c r="A13" s="2">
        <v>1</v>
      </c>
      <c r="B13" s="286" t="s">
        <v>214</v>
      </c>
      <c r="C13" s="287" t="s">
        <v>215</v>
      </c>
      <c r="D13" s="145" t="s">
        <v>216</v>
      </c>
      <c r="E13" s="288">
        <f>G13/F13</f>
        <v>155.41798501248959</v>
      </c>
      <c r="F13" s="182">
        <v>12.01</v>
      </c>
      <c r="G13" s="182">
        <v>1866.57</v>
      </c>
      <c r="H13" s="289">
        <f>G13/$G$14</f>
        <v>1</v>
      </c>
      <c r="I13" s="290">
        <f>ФОТр.тек.!E13</f>
        <v>553.84017452934995</v>
      </c>
      <c r="J13" s="290">
        <f>ROUND(I13*E13,2)</f>
        <v>86076.72</v>
      </c>
    </row>
    <row r="14" spans="1:14" s="14" customFormat="1" ht="25.5" customHeight="1" x14ac:dyDescent="0.2">
      <c r="A14" s="2"/>
      <c r="B14" s="2"/>
      <c r="C14" s="270" t="s">
        <v>217</v>
      </c>
      <c r="D14" s="2" t="s">
        <v>216</v>
      </c>
      <c r="E14" s="217">
        <f>SUM(E13:E13)</f>
        <v>155.41798501248959</v>
      </c>
      <c r="F14" s="29"/>
      <c r="G14" s="29">
        <f>SUM(G13:G13)</f>
        <v>1866.57</v>
      </c>
      <c r="H14" s="273">
        <v>1</v>
      </c>
      <c r="I14" s="216"/>
      <c r="J14" s="182">
        <f>SUM(J13:J13)</f>
        <v>86076.72</v>
      </c>
    </row>
    <row r="15" spans="1:14" s="14" customFormat="1" ht="14.25" customHeight="1" x14ac:dyDescent="0.2">
      <c r="A15" s="2"/>
      <c r="B15" s="350" t="s">
        <v>119</v>
      </c>
      <c r="C15" s="350"/>
      <c r="D15" s="351"/>
      <c r="E15" s="352"/>
      <c r="F15" s="353"/>
      <c r="G15" s="353"/>
      <c r="H15" s="354"/>
      <c r="I15" s="216"/>
      <c r="J15" s="216"/>
    </row>
    <row r="16" spans="1:14" s="14" customFormat="1" ht="14.25" customHeight="1" x14ac:dyDescent="0.2">
      <c r="A16" s="2">
        <v>2</v>
      </c>
      <c r="B16" s="2">
        <v>2</v>
      </c>
      <c r="C16" s="9" t="s">
        <v>119</v>
      </c>
      <c r="D16" s="2" t="s">
        <v>216</v>
      </c>
      <c r="E16" s="217">
        <f>Прил.3!F19</f>
        <v>2.56</v>
      </c>
      <c r="F16" s="29">
        <f>G16/E16</f>
        <v>10.0703125</v>
      </c>
      <c r="G16" s="29">
        <f>Прил.3!H18</f>
        <v>25.78</v>
      </c>
      <c r="H16" s="273">
        <v>1</v>
      </c>
      <c r="I16" s="290">
        <f>ROUND(F16*Прил.10!D11,2)</f>
        <v>446.01</v>
      </c>
      <c r="J16" s="290">
        <f>ROUND(I16*E16,2)</f>
        <v>1141.79</v>
      </c>
    </row>
    <row r="17" spans="1:12" s="14" customFormat="1" ht="14.25" customHeight="1" x14ac:dyDescent="0.2">
      <c r="A17" s="2"/>
      <c r="B17" s="349" t="s">
        <v>120</v>
      </c>
      <c r="C17" s="350"/>
      <c r="D17" s="351"/>
      <c r="E17" s="352"/>
      <c r="F17" s="353"/>
      <c r="G17" s="353"/>
      <c r="H17" s="354"/>
      <c r="I17" s="216"/>
      <c r="J17" s="216"/>
    </row>
    <row r="18" spans="1:12" s="14" customFormat="1" ht="14.25" customHeight="1" x14ac:dyDescent="0.2">
      <c r="A18" s="2"/>
      <c r="B18" s="350" t="s">
        <v>218</v>
      </c>
      <c r="C18" s="350"/>
      <c r="D18" s="351"/>
      <c r="E18" s="352"/>
      <c r="F18" s="353"/>
      <c r="G18" s="353"/>
      <c r="H18" s="354"/>
      <c r="I18" s="216"/>
      <c r="J18" s="216"/>
    </row>
    <row r="19" spans="1:12" s="14" customFormat="1" ht="14.25" customHeight="1" x14ac:dyDescent="0.2">
      <c r="A19" s="2">
        <v>3</v>
      </c>
      <c r="B19" s="291" t="s">
        <v>121</v>
      </c>
      <c r="C19" s="292" t="s">
        <v>122</v>
      </c>
      <c r="D19" s="242" t="s">
        <v>123</v>
      </c>
      <c r="E19" s="217">
        <v>2.54</v>
      </c>
      <c r="F19" s="293">
        <v>89.99</v>
      </c>
      <c r="G19" s="218">
        <f>ROUND(E19*F19,2)</f>
        <v>228.57</v>
      </c>
      <c r="H19" s="243">
        <f>G19/$G$25</f>
        <v>0.96520417212110976</v>
      </c>
      <c r="I19" s="182">
        <f>ROUND(F19*Прил.10!$D$12,2)</f>
        <v>1212.17</v>
      </c>
      <c r="J19" s="182">
        <f>ROUND(I19*E19,2)</f>
        <v>3078.91</v>
      </c>
    </row>
    <row r="20" spans="1:12" s="14" customFormat="1" ht="14.25" customHeight="1" x14ac:dyDescent="0.2">
      <c r="A20" s="2"/>
      <c r="B20" s="2"/>
      <c r="C20" s="9" t="s">
        <v>219</v>
      </c>
      <c r="D20" s="2"/>
      <c r="E20" s="217"/>
      <c r="F20" s="29"/>
      <c r="G20" s="29">
        <f>SUM(G19:G19)</f>
        <v>228.57</v>
      </c>
      <c r="H20" s="273">
        <f>G20/G25</f>
        <v>0.96520417212110976</v>
      </c>
      <c r="I20" s="244"/>
      <c r="J20" s="29">
        <f>SUM(J19:J19)</f>
        <v>3078.91</v>
      </c>
      <c r="K20" s="26"/>
    </row>
    <row r="21" spans="1:12" s="14" customFormat="1" ht="25.5" customHeight="1" outlineLevel="1" x14ac:dyDescent="0.2">
      <c r="A21" s="2">
        <v>4</v>
      </c>
      <c r="B21" s="291" t="s">
        <v>124</v>
      </c>
      <c r="C21" s="292" t="s">
        <v>125</v>
      </c>
      <c r="D21" s="242" t="s">
        <v>123</v>
      </c>
      <c r="E21" s="217">
        <v>0.52</v>
      </c>
      <c r="F21" s="293">
        <v>8.1</v>
      </c>
      <c r="G21" s="218">
        <f>ROUND(E21*F21,2)</f>
        <v>4.21</v>
      </c>
      <c r="H21" s="243">
        <f>G21/$G$25</f>
        <v>1.7777965457539801E-2</v>
      </c>
      <c r="I21" s="182">
        <f>ROUND(F21*Прил.10!$D$12,2)</f>
        <v>109.11</v>
      </c>
      <c r="J21" s="182">
        <f>ROUND(I21*E21,2)</f>
        <v>56.74</v>
      </c>
    </row>
    <row r="22" spans="1:12" s="14" customFormat="1" ht="25.5" customHeight="1" outlineLevel="1" x14ac:dyDescent="0.2">
      <c r="A22" s="2">
        <v>5</v>
      </c>
      <c r="B22" s="291" t="s">
        <v>126</v>
      </c>
      <c r="C22" s="292" t="s">
        <v>127</v>
      </c>
      <c r="D22" s="242" t="s">
        <v>123</v>
      </c>
      <c r="E22" s="217">
        <v>1.6</v>
      </c>
      <c r="F22" s="293">
        <v>1.7</v>
      </c>
      <c r="G22" s="218">
        <f>ROUND(E22*F22,2)</f>
        <v>2.72</v>
      </c>
      <c r="H22" s="243">
        <f>G22/$G$25</f>
        <v>1.148600143575018E-2</v>
      </c>
      <c r="I22" s="182">
        <f>ROUND(F22*Прил.10!$D$12,2)</f>
        <v>22.9</v>
      </c>
      <c r="J22" s="182">
        <f>ROUND(I22*E22,2)</f>
        <v>36.64</v>
      </c>
    </row>
    <row r="23" spans="1:12" s="14" customFormat="1" ht="25.5" customHeight="1" outlineLevel="1" x14ac:dyDescent="0.2">
      <c r="A23" s="2">
        <v>6</v>
      </c>
      <c r="B23" s="291" t="s">
        <v>128</v>
      </c>
      <c r="C23" s="292" t="s">
        <v>129</v>
      </c>
      <c r="D23" s="242" t="s">
        <v>123</v>
      </c>
      <c r="E23" s="217">
        <v>0.02</v>
      </c>
      <c r="F23" s="293">
        <v>65.709999999999994</v>
      </c>
      <c r="G23" s="218">
        <f>ROUND(E23*F23,2)</f>
        <v>1.31</v>
      </c>
      <c r="H23" s="243">
        <f>G23/$G$25</f>
        <v>5.5318609856002702E-3</v>
      </c>
      <c r="I23" s="182">
        <f>ROUND(F23*Прил.10!$D$12,2)</f>
        <v>885.11</v>
      </c>
      <c r="J23" s="182">
        <f>ROUND(I23*E23,2)</f>
        <v>17.7</v>
      </c>
    </row>
    <row r="24" spans="1:12" s="14" customFormat="1" ht="14.25" customHeight="1" x14ac:dyDescent="0.2">
      <c r="A24" s="2"/>
      <c r="B24" s="2"/>
      <c r="C24" s="9" t="s">
        <v>220</v>
      </c>
      <c r="D24" s="2"/>
      <c r="E24" s="271"/>
      <c r="F24" s="29"/>
      <c r="G24" s="244">
        <f>SUM(G21:G23)</f>
        <v>8.24</v>
      </c>
      <c r="H24" s="219">
        <f>G24/G25</f>
        <v>3.4795827878890247E-2</v>
      </c>
      <c r="I24" s="245"/>
      <c r="J24" s="244">
        <f>SUM(J21:J23)</f>
        <v>111.08</v>
      </c>
    </row>
    <row r="25" spans="1:12" s="14" customFormat="1" ht="25.5" customHeight="1" x14ac:dyDescent="0.2">
      <c r="A25" s="2"/>
      <c r="B25" s="2"/>
      <c r="C25" s="270" t="s">
        <v>221</v>
      </c>
      <c r="D25" s="2"/>
      <c r="E25" s="271"/>
      <c r="F25" s="29"/>
      <c r="G25" s="29">
        <f>G24+G20</f>
        <v>236.81</v>
      </c>
      <c r="H25" s="246">
        <f>H24+H20</f>
        <v>1</v>
      </c>
      <c r="I25" s="247"/>
      <c r="J25" s="248">
        <f>J24+J20</f>
        <v>3189.99</v>
      </c>
    </row>
    <row r="26" spans="1:12" s="14" customFormat="1" ht="14.25" customHeight="1" x14ac:dyDescent="0.2">
      <c r="A26" s="2"/>
      <c r="B26" s="349" t="s">
        <v>43</v>
      </c>
      <c r="C26" s="349"/>
      <c r="D26" s="355"/>
      <c r="E26" s="356"/>
      <c r="F26" s="357"/>
      <c r="G26" s="357"/>
      <c r="H26" s="358"/>
      <c r="I26" s="216"/>
      <c r="J26" s="216"/>
    </row>
    <row r="27" spans="1:12" x14ac:dyDescent="0.25">
      <c r="A27" s="274"/>
      <c r="B27" s="350" t="s">
        <v>222</v>
      </c>
      <c r="C27" s="350"/>
      <c r="D27" s="351"/>
      <c r="E27" s="352"/>
      <c r="F27" s="353"/>
      <c r="G27" s="353"/>
      <c r="H27" s="354"/>
      <c r="I27" s="249"/>
      <c r="J27" s="249"/>
      <c r="K27" s="250"/>
      <c r="L27" s="250"/>
    </row>
    <row r="28" spans="1:12" s="14" customFormat="1" ht="14.25" customHeight="1" x14ac:dyDescent="0.2">
      <c r="A28" s="2">
        <v>7</v>
      </c>
      <c r="B28" s="294" t="s">
        <v>223</v>
      </c>
      <c r="C28" s="151" t="s">
        <v>131</v>
      </c>
      <c r="D28" s="294" t="s">
        <v>132</v>
      </c>
      <c r="E28" s="295">
        <v>1</v>
      </c>
      <c r="F28" s="182">
        <v>896734.29</v>
      </c>
      <c r="G28" s="218">
        <f>ROUND(E28*F28,2)</f>
        <v>896734.29</v>
      </c>
      <c r="H28" s="219">
        <f>G28/$G$31</f>
        <v>1</v>
      </c>
      <c r="I28" s="182">
        <v>1700000</v>
      </c>
      <c r="J28" s="182">
        <f>ROUND(I28*E28,2)</f>
        <v>1700000</v>
      </c>
    </row>
    <row r="29" spans="1:12" x14ac:dyDescent="0.25">
      <c r="A29" s="2"/>
      <c r="B29" s="274"/>
      <c r="C29" s="136" t="s">
        <v>224</v>
      </c>
      <c r="D29" s="242"/>
      <c r="E29" s="217"/>
      <c r="F29" s="276"/>
      <c r="G29" s="204">
        <f>SUM(G28:G28)</f>
        <v>896734.29</v>
      </c>
      <c r="H29" s="219">
        <f>G29/$G$31</f>
        <v>1</v>
      </c>
      <c r="I29" s="251"/>
      <c r="J29" s="204">
        <f>SUM(J28:J28)</f>
        <v>1700000</v>
      </c>
      <c r="K29" s="250"/>
      <c r="L29" s="250"/>
    </row>
    <row r="30" spans="1:12" x14ac:dyDescent="0.25">
      <c r="A30" s="2"/>
      <c r="B30" s="274"/>
      <c r="C30" s="136" t="s">
        <v>225</v>
      </c>
      <c r="D30" s="274"/>
      <c r="E30" s="217"/>
      <c r="F30" s="276"/>
      <c r="G30" s="204">
        <v>0</v>
      </c>
      <c r="H30" s="219">
        <f>G30/$G$31</f>
        <v>0</v>
      </c>
      <c r="I30" s="251"/>
      <c r="J30" s="204">
        <v>0</v>
      </c>
      <c r="K30" s="250"/>
      <c r="L30" s="250"/>
    </row>
    <row r="31" spans="1:12" x14ac:dyDescent="0.25">
      <c r="A31" s="274"/>
      <c r="B31" s="274"/>
      <c r="C31" s="202" t="s">
        <v>226</v>
      </c>
      <c r="D31" s="274"/>
      <c r="E31" s="275"/>
      <c r="F31" s="276"/>
      <c r="G31" s="204">
        <f>G29+G30</f>
        <v>896734.29</v>
      </c>
      <c r="H31" s="273">
        <f>H30+H29</f>
        <v>1</v>
      </c>
      <c r="I31" s="251"/>
      <c r="J31" s="204">
        <f>J30+J29</f>
        <v>1700000</v>
      </c>
      <c r="K31" s="250"/>
      <c r="L31" s="250"/>
    </row>
    <row r="32" spans="1:12" ht="25.5" customHeight="1" x14ac:dyDescent="0.25">
      <c r="A32" s="274"/>
      <c r="B32" s="274"/>
      <c r="C32" s="136" t="s">
        <v>227</v>
      </c>
      <c r="D32" s="274"/>
      <c r="E32" s="252"/>
      <c r="F32" s="276"/>
      <c r="G32" s="204">
        <f>'Прил.6 Расчет ОБ'!G13</f>
        <v>896734.29</v>
      </c>
      <c r="H32" s="277"/>
      <c r="I32" s="251"/>
      <c r="J32" s="204">
        <f>J31</f>
        <v>1700000</v>
      </c>
      <c r="K32" s="250"/>
      <c r="L32" s="250"/>
    </row>
    <row r="33" spans="1:12" s="14" customFormat="1" ht="14.25" customHeight="1" x14ac:dyDescent="0.2">
      <c r="A33" s="2"/>
      <c r="B33" s="349" t="s">
        <v>133</v>
      </c>
      <c r="C33" s="349"/>
      <c r="D33" s="355"/>
      <c r="E33" s="356"/>
      <c r="F33" s="357"/>
      <c r="G33" s="357"/>
      <c r="H33" s="358"/>
      <c r="I33" s="216"/>
      <c r="J33" s="216"/>
    </row>
    <row r="34" spans="1:12" s="14" customFormat="1" ht="14.25" customHeight="1" x14ac:dyDescent="0.2">
      <c r="A34" s="269"/>
      <c r="B34" s="344" t="s">
        <v>228</v>
      </c>
      <c r="C34" s="344"/>
      <c r="D34" s="345"/>
      <c r="E34" s="346"/>
      <c r="F34" s="347"/>
      <c r="G34" s="347"/>
      <c r="H34" s="348"/>
      <c r="I34" s="253"/>
      <c r="J34" s="253"/>
    </row>
    <row r="35" spans="1:12" s="14" customFormat="1" ht="25.5" customHeight="1" x14ac:dyDescent="0.2">
      <c r="A35" s="294">
        <v>8</v>
      </c>
      <c r="B35" s="294" t="s">
        <v>134</v>
      </c>
      <c r="C35" s="151" t="s">
        <v>135</v>
      </c>
      <c r="D35" s="294" t="s">
        <v>136</v>
      </c>
      <c r="E35" s="295">
        <v>8.0000000000000002E-3</v>
      </c>
      <c r="F35" s="296">
        <v>4949.3999999999996</v>
      </c>
      <c r="G35" s="218">
        <f>ROUND(E35*F35,2)</f>
        <v>39.6</v>
      </c>
      <c r="H35" s="219">
        <f t="shared" ref="H35:H49" si="0">G35/$G$49</f>
        <v>0.32174195645108872</v>
      </c>
      <c r="I35" s="182">
        <f>ROUND(F35*Прил.10!$D$13,2)</f>
        <v>39793.18</v>
      </c>
      <c r="J35" s="182">
        <f>ROUND(I35*E35,2)</f>
        <v>318.35000000000002</v>
      </c>
    </row>
    <row r="36" spans="1:12" s="14" customFormat="1" ht="25.5" customHeight="1" x14ac:dyDescent="0.2">
      <c r="A36" s="294">
        <v>9</v>
      </c>
      <c r="B36" s="294" t="s">
        <v>137</v>
      </c>
      <c r="C36" s="151" t="s">
        <v>138</v>
      </c>
      <c r="D36" s="294" t="s">
        <v>139</v>
      </c>
      <c r="E36" s="295">
        <v>36.869999999999997</v>
      </c>
      <c r="F36" s="296">
        <v>1</v>
      </c>
      <c r="G36" s="218">
        <f>ROUND(E36*F36,2)</f>
        <v>36.869999999999997</v>
      </c>
      <c r="H36" s="219">
        <f t="shared" si="0"/>
        <v>0.2995612609684758</v>
      </c>
      <c r="I36" s="182">
        <f>ROUND(F36*Прил.10!$D$13,2)</f>
        <v>8.0399999999999991</v>
      </c>
      <c r="J36" s="182">
        <f>ROUND(I36*E36,2)</f>
        <v>296.43</v>
      </c>
    </row>
    <row r="37" spans="1:12" s="14" customFormat="1" ht="14.25" customHeight="1" x14ac:dyDescent="0.2">
      <c r="A37" s="294">
        <v>10</v>
      </c>
      <c r="B37" s="294" t="s">
        <v>140</v>
      </c>
      <c r="C37" s="151" t="s">
        <v>141</v>
      </c>
      <c r="D37" s="294" t="s">
        <v>142</v>
      </c>
      <c r="E37" s="295">
        <v>3.0999999999999999E-3</v>
      </c>
      <c r="F37" s="296">
        <v>5763</v>
      </c>
      <c r="G37" s="218">
        <f>ROUND(E37*F37,2)</f>
        <v>17.87</v>
      </c>
      <c r="H37" s="219">
        <f t="shared" si="0"/>
        <v>0.14519012024699385</v>
      </c>
      <c r="I37" s="182">
        <f>ROUND(F37*Прил.10!$D$13,2)</f>
        <v>46334.52</v>
      </c>
      <c r="J37" s="182">
        <f>ROUND(I37*E37,2)</f>
        <v>143.63999999999999</v>
      </c>
    </row>
    <row r="38" spans="1:12" s="14" customFormat="1" ht="25.5" customHeight="1" x14ac:dyDescent="0.2">
      <c r="A38" s="294">
        <v>11</v>
      </c>
      <c r="B38" s="294" t="s">
        <v>143</v>
      </c>
      <c r="C38" s="151" t="s">
        <v>144</v>
      </c>
      <c r="D38" s="294" t="s">
        <v>145</v>
      </c>
      <c r="E38" s="295">
        <v>0.47399999999999998</v>
      </c>
      <c r="F38" s="296">
        <v>28.22</v>
      </c>
      <c r="G38" s="218">
        <f>ROUND(E38*F38,2)</f>
        <v>13.38</v>
      </c>
      <c r="H38" s="219">
        <f t="shared" si="0"/>
        <v>0.10870978225544362</v>
      </c>
      <c r="I38" s="182">
        <f>ROUND(F38*Прил.10!$D$13,2)</f>
        <v>226.89</v>
      </c>
      <c r="J38" s="182">
        <f>ROUND(I38*E38,2)</f>
        <v>107.55</v>
      </c>
    </row>
    <row r="39" spans="1:12" s="14" customFormat="1" ht="14.25" customHeight="1" x14ac:dyDescent="0.2">
      <c r="A39" s="220"/>
      <c r="B39" s="220"/>
      <c r="C39" s="221" t="s">
        <v>229</v>
      </c>
      <c r="D39" s="222"/>
      <c r="E39" s="223"/>
      <c r="F39" s="224"/>
      <c r="G39" s="225">
        <f>SUM(G35:G38)</f>
        <v>107.72</v>
      </c>
      <c r="H39" s="219">
        <f t="shared" si="0"/>
        <v>0.87520311992200195</v>
      </c>
      <c r="I39" s="182"/>
      <c r="J39" s="225">
        <f>SUM(J35:J38)</f>
        <v>865.96999999999991</v>
      </c>
      <c r="K39" s="26"/>
      <c r="L39" s="26"/>
    </row>
    <row r="40" spans="1:12" s="14" customFormat="1" ht="14.25" customHeight="1" outlineLevel="1" x14ac:dyDescent="0.2">
      <c r="A40" s="294">
        <v>12</v>
      </c>
      <c r="B40" s="294" t="s">
        <v>146</v>
      </c>
      <c r="C40" s="151" t="s">
        <v>147</v>
      </c>
      <c r="D40" s="294" t="s">
        <v>148</v>
      </c>
      <c r="E40" s="295">
        <v>0.45</v>
      </c>
      <c r="F40" s="296">
        <v>8.33</v>
      </c>
      <c r="G40" s="218">
        <f t="shared" ref="G40:G47" si="1">ROUND(E40*F40,2)</f>
        <v>3.75</v>
      </c>
      <c r="H40" s="219">
        <f t="shared" si="0"/>
        <v>3.0467988300292494E-2</v>
      </c>
      <c r="I40" s="182">
        <f>ROUND(F40*Прил.10!$D$13,2)</f>
        <v>66.97</v>
      </c>
      <c r="J40" s="182">
        <f t="shared" ref="J40:J47" si="2">ROUND(I40*E40,2)</f>
        <v>30.14</v>
      </c>
    </row>
    <row r="41" spans="1:12" s="14" customFormat="1" ht="38.25" customHeight="1" outlineLevel="1" x14ac:dyDescent="0.2">
      <c r="A41" s="294">
        <v>13</v>
      </c>
      <c r="B41" s="294" t="s">
        <v>149</v>
      </c>
      <c r="C41" s="151" t="s">
        <v>150</v>
      </c>
      <c r="D41" s="294" t="s">
        <v>142</v>
      </c>
      <c r="E41" s="295">
        <v>1.2E-4</v>
      </c>
      <c r="F41" s="296">
        <v>26932.42</v>
      </c>
      <c r="G41" s="218">
        <f t="shared" si="1"/>
        <v>3.23</v>
      </c>
      <c r="H41" s="219">
        <f t="shared" si="0"/>
        <v>2.6243093922651933E-2</v>
      </c>
      <c r="I41" s="182">
        <f>ROUND(F41*Прил.10!$D$13,2)</f>
        <v>216536.66</v>
      </c>
      <c r="J41" s="182">
        <f t="shared" si="2"/>
        <v>25.98</v>
      </c>
    </row>
    <row r="42" spans="1:12" s="14" customFormat="1" ht="38.25" customHeight="1" outlineLevel="1" x14ac:dyDescent="0.2">
      <c r="A42" s="294">
        <v>14</v>
      </c>
      <c r="B42" s="294" t="s">
        <v>151</v>
      </c>
      <c r="C42" s="151" t="s">
        <v>152</v>
      </c>
      <c r="D42" s="294" t="s">
        <v>153</v>
      </c>
      <c r="E42" s="295">
        <v>0.16</v>
      </c>
      <c r="F42" s="296">
        <v>20</v>
      </c>
      <c r="G42" s="218">
        <f t="shared" si="1"/>
        <v>3.2</v>
      </c>
      <c r="H42" s="219">
        <f t="shared" si="0"/>
        <v>2.5999350016249596E-2</v>
      </c>
      <c r="I42" s="182">
        <f>ROUND(F42*Прил.10!$D$13,2)</f>
        <v>160.80000000000001</v>
      </c>
      <c r="J42" s="182">
        <f t="shared" si="2"/>
        <v>25.73</v>
      </c>
    </row>
    <row r="43" spans="1:12" s="14" customFormat="1" ht="14.25" customHeight="1" outlineLevel="1" x14ac:dyDescent="0.2">
      <c r="A43" s="294">
        <v>15</v>
      </c>
      <c r="B43" s="294" t="s">
        <v>154</v>
      </c>
      <c r="C43" s="151" t="s">
        <v>155</v>
      </c>
      <c r="D43" s="294" t="s">
        <v>145</v>
      </c>
      <c r="E43" s="295">
        <v>7.0000000000000007E-2</v>
      </c>
      <c r="F43" s="296">
        <v>32.6</v>
      </c>
      <c r="G43" s="218">
        <f t="shared" si="1"/>
        <v>2.2799999999999998</v>
      </c>
      <c r="H43" s="219">
        <f t="shared" si="0"/>
        <v>1.8524536886577833E-2</v>
      </c>
      <c r="I43" s="182">
        <f>ROUND(F43*Прил.10!$D$13,2)</f>
        <v>262.10000000000002</v>
      </c>
      <c r="J43" s="182">
        <f t="shared" si="2"/>
        <v>18.350000000000001</v>
      </c>
    </row>
    <row r="44" spans="1:12" s="14" customFormat="1" ht="14.25" customHeight="1" outlineLevel="1" x14ac:dyDescent="0.2">
      <c r="A44" s="294">
        <v>16</v>
      </c>
      <c r="B44" s="294" t="s">
        <v>156</v>
      </c>
      <c r="C44" s="151" t="s">
        <v>157</v>
      </c>
      <c r="D44" s="294" t="s">
        <v>142</v>
      </c>
      <c r="E44" s="295">
        <v>1.3999999999999999E-4</v>
      </c>
      <c r="F44" s="296">
        <v>10315.01</v>
      </c>
      <c r="G44" s="218">
        <f t="shared" si="1"/>
        <v>1.44</v>
      </c>
      <c r="H44" s="219">
        <f t="shared" si="0"/>
        <v>1.1699707507312317E-2</v>
      </c>
      <c r="I44" s="182">
        <f>ROUND(F44*Прил.10!$D$13,2)</f>
        <v>82932.679999999993</v>
      </c>
      <c r="J44" s="182">
        <f t="shared" si="2"/>
        <v>11.61</v>
      </c>
    </row>
    <row r="45" spans="1:12" s="14" customFormat="1" ht="14.25" customHeight="1" outlineLevel="1" x14ac:dyDescent="0.2">
      <c r="A45" s="294">
        <v>17</v>
      </c>
      <c r="B45" s="294" t="s">
        <v>158</v>
      </c>
      <c r="C45" s="151" t="s">
        <v>159</v>
      </c>
      <c r="D45" s="294" t="s">
        <v>145</v>
      </c>
      <c r="E45" s="295">
        <v>1.4999999999999999E-2</v>
      </c>
      <c r="F45" s="296">
        <v>47.57</v>
      </c>
      <c r="G45" s="218">
        <f t="shared" si="1"/>
        <v>0.71</v>
      </c>
      <c r="H45" s="219">
        <f t="shared" si="0"/>
        <v>5.7686057848553782E-3</v>
      </c>
      <c r="I45" s="182">
        <f>ROUND(F45*Прил.10!$D$13,2)</f>
        <v>382.46</v>
      </c>
      <c r="J45" s="182">
        <f t="shared" si="2"/>
        <v>5.74</v>
      </c>
    </row>
    <row r="46" spans="1:12" s="14" customFormat="1" ht="14.25" customHeight="1" outlineLevel="1" x14ac:dyDescent="0.2">
      <c r="A46" s="294">
        <v>18</v>
      </c>
      <c r="B46" s="294" t="s">
        <v>160</v>
      </c>
      <c r="C46" s="151" t="s">
        <v>161</v>
      </c>
      <c r="D46" s="294" t="s">
        <v>145</v>
      </c>
      <c r="E46" s="295">
        <v>2.5000000000000001E-2</v>
      </c>
      <c r="F46" s="296">
        <v>16.95</v>
      </c>
      <c r="G46" s="218">
        <f t="shared" si="1"/>
        <v>0.42</v>
      </c>
      <c r="H46" s="219">
        <f t="shared" si="0"/>
        <v>3.4124146896327592E-3</v>
      </c>
      <c r="I46" s="182">
        <f>ROUND(F46*Прил.10!$D$13,2)</f>
        <v>136.28</v>
      </c>
      <c r="J46" s="182">
        <f t="shared" si="2"/>
        <v>3.41</v>
      </c>
    </row>
    <row r="47" spans="1:12" s="14" customFormat="1" ht="14.25" customHeight="1" outlineLevel="1" x14ac:dyDescent="0.2">
      <c r="A47" s="294">
        <v>19</v>
      </c>
      <c r="B47" s="294" t="s">
        <v>162</v>
      </c>
      <c r="C47" s="151" t="s">
        <v>163</v>
      </c>
      <c r="D47" s="294" t="s">
        <v>145</v>
      </c>
      <c r="E47" s="295">
        <v>0.03</v>
      </c>
      <c r="F47" s="296">
        <v>10.97</v>
      </c>
      <c r="G47" s="218">
        <f t="shared" si="1"/>
        <v>0.33</v>
      </c>
      <c r="H47" s="219">
        <f t="shared" si="0"/>
        <v>2.6811829704257396E-3</v>
      </c>
      <c r="I47" s="182">
        <f>ROUND(F47*Прил.10!$D$13,2)</f>
        <v>88.2</v>
      </c>
      <c r="J47" s="182">
        <f t="shared" si="2"/>
        <v>2.65</v>
      </c>
    </row>
    <row r="48" spans="1:12" s="14" customFormat="1" ht="14.25" customHeight="1" x14ac:dyDescent="0.2">
      <c r="A48" s="2"/>
      <c r="B48" s="2"/>
      <c r="C48" s="9" t="s">
        <v>230</v>
      </c>
      <c r="D48" s="2"/>
      <c r="E48" s="271"/>
      <c r="F48" s="272"/>
      <c r="G48" s="29">
        <f>SUM(G40:G47)</f>
        <v>15.36</v>
      </c>
      <c r="H48" s="219">
        <f t="shared" si="0"/>
        <v>0.12479688007799805</v>
      </c>
      <c r="I48" s="29"/>
      <c r="J48" s="29">
        <f>SUM(J40:J47)</f>
        <v>123.61000000000001</v>
      </c>
    </row>
    <row r="49" spans="1:10" s="14" customFormat="1" ht="14.25" customHeight="1" x14ac:dyDescent="0.2">
      <c r="A49" s="2"/>
      <c r="B49" s="2"/>
      <c r="C49" s="270" t="s">
        <v>231</v>
      </c>
      <c r="D49" s="2"/>
      <c r="E49" s="271"/>
      <c r="F49" s="272"/>
      <c r="G49" s="29">
        <f>G39+G48</f>
        <v>123.08</v>
      </c>
      <c r="H49" s="273">
        <f t="shared" si="0"/>
        <v>1</v>
      </c>
      <c r="I49" s="29"/>
      <c r="J49" s="29">
        <f>J39+J48</f>
        <v>989.57999999999993</v>
      </c>
    </row>
    <row r="50" spans="1:10" s="14" customFormat="1" ht="14.25" customHeight="1" x14ac:dyDescent="0.2">
      <c r="A50" s="2"/>
      <c r="B50" s="2"/>
      <c r="C50" s="9" t="s">
        <v>232</v>
      </c>
      <c r="D50" s="2"/>
      <c r="E50" s="271"/>
      <c r="F50" s="272"/>
      <c r="G50" s="29">
        <f>G14+G25+G49</f>
        <v>2226.46</v>
      </c>
      <c r="H50" s="273"/>
      <c r="I50" s="29"/>
      <c r="J50" s="29">
        <f>J14+J25+J49</f>
        <v>90256.290000000008</v>
      </c>
    </row>
    <row r="51" spans="1:10" s="14" customFormat="1" ht="14.25" customHeight="1" x14ac:dyDescent="0.2">
      <c r="A51" s="2"/>
      <c r="B51" s="2"/>
      <c r="C51" s="9" t="s">
        <v>233</v>
      </c>
      <c r="D51" s="226">
        <f>ROUND(G51/(G$16+$G$14),2)</f>
        <v>0.9</v>
      </c>
      <c r="E51" s="271"/>
      <c r="F51" s="272"/>
      <c r="G51" s="29">
        <v>1703.8</v>
      </c>
      <c r="H51" s="273"/>
      <c r="I51" s="29"/>
      <c r="J51" s="182">
        <f>ROUND(D51*(J14+J16),2)</f>
        <v>78496.66</v>
      </c>
    </row>
    <row r="52" spans="1:10" s="14" customFormat="1" ht="14.25" customHeight="1" x14ac:dyDescent="0.2">
      <c r="A52" s="2"/>
      <c r="B52" s="2"/>
      <c r="C52" s="9" t="s">
        <v>234</v>
      </c>
      <c r="D52" s="226">
        <f>ROUND(G52/(G$14+G$16),2)</f>
        <v>0.46</v>
      </c>
      <c r="E52" s="271"/>
      <c r="F52" s="272"/>
      <c r="G52" s="29">
        <v>874.02</v>
      </c>
      <c r="H52" s="273"/>
      <c r="I52" s="29"/>
      <c r="J52" s="182">
        <f>ROUND(D52*(J14+J16),2)</f>
        <v>40120.51</v>
      </c>
    </row>
    <row r="53" spans="1:10" s="14" customFormat="1" ht="14.25" customHeight="1" x14ac:dyDescent="0.2">
      <c r="A53" s="2"/>
      <c r="B53" s="2"/>
      <c r="C53" s="9" t="s">
        <v>235</v>
      </c>
      <c r="D53" s="2"/>
      <c r="E53" s="271"/>
      <c r="F53" s="272"/>
      <c r="G53" s="29">
        <f>G14+G25+G49+G51+G52</f>
        <v>4804.2800000000007</v>
      </c>
      <c r="H53" s="273"/>
      <c r="I53" s="29"/>
      <c r="J53" s="29">
        <f>J14+J25+J49+J51+J52</f>
        <v>208873.46000000002</v>
      </c>
    </row>
    <row r="54" spans="1:10" s="14" customFormat="1" ht="14.25" customHeight="1" x14ac:dyDescent="0.2">
      <c r="A54" s="2"/>
      <c r="B54" s="2"/>
      <c r="C54" s="9" t="s">
        <v>236</v>
      </c>
      <c r="D54" s="2"/>
      <c r="E54" s="271"/>
      <c r="F54" s="272"/>
      <c r="G54" s="29">
        <f>G53+G31</f>
        <v>901538.57000000007</v>
      </c>
      <c r="H54" s="273"/>
      <c r="I54" s="29"/>
      <c r="J54" s="29">
        <f>J53+J31</f>
        <v>1908873.46</v>
      </c>
    </row>
    <row r="55" spans="1:10" s="14" customFormat="1" ht="34.5" customHeight="1" x14ac:dyDescent="0.2">
      <c r="A55" s="2"/>
      <c r="B55" s="2"/>
      <c r="C55" s="9" t="s">
        <v>200</v>
      </c>
      <c r="D55" s="2" t="s">
        <v>237</v>
      </c>
      <c r="E55" s="297">
        <v>1</v>
      </c>
      <c r="F55" s="272"/>
      <c r="G55" s="29">
        <f>G54/E55</f>
        <v>901538.57000000007</v>
      </c>
      <c r="H55" s="273"/>
      <c r="I55" s="29"/>
      <c r="J55" s="29">
        <f>J54/E55</f>
        <v>1908873.46</v>
      </c>
    </row>
    <row r="57" spans="1:10" s="14" customFormat="1" ht="14.25" customHeight="1" x14ac:dyDescent="0.2">
      <c r="A57" s="4" t="s">
        <v>238</v>
      </c>
    </row>
    <row r="58" spans="1:10" s="14" customFormat="1" ht="14.25" customHeight="1" x14ac:dyDescent="0.2">
      <c r="A58" s="199" t="s">
        <v>77</v>
      </c>
    </row>
    <row r="59" spans="1:10" s="14" customFormat="1" ht="14.25" customHeight="1" x14ac:dyDescent="0.2">
      <c r="A59" s="4"/>
    </row>
    <row r="60" spans="1:10" s="14" customFormat="1" ht="14.25" customHeight="1" x14ac:dyDescent="0.2">
      <c r="A60" s="4" t="s">
        <v>239</v>
      </c>
    </row>
    <row r="61" spans="1:10" s="14" customFormat="1" ht="14.25" customHeight="1" x14ac:dyDescent="0.2">
      <c r="A61" s="19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4:H34"/>
    <mergeCell ref="B12:H12"/>
    <mergeCell ref="B15:H15"/>
    <mergeCell ref="B17:H17"/>
    <mergeCell ref="B18:H18"/>
    <mergeCell ref="B27:H27"/>
    <mergeCell ref="B26:H26"/>
    <mergeCell ref="B33:H3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I34" sqref="I3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4" t="s">
        <v>240</v>
      </c>
      <c r="B1" s="364"/>
      <c r="C1" s="364"/>
      <c r="D1" s="364"/>
      <c r="E1" s="364"/>
      <c r="F1" s="364"/>
      <c r="G1" s="364"/>
    </row>
    <row r="2" spans="1:7" ht="21.75" customHeight="1" x14ac:dyDescent="0.25">
      <c r="A2" s="280"/>
      <c r="B2" s="280"/>
      <c r="C2" s="280"/>
      <c r="D2" s="280"/>
      <c r="E2" s="280"/>
      <c r="F2" s="280"/>
      <c r="G2" s="280"/>
    </row>
    <row r="3" spans="1:7" x14ac:dyDescent="0.25">
      <c r="A3" s="319" t="s">
        <v>241</v>
      </c>
      <c r="B3" s="319"/>
      <c r="C3" s="319"/>
      <c r="D3" s="319"/>
      <c r="E3" s="319"/>
      <c r="F3" s="319"/>
      <c r="G3" s="319"/>
    </row>
    <row r="4" spans="1:7" ht="25.5" customHeight="1" x14ac:dyDescent="0.25">
      <c r="A4" s="322" t="s">
        <v>47</v>
      </c>
      <c r="B4" s="322"/>
      <c r="C4" s="322"/>
      <c r="D4" s="322"/>
      <c r="E4" s="322"/>
      <c r="F4" s="322"/>
      <c r="G4" s="322"/>
    </row>
    <row r="5" spans="1:7" x14ac:dyDescent="0.25">
      <c r="A5" s="200"/>
      <c r="B5" s="200"/>
      <c r="C5" s="200"/>
      <c r="D5" s="200"/>
      <c r="E5" s="200"/>
      <c r="F5" s="200"/>
      <c r="G5" s="200"/>
    </row>
    <row r="6" spans="1:7" ht="30" customHeight="1" x14ac:dyDescent="0.25">
      <c r="A6" s="369" t="s">
        <v>13</v>
      </c>
      <c r="B6" s="369" t="s">
        <v>99</v>
      </c>
      <c r="C6" s="369" t="s">
        <v>166</v>
      </c>
      <c r="D6" s="369" t="s">
        <v>101</v>
      </c>
      <c r="E6" s="345" t="s">
        <v>209</v>
      </c>
      <c r="F6" s="369" t="s">
        <v>103</v>
      </c>
      <c r="G6" s="369"/>
    </row>
    <row r="7" spans="1:7" x14ac:dyDescent="0.25">
      <c r="A7" s="369"/>
      <c r="B7" s="369"/>
      <c r="C7" s="369"/>
      <c r="D7" s="369"/>
      <c r="E7" s="362"/>
      <c r="F7" s="274" t="s">
        <v>212</v>
      </c>
      <c r="G7" s="274" t="s">
        <v>105</v>
      </c>
    </row>
    <row r="8" spans="1:7" x14ac:dyDescent="0.25">
      <c r="A8" s="274">
        <v>1</v>
      </c>
      <c r="B8" s="274">
        <v>2</v>
      </c>
      <c r="C8" s="274">
        <v>3</v>
      </c>
      <c r="D8" s="274">
        <v>4</v>
      </c>
      <c r="E8" s="274">
        <v>5</v>
      </c>
      <c r="F8" s="274">
        <v>6</v>
      </c>
      <c r="G8" s="274">
        <v>7</v>
      </c>
    </row>
    <row r="9" spans="1:7" ht="15" customHeight="1" x14ac:dyDescent="0.25">
      <c r="A9" s="201"/>
      <c r="B9" s="365" t="s">
        <v>242</v>
      </c>
      <c r="C9" s="366"/>
      <c r="D9" s="366"/>
      <c r="E9" s="366"/>
      <c r="F9" s="366"/>
      <c r="G9" s="367"/>
    </row>
    <row r="10" spans="1:7" ht="27" customHeight="1" x14ac:dyDescent="0.25">
      <c r="A10" s="274"/>
      <c r="B10" s="202"/>
      <c r="C10" s="136" t="s">
        <v>243</v>
      </c>
      <c r="D10" s="202"/>
      <c r="E10" s="203"/>
      <c r="F10" s="276"/>
      <c r="G10" s="204">
        <v>0</v>
      </c>
    </row>
    <row r="11" spans="1:7" x14ac:dyDescent="0.25">
      <c r="A11" s="274"/>
      <c r="B11" s="350" t="s">
        <v>244</v>
      </c>
      <c r="C11" s="350"/>
      <c r="D11" s="350"/>
      <c r="E11" s="368"/>
      <c r="F11" s="353"/>
      <c r="G11" s="353"/>
    </row>
    <row r="12" spans="1:7" s="167" customFormat="1" ht="15.75" customHeight="1" x14ac:dyDescent="0.25">
      <c r="A12" s="274">
        <v>1</v>
      </c>
      <c r="B12" s="136" t="str">
        <f>'Прил.5 Расчет СМР и ОБ'!B28</f>
        <v>БЦ.36.14</v>
      </c>
      <c r="C12" s="205" t="str">
        <f>'Прил.5 Расчет СМР и ОБ'!C28</f>
        <v>Шкаф  CЗП  разм. 2200х800х800</v>
      </c>
      <c r="D12" s="206" t="str">
        <f>'Прил.5 Расчет СМР и ОБ'!D28</f>
        <v>шт</v>
      </c>
      <c r="E12" s="207">
        <f>'Прил.5 Расчет СМР и ОБ'!E28</f>
        <v>1</v>
      </c>
      <c r="F12" s="207">
        <f>'Прил.5 Расчет СМР и ОБ'!F28</f>
        <v>896734.29</v>
      </c>
      <c r="G12" s="204">
        <f>ROUND(E12*F12,2)</f>
        <v>896734.29</v>
      </c>
    </row>
    <row r="13" spans="1:7" ht="25.5" customHeight="1" x14ac:dyDescent="0.25">
      <c r="A13" s="274"/>
      <c r="B13" s="136"/>
      <c r="C13" s="136" t="s">
        <v>245</v>
      </c>
      <c r="D13" s="136"/>
      <c r="E13" s="281"/>
      <c r="F13" s="276"/>
      <c r="G13" s="204">
        <f>SUM(G12:G12)</f>
        <v>896734.29</v>
      </c>
    </row>
    <row r="14" spans="1:7" ht="19.5" customHeight="1" x14ac:dyDescent="0.25">
      <c r="A14" s="274"/>
      <c r="B14" s="136"/>
      <c r="C14" s="136" t="s">
        <v>246</v>
      </c>
      <c r="D14" s="136"/>
      <c r="E14" s="281"/>
      <c r="F14" s="276"/>
      <c r="G14" s="204">
        <f>G10+G13</f>
        <v>896734.29</v>
      </c>
    </row>
    <row r="15" spans="1:7" x14ac:dyDescent="0.25">
      <c r="A15" s="208"/>
      <c r="B15" s="209"/>
      <c r="C15" s="208"/>
      <c r="D15" s="208"/>
      <c r="E15" s="208"/>
      <c r="F15" s="208"/>
      <c r="G15" s="208"/>
    </row>
    <row r="16" spans="1:7" x14ac:dyDescent="0.25">
      <c r="A16" s="4" t="s">
        <v>238</v>
      </c>
      <c r="B16" s="14"/>
      <c r="C16" s="14"/>
      <c r="D16" s="208"/>
      <c r="E16" s="208"/>
      <c r="F16" s="208"/>
      <c r="G16" s="208"/>
    </row>
    <row r="17" spans="1:7" x14ac:dyDescent="0.25">
      <c r="A17" s="199" t="s">
        <v>77</v>
      </c>
      <c r="B17" s="14"/>
      <c r="C17" s="14"/>
      <c r="D17" s="208"/>
      <c r="E17" s="208"/>
      <c r="F17" s="208"/>
      <c r="G17" s="208"/>
    </row>
    <row r="18" spans="1:7" x14ac:dyDescent="0.25">
      <c r="A18" s="4"/>
      <c r="B18" s="14"/>
      <c r="C18" s="14"/>
      <c r="D18" s="208"/>
      <c r="E18" s="208"/>
      <c r="F18" s="208"/>
      <c r="G18" s="208"/>
    </row>
    <row r="19" spans="1:7" x14ac:dyDescent="0.25">
      <c r="A19" s="4" t="s">
        <v>239</v>
      </c>
      <c r="B19" s="14"/>
      <c r="C19" s="14"/>
      <c r="D19" s="208"/>
      <c r="E19" s="208"/>
      <c r="F19" s="208"/>
      <c r="G19" s="208"/>
    </row>
    <row r="20" spans="1:7" x14ac:dyDescent="0.25">
      <c r="A20" s="199" t="s">
        <v>79</v>
      </c>
      <c r="B20" s="14"/>
      <c r="C20" s="14"/>
      <c r="D20" s="208"/>
      <c r="E20" s="208"/>
      <c r="F20" s="208"/>
      <c r="G20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2023-11-24T13:06:59Z</cp:lastPrinted>
  <dcterms:created xsi:type="dcterms:W3CDTF">2020-09-30T08:50:27Z</dcterms:created>
  <dcterms:modified xsi:type="dcterms:W3CDTF">2023-11-24T13:07:17Z</dcterms:modified>
  <cp:category/>
</cp:coreProperties>
</file>