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1_{098A6ACA-08D3-4840-99D5-0241911B7997}" xr6:coauthVersionLast="40" xr6:coauthVersionMax="40" xr10:uidLastSave="{00000000-0000-0000-0000-000000000000}"/>
  <bookViews>
    <workbookView xWindow="0" yWindow="0" windowWidth="28800" windowHeight="12225" tabRatio="710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табл'!$A$1:$C$33</definedName>
    <definedName name="_xlnm.Print_Area" localSheetId="1">'Прил.2 Расч стоим'!$A$1:$J$22</definedName>
    <definedName name="_xlnm.Print_Area" localSheetId="2">Прил.3!$A$1:$H$272</definedName>
    <definedName name="_xlnm.Print_Area" localSheetId="3">'Прил.4 РМ'!$A$1:$E$52</definedName>
    <definedName name="_xlnm.Print_Area" localSheetId="4">'Прил.5 Расчет СМР и ОБ'!$A$1:$J$271</definedName>
    <definedName name="_xlnm.Print_Area" localSheetId="5">'Прил.6 Расчет ОБ'!$A$1:$G$26</definedName>
    <definedName name="_xlnm.Print_Area" localSheetId="6">'Прил.7 Расчет пок.'!$A$1:$D$18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C11" i="7"/>
  <c r="D5" i="7"/>
  <c r="E13" i="6"/>
  <c r="D13" i="6"/>
  <c r="C13" i="6"/>
  <c r="B13" i="6"/>
  <c r="E12" i="6"/>
  <c r="D12" i="6"/>
  <c r="C12" i="6"/>
  <c r="B12" i="6"/>
  <c r="G257" i="5"/>
  <c r="G256" i="5"/>
  <c r="G255" i="5"/>
  <c r="G254" i="5"/>
  <c r="H253" i="5"/>
  <c r="G253" i="5"/>
  <c r="H252" i="5"/>
  <c r="G252" i="5"/>
  <c r="I251" i="5"/>
  <c r="J251" i="5" s="1"/>
  <c r="H251" i="5"/>
  <c r="G251" i="5"/>
  <c r="I250" i="5"/>
  <c r="J250" i="5" s="1"/>
  <c r="H250" i="5"/>
  <c r="G250" i="5"/>
  <c r="I249" i="5"/>
  <c r="J249" i="5" s="1"/>
  <c r="H249" i="5"/>
  <c r="G249" i="5"/>
  <c r="I248" i="5"/>
  <c r="J248" i="5" s="1"/>
  <c r="H248" i="5"/>
  <c r="G248" i="5"/>
  <c r="I247" i="5"/>
  <c r="J247" i="5" s="1"/>
  <c r="H247" i="5"/>
  <c r="G247" i="5"/>
  <c r="I246" i="5"/>
  <c r="J246" i="5" s="1"/>
  <c r="H246" i="5"/>
  <c r="G246" i="5"/>
  <c r="I245" i="5"/>
  <c r="J245" i="5" s="1"/>
  <c r="H245" i="5"/>
  <c r="G245" i="5"/>
  <c r="I244" i="5"/>
  <c r="J244" i="5" s="1"/>
  <c r="H244" i="5"/>
  <c r="G244" i="5"/>
  <c r="I243" i="5"/>
  <c r="J243" i="5" s="1"/>
  <c r="H243" i="5"/>
  <c r="G243" i="5"/>
  <c r="I242" i="5"/>
  <c r="J242" i="5" s="1"/>
  <c r="H242" i="5"/>
  <c r="G242" i="5"/>
  <c r="I241" i="5"/>
  <c r="J241" i="5" s="1"/>
  <c r="H241" i="5"/>
  <c r="G241" i="5"/>
  <c r="I240" i="5"/>
  <c r="J240" i="5" s="1"/>
  <c r="H240" i="5"/>
  <c r="G240" i="5"/>
  <c r="I239" i="5"/>
  <c r="J239" i="5" s="1"/>
  <c r="H239" i="5"/>
  <c r="G239" i="5"/>
  <c r="I238" i="5"/>
  <c r="J238" i="5" s="1"/>
  <c r="H238" i="5"/>
  <c r="G238" i="5"/>
  <c r="I237" i="5"/>
  <c r="J237" i="5" s="1"/>
  <c r="H237" i="5"/>
  <c r="G237" i="5"/>
  <c r="I236" i="5"/>
  <c r="J236" i="5" s="1"/>
  <c r="H236" i="5"/>
  <c r="G236" i="5"/>
  <c r="I235" i="5"/>
  <c r="J235" i="5" s="1"/>
  <c r="H235" i="5"/>
  <c r="G235" i="5"/>
  <c r="I234" i="5"/>
  <c r="J234" i="5" s="1"/>
  <c r="H234" i="5"/>
  <c r="G234" i="5"/>
  <c r="I233" i="5"/>
  <c r="J233" i="5" s="1"/>
  <c r="H233" i="5"/>
  <c r="G233" i="5"/>
  <c r="I232" i="5"/>
  <c r="J232" i="5" s="1"/>
  <c r="H232" i="5"/>
  <c r="G232" i="5"/>
  <c r="I231" i="5"/>
  <c r="J231" i="5" s="1"/>
  <c r="H231" i="5"/>
  <c r="G231" i="5"/>
  <c r="I230" i="5"/>
  <c r="J230" i="5" s="1"/>
  <c r="H230" i="5"/>
  <c r="G230" i="5"/>
  <c r="I229" i="5"/>
  <c r="J229" i="5" s="1"/>
  <c r="H229" i="5"/>
  <c r="G229" i="5"/>
  <c r="I228" i="5"/>
  <c r="J228" i="5" s="1"/>
  <c r="H228" i="5"/>
  <c r="G228" i="5"/>
  <c r="I227" i="5"/>
  <c r="J227" i="5" s="1"/>
  <c r="H227" i="5"/>
  <c r="G227" i="5"/>
  <c r="I226" i="5"/>
  <c r="J226" i="5" s="1"/>
  <c r="H226" i="5"/>
  <c r="G226" i="5"/>
  <c r="I225" i="5"/>
  <c r="J225" i="5" s="1"/>
  <c r="H225" i="5"/>
  <c r="G225" i="5"/>
  <c r="I224" i="5"/>
  <c r="J224" i="5" s="1"/>
  <c r="H224" i="5"/>
  <c r="G224" i="5"/>
  <c r="I223" i="5"/>
  <c r="J223" i="5" s="1"/>
  <c r="H223" i="5"/>
  <c r="G223" i="5"/>
  <c r="I222" i="5"/>
  <c r="J222" i="5" s="1"/>
  <c r="H222" i="5"/>
  <c r="G222" i="5"/>
  <c r="I221" i="5"/>
  <c r="J221" i="5" s="1"/>
  <c r="H221" i="5"/>
  <c r="G221" i="5"/>
  <c r="I220" i="5"/>
  <c r="J220" i="5" s="1"/>
  <c r="H220" i="5"/>
  <c r="G220" i="5"/>
  <c r="I219" i="5"/>
  <c r="J219" i="5" s="1"/>
  <c r="H219" i="5"/>
  <c r="G219" i="5"/>
  <c r="I218" i="5"/>
  <c r="J218" i="5" s="1"/>
  <c r="H218" i="5"/>
  <c r="G218" i="5"/>
  <c r="I217" i="5"/>
  <c r="J217" i="5" s="1"/>
  <c r="H217" i="5"/>
  <c r="G217" i="5"/>
  <c r="I216" i="5"/>
  <c r="J216" i="5" s="1"/>
  <c r="H216" i="5"/>
  <c r="G216" i="5"/>
  <c r="I215" i="5"/>
  <c r="J215" i="5" s="1"/>
  <c r="H215" i="5"/>
  <c r="G215" i="5"/>
  <c r="I214" i="5"/>
  <c r="J214" i="5" s="1"/>
  <c r="H214" i="5"/>
  <c r="G214" i="5"/>
  <c r="I213" i="5"/>
  <c r="J213" i="5" s="1"/>
  <c r="H213" i="5"/>
  <c r="G213" i="5"/>
  <c r="I212" i="5"/>
  <c r="J212" i="5" s="1"/>
  <c r="H212" i="5"/>
  <c r="G212" i="5"/>
  <c r="I211" i="5"/>
  <c r="J211" i="5" s="1"/>
  <c r="H211" i="5"/>
  <c r="G211" i="5"/>
  <c r="I210" i="5"/>
  <c r="J210" i="5" s="1"/>
  <c r="H210" i="5"/>
  <c r="G210" i="5"/>
  <c r="I209" i="5"/>
  <c r="J209" i="5" s="1"/>
  <c r="H209" i="5"/>
  <c r="G209" i="5"/>
  <c r="I208" i="5"/>
  <c r="J208" i="5" s="1"/>
  <c r="H208" i="5"/>
  <c r="G208" i="5"/>
  <c r="I207" i="5"/>
  <c r="J207" i="5" s="1"/>
  <c r="H207" i="5"/>
  <c r="G207" i="5"/>
  <c r="I206" i="5"/>
  <c r="J206" i="5" s="1"/>
  <c r="H206" i="5"/>
  <c r="G206" i="5"/>
  <c r="I205" i="5"/>
  <c r="J205" i="5" s="1"/>
  <c r="H205" i="5"/>
  <c r="G205" i="5"/>
  <c r="I204" i="5"/>
  <c r="J204" i="5" s="1"/>
  <c r="H204" i="5"/>
  <c r="G204" i="5"/>
  <c r="I203" i="5"/>
  <c r="J203" i="5" s="1"/>
  <c r="H203" i="5"/>
  <c r="G203" i="5"/>
  <c r="I202" i="5"/>
  <c r="J202" i="5" s="1"/>
  <c r="H202" i="5"/>
  <c r="G202" i="5"/>
  <c r="I201" i="5"/>
  <c r="J201" i="5" s="1"/>
  <c r="H201" i="5"/>
  <c r="G201" i="5"/>
  <c r="I200" i="5"/>
  <c r="J200" i="5" s="1"/>
  <c r="H200" i="5"/>
  <c r="G200" i="5"/>
  <c r="I199" i="5"/>
  <c r="J199" i="5" s="1"/>
  <c r="H199" i="5"/>
  <c r="G199" i="5"/>
  <c r="I198" i="5"/>
  <c r="J198" i="5" s="1"/>
  <c r="H198" i="5"/>
  <c r="G198" i="5"/>
  <c r="I197" i="5"/>
  <c r="J197" i="5" s="1"/>
  <c r="H197" i="5"/>
  <c r="G197" i="5"/>
  <c r="I196" i="5"/>
  <c r="J196" i="5" s="1"/>
  <c r="H196" i="5"/>
  <c r="G196" i="5"/>
  <c r="I195" i="5"/>
  <c r="J195" i="5" s="1"/>
  <c r="H195" i="5"/>
  <c r="G195" i="5"/>
  <c r="I194" i="5"/>
  <c r="J194" i="5" s="1"/>
  <c r="H194" i="5"/>
  <c r="G194" i="5"/>
  <c r="I193" i="5"/>
  <c r="J193" i="5" s="1"/>
  <c r="H193" i="5"/>
  <c r="G193" i="5"/>
  <c r="I192" i="5"/>
  <c r="J192" i="5" s="1"/>
  <c r="H192" i="5"/>
  <c r="G192" i="5"/>
  <c r="I191" i="5"/>
  <c r="J191" i="5" s="1"/>
  <c r="H191" i="5"/>
  <c r="G191" i="5"/>
  <c r="I190" i="5"/>
  <c r="J190" i="5" s="1"/>
  <c r="H190" i="5"/>
  <c r="G190" i="5"/>
  <c r="I189" i="5"/>
  <c r="J189" i="5" s="1"/>
  <c r="H189" i="5"/>
  <c r="G189" i="5"/>
  <c r="I188" i="5"/>
  <c r="J188" i="5" s="1"/>
  <c r="H188" i="5"/>
  <c r="G188" i="5"/>
  <c r="I187" i="5"/>
  <c r="J187" i="5" s="1"/>
  <c r="H187" i="5"/>
  <c r="G187" i="5"/>
  <c r="I186" i="5"/>
  <c r="J186" i="5" s="1"/>
  <c r="H186" i="5"/>
  <c r="G186" i="5"/>
  <c r="I185" i="5"/>
  <c r="J185" i="5" s="1"/>
  <c r="H185" i="5"/>
  <c r="G185" i="5"/>
  <c r="I184" i="5"/>
  <c r="J184" i="5" s="1"/>
  <c r="H184" i="5"/>
  <c r="G184" i="5"/>
  <c r="I183" i="5"/>
  <c r="J183" i="5" s="1"/>
  <c r="H183" i="5"/>
  <c r="G183" i="5"/>
  <c r="I182" i="5"/>
  <c r="J182" i="5" s="1"/>
  <c r="H182" i="5"/>
  <c r="G182" i="5"/>
  <c r="I181" i="5"/>
  <c r="J181" i="5" s="1"/>
  <c r="H181" i="5"/>
  <c r="G181" i="5"/>
  <c r="I180" i="5"/>
  <c r="J180" i="5" s="1"/>
  <c r="H180" i="5"/>
  <c r="G180" i="5"/>
  <c r="I179" i="5"/>
  <c r="J179" i="5" s="1"/>
  <c r="H179" i="5"/>
  <c r="G179" i="5"/>
  <c r="I178" i="5"/>
  <c r="J178" i="5" s="1"/>
  <c r="H178" i="5"/>
  <c r="G178" i="5"/>
  <c r="I177" i="5"/>
  <c r="J177" i="5" s="1"/>
  <c r="H177" i="5"/>
  <c r="G177" i="5"/>
  <c r="I176" i="5"/>
  <c r="J176" i="5" s="1"/>
  <c r="H176" i="5"/>
  <c r="G176" i="5"/>
  <c r="I175" i="5"/>
  <c r="J175" i="5" s="1"/>
  <c r="H175" i="5"/>
  <c r="G175" i="5"/>
  <c r="I174" i="5"/>
  <c r="J174" i="5" s="1"/>
  <c r="H174" i="5"/>
  <c r="G174" i="5"/>
  <c r="I173" i="5"/>
  <c r="J173" i="5" s="1"/>
  <c r="H173" i="5"/>
  <c r="G173" i="5"/>
  <c r="I172" i="5"/>
  <c r="J172" i="5" s="1"/>
  <c r="H172" i="5"/>
  <c r="G172" i="5"/>
  <c r="I171" i="5"/>
  <c r="J171" i="5" s="1"/>
  <c r="H171" i="5"/>
  <c r="G171" i="5"/>
  <c r="I170" i="5"/>
  <c r="J170" i="5" s="1"/>
  <c r="H170" i="5"/>
  <c r="G170" i="5"/>
  <c r="I169" i="5"/>
  <c r="J169" i="5" s="1"/>
  <c r="H169" i="5"/>
  <c r="G169" i="5"/>
  <c r="I168" i="5"/>
  <c r="J168" i="5" s="1"/>
  <c r="H168" i="5"/>
  <c r="G168" i="5"/>
  <c r="I167" i="5"/>
  <c r="J167" i="5" s="1"/>
  <c r="H167" i="5"/>
  <c r="G167" i="5"/>
  <c r="I166" i="5"/>
  <c r="J166" i="5" s="1"/>
  <c r="H166" i="5"/>
  <c r="G166" i="5"/>
  <c r="I165" i="5"/>
  <c r="J165" i="5" s="1"/>
  <c r="H165" i="5"/>
  <c r="G165" i="5"/>
  <c r="I164" i="5"/>
  <c r="J164" i="5" s="1"/>
  <c r="H164" i="5"/>
  <c r="G164" i="5"/>
  <c r="I163" i="5"/>
  <c r="J163" i="5" s="1"/>
  <c r="H163" i="5"/>
  <c r="G163" i="5"/>
  <c r="I162" i="5"/>
  <c r="J162" i="5" s="1"/>
  <c r="H162" i="5"/>
  <c r="G162" i="5"/>
  <c r="I161" i="5"/>
  <c r="J161" i="5" s="1"/>
  <c r="H161" i="5"/>
  <c r="G161" i="5"/>
  <c r="I160" i="5"/>
  <c r="J160" i="5" s="1"/>
  <c r="H160" i="5"/>
  <c r="G160" i="5"/>
  <c r="I159" i="5"/>
  <c r="J159" i="5" s="1"/>
  <c r="H159" i="5"/>
  <c r="G159" i="5"/>
  <c r="I158" i="5"/>
  <c r="J158" i="5" s="1"/>
  <c r="H158" i="5"/>
  <c r="G158" i="5"/>
  <c r="I157" i="5"/>
  <c r="J157" i="5" s="1"/>
  <c r="H157" i="5"/>
  <c r="G157" i="5"/>
  <c r="I156" i="5"/>
  <c r="J156" i="5" s="1"/>
  <c r="H156" i="5"/>
  <c r="G156" i="5"/>
  <c r="I155" i="5"/>
  <c r="J155" i="5" s="1"/>
  <c r="H155" i="5"/>
  <c r="G155" i="5"/>
  <c r="I154" i="5"/>
  <c r="J154" i="5" s="1"/>
  <c r="H154" i="5"/>
  <c r="G154" i="5"/>
  <c r="I153" i="5"/>
  <c r="J153" i="5" s="1"/>
  <c r="H153" i="5"/>
  <c r="G153" i="5"/>
  <c r="I152" i="5"/>
  <c r="J152" i="5" s="1"/>
  <c r="H152" i="5"/>
  <c r="G152" i="5"/>
  <c r="I151" i="5"/>
  <c r="J151" i="5" s="1"/>
  <c r="H151" i="5"/>
  <c r="G151" i="5"/>
  <c r="I150" i="5"/>
  <c r="J150" i="5" s="1"/>
  <c r="H150" i="5"/>
  <c r="G150" i="5"/>
  <c r="I149" i="5"/>
  <c r="J149" i="5" s="1"/>
  <c r="H149" i="5"/>
  <c r="G149" i="5"/>
  <c r="I148" i="5"/>
  <c r="J148" i="5" s="1"/>
  <c r="H148" i="5"/>
  <c r="G148" i="5"/>
  <c r="I147" i="5"/>
  <c r="J147" i="5" s="1"/>
  <c r="H147" i="5"/>
  <c r="G147" i="5"/>
  <c r="I146" i="5"/>
  <c r="J146" i="5" s="1"/>
  <c r="H146" i="5"/>
  <c r="G146" i="5"/>
  <c r="I145" i="5"/>
  <c r="J145" i="5" s="1"/>
  <c r="H145" i="5"/>
  <c r="G145" i="5"/>
  <c r="I144" i="5"/>
  <c r="J144" i="5" s="1"/>
  <c r="H144" i="5"/>
  <c r="G144" i="5"/>
  <c r="I143" i="5"/>
  <c r="J143" i="5" s="1"/>
  <c r="H143" i="5"/>
  <c r="G143" i="5"/>
  <c r="I142" i="5"/>
  <c r="J142" i="5" s="1"/>
  <c r="H142" i="5"/>
  <c r="G142" i="5"/>
  <c r="I141" i="5"/>
  <c r="J141" i="5" s="1"/>
  <c r="H141" i="5"/>
  <c r="G141" i="5"/>
  <c r="I140" i="5"/>
  <c r="J140" i="5" s="1"/>
  <c r="H140" i="5"/>
  <c r="G140" i="5"/>
  <c r="I139" i="5"/>
  <c r="J139" i="5" s="1"/>
  <c r="H139" i="5"/>
  <c r="G139" i="5"/>
  <c r="I138" i="5"/>
  <c r="J138" i="5" s="1"/>
  <c r="H138" i="5"/>
  <c r="G138" i="5"/>
  <c r="I137" i="5"/>
  <c r="J137" i="5" s="1"/>
  <c r="H137" i="5"/>
  <c r="G137" i="5"/>
  <c r="I136" i="5"/>
  <c r="J136" i="5" s="1"/>
  <c r="H136" i="5"/>
  <c r="G136" i="5"/>
  <c r="I135" i="5"/>
  <c r="J135" i="5" s="1"/>
  <c r="H135" i="5"/>
  <c r="G135" i="5"/>
  <c r="I134" i="5"/>
  <c r="J134" i="5" s="1"/>
  <c r="H134" i="5"/>
  <c r="G134" i="5"/>
  <c r="I133" i="5"/>
  <c r="J133" i="5" s="1"/>
  <c r="H133" i="5"/>
  <c r="G133" i="5"/>
  <c r="I132" i="5"/>
  <c r="J132" i="5" s="1"/>
  <c r="H132" i="5"/>
  <c r="G132" i="5"/>
  <c r="I131" i="5"/>
  <c r="J131" i="5" s="1"/>
  <c r="H131" i="5"/>
  <c r="G131" i="5"/>
  <c r="I130" i="5"/>
  <c r="J130" i="5" s="1"/>
  <c r="H130" i="5"/>
  <c r="G130" i="5"/>
  <c r="I129" i="5"/>
  <c r="J129" i="5" s="1"/>
  <c r="H129" i="5"/>
  <c r="G129" i="5"/>
  <c r="I128" i="5"/>
  <c r="J128" i="5" s="1"/>
  <c r="H128" i="5"/>
  <c r="G128" i="5"/>
  <c r="I127" i="5"/>
  <c r="J127" i="5" s="1"/>
  <c r="H127" i="5"/>
  <c r="G127" i="5"/>
  <c r="I126" i="5"/>
  <c r="J126" i="5" s="1"/>
  <c r="H126" i="5"/>
  <c r="G126" i="5"/>
  <c r="I125" i="5"/>
  <c r="J125" i="5" s="1"/>
  <c r="H125" i="5"/>
  <c r="G125" i="5"/>
  <c r="I124" i="5"/>
  <c r="J124" i="5" s="1"/>
  <c r="H124" i="5"/>
  <c r="G124" i="5"/>
  <c r="I123" i="5"/>
  <c r="J123" i="5" s="1"/>
  <c r="H123" i="5"/>
  <c r="G123" i="5"/>
  <c r="I122" i="5"/>
  <c r="J122" i="5" s="1"/>
  <c r="H122" i="5"/>
  <c r="G122" i="5"/>
  <c r="I121" i="5"/>
  <c r="J121" i="5" s="1"/>
  <c r="H121" i="5"/>
  <c r="G121" i="5"/>
  <c r="I120" i="5"/>
  <c r="J120" i="5" s="1"/>
  <c r="H120" i="5"/>
  <c r="G120" i="5"/>
  <c r="I119" i="5"/>
  <c r="J119" i="5" s="1"/>
  <c r="H119" i="5"/>
  <c r="G119" i="5"/>
  <c r="I118" i="5"/>
  <c r="J118" i="5" s="1"/>
  <c r="H118" i="5"/>
  <c r="G118" i="5"/>
  <c r="I117" i="5"/>
  <c r="J117" i="5" s="1"/>
  <c r="H117" i="5"/>
  <c r="G117" i="5"/>
  <c r="I116" i="5"/>
  <c r="J116" i="5" s="1"/>
  <c r="H116" i="5"/>
  <c r="G116" i="5"/>
  <c r="I115" i="5"/>
  <c r="J115" i="5" s="1"/>
  <c r="H115" i="5"/>
  <c r="G115" i="5"/>
  <c r="I114" i="5"/>
  <c r="J114" i="5" s="1"/>
  <c r="H114" i="5"/>
  <c r="G114" i="5"/>
  <c r="I113" i="5"/>
  <c r="J113" i="5" s="1"/>
  <c r="H113" i="5"/>
  <c r="G113" i="5"/>
  <c r="I112" i="5"/>
  <c r="J112" i="5" s="1"/>
  <c r="H112" i="5"/>
  <c r="G112" i="5"/>
  <c r="I111" i="5"/>
  <c r="J111" i="5" s="1"/>
  <c r="H111" i="5"/>
  <c r="G111" i="5"/>
  <c r="I110" i="5"/>
  <c r="J110" i="5" s="1"/>
  <c r="H110" i="5"/>
  <c r="G110" i="5"/>
  <c r="I109" i="5"/>
  <c r="J109" i="5" s="1"/>
  <c r="H109" i="5"/>
  <c r="G109" i="5"/>
  <c r="I108" i="5"/>
  <c r="J108" i="5" s="1"/>
  <c r="H108" i="5"/>
  <c r="G108" i="5"/>
  <c r="I107" i="5"/>
  <c r="J107" i="5" s="1"/>
  <c r="H107" i="5"/>
  <c r="G107" i="5"/>
  <c r="I106" i="5"/>
  <c r="J106" i="5" s="1"/>
  <c r="H106" i="5"/>
  <c r="G106" i="5"/>
  <c r="I105" i="5"/>
  <c r="J105" i="5" s="1"/>
  <c r="H105" i="5"/>
  <c r="G105" i="5"/>
  <c r="I104" i="5"/>
  <c r="J104" i="5" s="1"/>
  <c r="H104" i="5"/>
  <c r="G104" i="5"/>
  <c r="I103" i="5"/>
  <c r="J103" i="5" s="1"/>
  <c r="H103" i="5"/>
  <c r="G103" i="5"/>
  <c r="I102" i="5"/>
  <c r="J102" i="5" s="1"/>
  <c r="H102" i="5"/>
  <c r="G102" i="5"/>
  <c r="I101" i="5"/>
  <c r="J101" i="5" s="1"/>
  <c r="H101" i="5"/>
  <c r="G101" i="5"/>
  <c r="I100" i="5"/>
  <c r="J100" i="5" s="1"/>
  <c r="H100" i="5"/>
  <c r="G100" i="5"/>
  <c r="I99" i="5"/>
  <c r="J99" i="5" s="1"/>
  <c r="J252" i="5" s="1"/>
  <c r="C17" i="4" s="1"/>
  <c r="H99" i="5"/>
  <c r="G99" i="5"/>
  <c r="H98" i="5"/>
  <c r="G98" i="5"/>
  <c r="I97" i="5"/>
  <c r="J97" i="5" s="1"/>
  <c r="H97" i="5"/>
  <c r="G97" i="5"/>
  <c r="I96" i="5"/>
  <c r="J96" i="5" s="1"/>
  <c r="H96" i="5"/>
  <c r="G96" i="5"/>
  <c r="J95" i="5"/>
  <c r="I95" i="5"/>
  <c r="H95" i="5"/>
  <c r="G95" i="5"/>
  <c r="I94" i="5"/>
  <c r="J94" i="5" s="1"/>
  <c r="H94" i="5"/>
  <c r="G94" i="5"/>
  <c r="I93" i="5"/>
  <c r="J93" i="5" s="1"/>
  <c r="H93" i="5"/>
  <c r="G93" i="5"/>
  <c r="J92" i="5"/>
  <c r="I92" i="5"/>
  <c r="H92" i="5"/>
  <c r="G92" i="5"/>
  <c r="I91" i="5"/>
  <c r="J91" i="5" s="1"/>
  <c r="H91" i="5"/>
  <c r="G91" i="5"/>
  <c r="I90" i="5"/>
  <c r="J90" i="5" s="1"/>
  <c r="H90" i="5"/>
  <c r="G90" i="5"/>
  <c r="J89" i="5"/>
  <c r="I89" i="5"/>
  <c r="H89" i="5"/>
  <c r="G89" i="5"/>
  <c r="I88" i="5"/>
  <c r="J88" i="5" s="1"/>
  <c r="H88" i="5"/>
  <c r="G88" i="5"/>
  <c r="I87" i="5"/>
  <c r="J87" i="5" s="1"/>
  <c r="H87" i="5"/>
  <c r="G87" i="5"/>
  <c r="J84" i="5"/>
  <c r="H84" i="5"/>
  <c r="J83" i="5"/>
  <c r="H83" i="5"/>
  <c r="J82" i="5"/>
  <c r="H82" i="5"/>
  <c r="J81" i="5"/>
  <c r="F81" i="5"/>
  <c r="F13" i="6" s="1"/>
  <c r="G13" i="6" s="1"/>
  <c r="J80" i="5"/>
  <c r="H80" i="5"/>
  <c r="J79" i="5"/>
  <c r="F79" i="5"/>
  <c r="F12" i="6" s="1"/>
  <c r="G12" i="6" s="1"/>
  <c r="H76" i="5"/>
  <c r="G76" i="5"/>
  <c r="H75" i="5"/>
  <c r="G75" i="5"/>
  <c r="J74" i="5"/>
  <c r="I74" i="5"/>
  <c r="H74" i="5"/>
  <c r="G74" i="5"/>
  <c r="I73" i="5"/>
  <c r="J73" i="5" s="1"/>
  <c r="H73" i="5"/>
  <c r="G73" i="5"/>
  <c r="I72" i="5"/>
  <c r="J72" i="5" s="1"/>
  <c r="H72" i="5"/>
  <c r="G72" i="5"/>
  <c r="J71" i="5"/>
  <c r="I71" i="5"/>
  <c r="H71" i="5"/>
  <c r="G71" i="5"/>
  <c r="I70" i="5"/>
  <c r="J70" i="5" s="1"/>
  <c r="H70" i="5"/>
  <c r="G70" i="5"/>
  <c r="I69" i="5"/>
  <c r="J69" i="5" s="1"/>
  <c r="H69" i="5"/>
  <c r="G69" i="5"/>
  <c r="J68" i="5"/>
  <c r="I68" i="5"/>
  <c r="H68" i="5"/>
  <c r="G68" i="5"/>
  <c r="I67" i="5"/>
  <c r="J67" i="5" s="1"/>
  <c r="H67" i="5"/>
  <c r="G67" i="5"/>
  <c r="I66" i="5"/>
  <c r="J66" i="5" s="1"/>
  <c r="H66" i="5"/>
  <c r="G66" i="5"/>
  <c r="J65" i="5"/>
  <c r="I65" i="5"/>
  <c r="H65" i="5"/>
  <c r="G65" i="5"/>
  <c r="I64" i="5"/>
  <c r="J64" i="5" s="1"/>
  <c r="H64" i="5"/>
  <c r="G64" i="5"/>
  <c r="I63" i="5"/>
  <c r="J63" i="5" s="1"/>
  <c r="H63" i="5"/>
  <c r="G63" i="5"/>
  <c r="J62" i="5"/>
  <c r="I62" i="5"/>
  <c r="H62" i="5"/>
  <c r="G62" i="5"/>
  <c r="I61" i="5"/>
  <c r="J61" i="5" s="1"/>
  <c r="H61" i="5"/>
  <c r="G61" i="5"/>
  <c r="I60" i="5"/>
  <c r="J60" i="5" s="1"/>
  <c r="H60" i="5"/>
  <c r="G60" i="5"/>
  <c r="J59" i="5"/>
  <c r="I59" i="5"/>
  <c r="H59" i="5"/>
  <c r="G59" i="5"/>
  <c r="I58" i="5"/>
  <c r="J58" i="5" s="1"/>
  <c r="H58" i="5"/>
  <c r="G58" i="5"/>
  <c r="I57" i="5"/>
  <c r="J57" i="5" s="1"/>
  <c r="H57" i="5"/>
  <c r="G57" i="5"/>
  <c r="J56" i="5"/>
  <c r="I56" i="5"/>
  <c r="H56" i="5"/>
  <c r="G56" i="5"/>
  <c r="I55" i="5"/>
  <c r="J55" i="5" s="1"/>
  <c r="H55" i="5"/>
  <c r="G55" i="5"/>
  <c r="I54" i="5"/>
  <c r="J54" i="5" s="1"/>
  <c r="H54" i="5"/>
  <c r="G54" i="5"/>
  <c r="J53" i="5"/>
  <c r="I53" i="5"/>
  <c r="H53" i="5"/>
  <c r="G53" i="5"/>
  <c r="I52" i="5"/>
  <c r="J52" i="5" s="1"/>
  <c r="H52" i="5"/>
  <c r="G52" i="5"/>
  <c r="I51" i="5"/>
  <c r="J51" i="5" s="1"/>
  <c r="H51" i="5"/>
  <c r="G51" i="5"/>
  <c r="J50" i="5"/>
  <c r="I50" i="5"/>
  <c r="H50" i="5"/>
  <c r="G50" i="5"/>
  <c r="I49" i="5"/>
  <c r="J49" i="5" s="1"/>
  <c r="H49" i="5"/>
  <c r="G49" i="5"/>
  <c r="I48" i="5"/>
  <c r="J48" i="5" s="1"/>
  <c r="H48" i="5"/>
  <c r="G48" i="5"/>
  <c r="J47" i="5"/>
  <c r="I47" i="5"/>
  <c r="H47" i="5"/>
  <c r="G47" i="5"/>
  <c r="I46" i="5"/>
  <c r="J46" i="5" s="1"/>
  <c r="H46" i="5"/>
  <c r="G46" i="5"/>
  <c r="I45" i="5"/>
  <c r="J45" i="5" s="1"/>
  <c r="H45" i="5"/>
  <c r="G45" i="5"/>
  <c r="J44" i="5"/>
  <c r="I44" i="5"/>
  <c r="H44" i="5"/>
  <c r="G44" i="5"/>
  <c r="I43" i="5"/>
  <c r="J43" i="5" s="1"/>
  <c r="H43" i="5"/>
  <c r="G43" i="5"/>
  <c r="I42" i="5"/>
  <c r="J42" i="5" s="1"/>
  <c r="H42" i="5"/>
  <c r="G42" i="5"/>
  <c r="J41" i="5"/>
  <c r="I41" i="5"/>
  <c r="H41" i="5"/>
  <c r="G41" i="5"/>
  <c r="I40" i="5"/>
  <c r="J40" i="5" s="1"/>
  <c r="H40" i="5"/>
  <c r="G40" i="5"/>
  <c r="I39" i="5"/>
  <c r="J39" i="5" s="1"/>
  <c r="H39" i="5"/>
  <c r="G39" i="5"/>
  <c r="J38" i="5"/>
  <c r="I38" i="5"/>
  <c r="H38" i="5"/>
  <c r="G38" i="5"/>
  <c r="I37" i="5"/>
  <c r="J37" i="5" s="1"/>
  <c r="H37" i="5"/>
  <c r="G37" i="5"/>
  <c r="I36" i="5"/>
  <c r="J36" i="5" s="1"/>
  <c r="H36" i="5"/>
  <c r="G36" i="5"/>
  <c r="J35" i="5"/>
  <c r="I35" i="5"/>
  <c r="H35" i="5"/>
  <c r="G35" i="5"/>
  <c r="I34" i="5"/>
  <c r="J34" i="5" s="1"/>
  <c r="H34" i="5"/>
  <c r="G34" i="5"/>
  <c r="I33" i="5"/>
  <c r="J33" i="5" s="1"/>
  <c r="H33" i="5"/>
  <c r="G33" i="5"/>
  <c r="J32" i="5"/>
  <c r="I32" i="5"/>
  <c r="H32" i="5"/>
  <c r="G32" i="5"/>
  <c r="I31" i="5"/>
  <c r="J31" i="5" s="1"/>
  <c r="H31" i="5"/>
  <c r="G31" i="5"/>
  <c r="H30" i="5"/>
  <c r="G30" i="5"/>
  <c r="I29" i="5"/>
  <c r="J29" i="5" s="1"/>
  <c r="H29" i="5"/>
  <c r="G29" i="5"/>
  <c r="J28" i="5"/>
  <c r="I28" i="5"/>
  <c r="H28" i="5"/>
  <c r="G28" i="5"/>
  <c r="J27" i="5"/>
  <c r="I27" i="5"/>
  <c r="H27" i="5"/>
  <c r="G27" i="5"/>
  <c r="I26" i="5"/>
  <c r="J26" i="5" s="1"/>
  <c r="H26" i="5"/>
  <c r="G26" i="5"/>
  <c r="J25" i="5"/>
  <c r="I25" i="5"/>
  <c r="H25" i="5"/>
  <c r="G25" i="5"/>
  <c r="J24" i="5"/>
  <c r="I24" i="5"/>
  <c r="H24" i="5"/>
  <c r="G24" i="5"/>
  <c r="I23" i="5"/>
  <c r="J23" i="5" s="1"/>
  <c r="H23" i="5"/>
  <c r="G23" i="5"/>
  <c r="J22" i="5"/>
  <c r="I22" i="5"/>
  <c r="H22" i="5"/>
  <c r="G22" i="5"/>
  <c r="J21" i="5"/>
  <c r="I21" i="5"/>
  <c r="H21" i="5"/>
  <c r="G21" i="5"/>
  <c r="I20" i="5"/>
  <c r="J20" i="5" s="1"/>
  <c r="H20" i="5"/>
  <c r="G20" i="5"/>
  <c r="J19" i="5"/>
  <c r="I19" i="5"/>
  <c r="H19" i="5"/>
  <c r="G19" i="5"/>
  <c r="J16" i="5"/>
  <c r="J256" i="5" s="1"/>
  <c r="C20" i="4" s="1"/>
  <c r="I16" i="5"/>
  <c r="G16" i="5"/>
  <c r="J14" i="5"/>
  <c r="G14" i="5"/>
  <c r="E14" i="5"/>
  <c r="J13" i="5"/>
  <c r="I13" i="5"/>
  <c r="H13" i="5"/>
  <c r="G13" i="5"/>
  <c r="C26" i="4"/>
  <c r="C25" i="4"/>
  <c r="C15" i="4"/>
  <c r="C11" i="4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F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J14" i="2"/>
  <c r="H14" i="2"/>
  <c r="F14" i="2"/>
  <c r="J13" i="2"/>
  <c r="H13" i="2"/>
  <c r="F13" i="2"/>
  <c r="J12" i="2"/>
  <c r="D9" i="2"/>
  <c r="K8" i="2"/>
  <c r="C24" i="1"/>
  <c r="C23" i="1"/>
  <c r="C19" i="1"/>
  <c r="C18" i="1"/>
  <c r="C17" i="1"/>
  <c r="G14" i="6" l="1"/>
  <c r="G15" i="6" s="1"/>
  <c r="J30" i="5"/>
  <c r="J98" i="5"/>
  <c r="J75" i="5"/>
  <c r="C13" i="4" s="1"/>
  <c r="C21" i="4"/>
  <c r="G79" i="5"/>
  <c r="G80" i="5" s="1"/>
  <c r="G81" i="5"/>
  <c r="G82" i="5" s="1"/>
  <c r="J255" i="5"/>
  <c r="C22" i="4" s="1"/>
  <c r="G83" i="5" l="1"/>
  <c r="J253" i="5"/>
  <c r="C16" i="4"/>
  <c r="C12" i="4"/>
  <c r="J76" i="5"/>
  <c r="J254" i="5" s="1"/>
  <c r="J257" i="5" s="1"/>
  <c r="J258" i="5" s="1"/>
  <c r="J259" i="5" s="1"/>
  <c r="C23" i="4"/>
  <c r="C18" i="4" l="1"/>
  <c r="G84" i="5"/>
  <c r="G258" i="5"/>
  <c r="G259" i="5" s="1"/>
  <c r="C14" i="4"/>
  <c r="C19" i="4" l="1"/>
  <c r="C24" i="4" l="1"/>
  <c r="D15" i="4" l="1"/>
  <c r="D11" i="4"/>
  <c r="C27" i="4"/>
  <c r="D24" i="4"/>
  <c r="C29" i="4"/>
  <c r="D20" i="4"/>
  <c r="D17" i="4"/>
  <c r="D13" i="4"/>
  <c r="D22" i="4"/>
  <c r="D12" i="4"/>
  <c r="D16" i="4"/>
  <c r="D18" i="4"/>
  <c r="D14" i="4"/>
  <c r="D19" i="4"/>
  <c r="C30" i="4" l="1"/>
  <c r="C37" i="4" s="1"/>
  <c r="C36" i="4"/>
  <c r="C38" i="4" l="1"/>
  <c r="C39" i="4" l="1"/>
  <c r="C40" i="4" l="1"/>
  <c r="E39" i="4"/>
  <c r="E32" i="4" l="1"/>
  <c r="E25" i="4"/>
  <c r="E40" i="4"/>
  <c r="E11" i="4"/>
  <c r="E31" i="4"/>
  <c r="E15" i="4"/>
  <c r="E26" i="4"/>
  <c r="C41" i="4"/>
  <c r="D11" i="7" s="1"/>
  <c r="E33" i="4"/>
  <c r="E35" i="4"/>
  <c r="E34" i="4"/>
  <c r="E17" i="4"/>
  <c r="E20" i="4"/>
  <c r="E22" i="4"/>
  <c r="E13" i="4"/>
  <c r="E12" i="4"/>
  <c r="E16" i="4"/>
  <c r="E18" i="4"/>
  <c r="E14" i="4"/>
  <c r="E19" i="4"/>
  <c r="E24" i="4"/>
  <c r="E29" i="4"/>
  <c r="E27" i="4"/>
  <c r="E37" i="4"/>
  <c r="E36" i="4"/>
  <c r="E30" i="4"/>
  <c r="E38" i="4"/>
</calcChain>
</file>

<file path=xl/sharedStrings.xml><?xml version="1.0" encoding="utf-8"?>
<sst xmlns="http://schemas.openxmlformats.org/spreadsheetml/2006/main" count="1676" uniqueCount="709">
  <si>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</si>
  <si>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</si>
  <si>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Постоянная часть ПС закрытый склад ПС 330 кВ </t>
  </si>
  <si>
    <t>Сопоставимый уровень цен: базовый уровень цен 4 квартал 2019 г.</t>
  </si>
  <si>
    <t>Единица измерения  — 1 ПС</t>
  </si>
  <si>
    <t>№ п/п</t>
  </si>
  <si>
    <t>Параметр</t>
  </si>
  <si>
    <t>Объект 1</t>
  </si>
  <si>
    <t>Наименование объекта-представителя</t>
  </si>
  <si>
    <t xml:space="preserve">ПС 330 кВ Мурманская </t>
  </si>
  <si>
    <t>Наименование субъекта Российской Федерации</t>
  </si>
  <si>
    <t xml:space="preserve">Мурманская область </t>
  </si>
  <si>
    <t>Климатический район и подрайон</t>
  </si>
  <si>
    <t>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</si>
  <si>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</si>
  <si>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</si>
  <si>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Закртый склад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</si>
  <si>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</si>
  <si>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</si>
  <si>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</si>
  <si>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</si>
  <si>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</si>
  <si>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</si>
  <si>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</si>
  <si>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</si>
  <si>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</si>
  <si>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</si>
  <si>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</si>
  <si>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</si>
  <si>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</si>
  <si>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</si>
  <si>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</si>
  <si>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</si>
  <si>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</si>
  <si>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</si>
  <si>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-  Постоянная часть ПС закрытый склад ПС 330 кВ 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</si>
  <si>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</si>
  <si>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</si>
  <si>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</si>
  <si>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квартал 2019 г..,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</si>
  <si>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</si>
  <si>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</si>
  <si>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</si>
  <si>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</si>
  <si>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</si>
  <si>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 xml:space="preserve">Закрытый склад ПС 330 кВ </t>
  </si>
  <si>
    <t>Всего по объекту:</t>
  </si>
  <si>
    <t>Всего по объекту в сопоставимом уровне цен 4 кв. 2019 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</si>
  <si>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</si>
  <si>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</si>
  <si>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</si>
  <si>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</si>
  <si>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</si>
  <si>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</si>
  <si>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</si>
  <si>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</si>
  <si>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</si>
  <si>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</si>
  <si>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</si>
  <si>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</si>
  <si>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</si>
  <si>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</si>
  <si>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1-100-33</t>
  </si>
  <si>
    <t>Затраты труда рабочих (ср 3,3)</t>
  </si>
  <si>
    <t>чел.-ч</t>
  </si>
  <si>
    <t>1-100-38</t>
  </si>
  <si>
    <t>Затраты труда рабочих (ср 3,8)</t>
  </si>
  <si>
    <t>1-100-36</t>
  </si>
  <si>
    <t>Затраты труда рабочих (ср 3,6)</t>
  </si>
  <si>
    <t>1-100-30</t>
  </si>
  <si>
    <t>Затраты труда рабочих (ср 3)</t>
  </si>
  <si>
    <t>1-100-40</t>
  </si>
  <si>
    <t>Затраты труда рабочих (ср 4)</t>
  </si>
  <si>
    <t>1-100-29</t>
  </si>
  <si>
    <t>Затраты труда рабочих (ср 2,9)</t>
  </si>
  <si>
    <t>1-100-32</t>
  </si>
  <si>
    <t>Затраты труда рабочих (ср 3,2)</t>
  </si>
  <si>
    <t>1-100-27</t>
  </si>
  <si>
    <t>Затраты труда рабочих (ср 2,7)</t>
  </si>
  <si>
    <t>1-100-28</t>
  </si>
  <si>
    <t>Затраты труда рабочих (ср 2,8)</t>
  </si>
  <si>
    <t>1-100-22</t>
  </si>
  <si>
    <t>Затраты труда рабочих (ср 2,2)</t>
  </si>
  <si>
    <t>1-100-35</t>
  </si>
  <si>
    <t>Затраты труда рабочих (ср 3,5)</t>
  </si>
  <si>
    <t>1-100-42</t>
  </si>
  <si>
    <t>Затраты труда рабочих (ср 4,2)</t>
  </si>
  <si>
    <t>1-100-44</t>
  </si>
  <si>
    <t>Затраты труда рабочих (ср 4,4)</t>
  </si>
  <si>
    <t>1-100-15</t>
  </si>
  <si>
    <t>Затраты труда рабочих (ср 1,5)</t>
  </si>
  <si>
    <t>1-100-20</t>
  </si>
  <si>
    <t>Затраты труда рабочих (ср 2)</t>
  </si>
  <si>
    <t>1-100-31</t>
  </si>
  <si>
    <t>Затраты труда рабочих (ср 3,1)</t>
  </si>
  <si>
    <t>1-100-39</t>
  </si>
  <si>
    <t>Затраты труда рабочих (ср 3,9)</t>
  </si>
  <si>
    <t>1-100-34</t>
  </si>
  <si>
    <t>Затраты труда рабочих (ср 3,4)</t>
  </si>
  <si>
    <t>1-100-37</t>
  </si>
  <si>
    <t>Затраты труда рабочих (ср 3,7)</t>
  </si>
  <si>
    <t>1-100-59</t>
  </si>
  <si>
    <t>Затраты труда рабочих (ср 5,9)</t>
  </si>
  <si>
    <t>1-100-41</t>
  </si>
  <si>
    <t>Затраты труда рабочих (ср 4,1)</t>
  </si>
  <si>
    <t>1-100-54</t>
  </si>
  <si>
    <t>Затраты труда рабочих (ср 5,4)</t>
  </si>
  <si>
    <t>1-100-43</t>
  </si>
  <si>
    <t>Затраты труда рабочих (ср 4,3)</t>
  </si>
  <si>
    <t>1-100-45</t>
  </si>
  <si>
    <t>Затраты труда рабочих (ср 4,5)</t>
  </si>
  <si>
    <t>Затраты труда машинистов</t>
  </si>
  <si>
    <t>Машины и механизмы</t>
  </si>
  <si>
    <t>91.05.06-009</t>
  </si>
  <si>
    <t>Краны на гусеничном ходу, грузоподъемность 50-63 т</t>
  </si>
  <si>
    <t>маш.час</t>
  </si>
  <si>
    <t>91.05.06-007</t>
  </si>
  <si>
    <t>Краны на гусеничном ходу, грузоподъемность 25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</si>
  <si>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</si>
  <si>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</si>
  <si>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91.01.05-086</t>
  </si>
  <si>
    <t>Экскаваторы одноковшовые дизельные на гусеничном ходу, емкость ковша 0,65 м3</t>
  </si>
  <si>
    <t>91.05.05-015</t>
  </si>
  <si>
    <t>Краны на автомобильном ходу, грузоподъемность 16 т</t>
  </si>
  <si>
    <t>91.05.02-005</t>
  </si>
  <si>
    <t>Краны козловые, грузоподъемность 32 т</t>
  </si>
  <si>
    <t>91.14.02-001</t>
  </si>
  <si>
    <t>Автомобили бортовые, грузоподъемность до 5 т</t>
  </si>
  <si>
    <t>91.21.01-012</t>
  </si>
  <si>
    <t>Агрегаты окрасочные высокого давления для окраски поверхностей конструкций, мощность 1 кВт</t>
  </si>
  <si>
    <t>91.05.01-017</t>
  </si>
  <si>
    <t>Краны башенные, грузоподъемность 8 т</t>
  </si>
  <si>
    <t>91.17.04-171</t>
  </si>
  <si>
    <t>Преобразователи сварочные номинальным сварочным током 315-500 А</t>
  </si>
  <si>
    <t>91.05.01-025</t>
  </si>
  <si>
    <t>Краны башенные, грузоподъемность 25-75 т</t>
  </si>
  <si>
    <t>91.05.06-008</t>
  </si>
  <si>
    <t>Краны на гусеничном ходу, грузоподъемность 40 т</t>
  </si>
  <si>
    <t>91.14.01-004</t>
  </si>
  <si>
    <t>Автобетоносмесители, объем барабана 7 м3</t>
  </si>
  <si>
    <t>маш.-ч</t>
  </si>
  <si>
    <t>91.05.06-012</t>
  </si>
  <si>
    <t>Краны на гусеничном ходу, грузоподъемность до 16 т</t>
  </si>
  <si>
    <t>91.01.01-036</t>
  </si>
  <si>
    <t>Бульдозеры, мощность 96 кВт (130 л.с.)</t>
  </si>
  <si>
    <t>91.06.06-047</t>
  </si>
  <si>
    <t>Подъемники одномачтовые, грузоподъемность до 500 кг, высота подъема 35 м</t>
  </si>
  <si>
    <t>91.06.09-061</t>
  </si>
  <si>
    <t>Подмости самоходные, высота подъема 12 м</t>
  </si>
  <si>
    <t>91.08.01-011</t>
  </si>
  <si>
    <t>Укладчики литого асфальтобетона, ширина укладки от 3 до 9 м</t>
  </si>
  <si>
    <t>91.08.11-101</t>
  </si>
  <si>
    <t>Установки для транспортировки литого асфальтобетона, емкость 4400 л</t>
  </si>
  <si>
    <t>91.06.05-011</t>
  </si>
  <si>
    <t>Погрузчики, грузоподъемность 5 т</t>
  </si>
  <si>
    <t>91.06.09-001</t>
  </si>
  <si>
    <t>Вышки телескопические 25 м</t>
  </si>
  <si>
    <t>91.17.04-034</t>
  </si>
  <si>
    <t>Агрегаты сварочные однопостовые для ручной электродуговой сварки</t>
  </si>
  <si>
    <t>91.17.04-233</t>
  </si>
  <si>
    <t>Установки для сварки ручной дуговой (постоянного тока)</t>
  </si>
  <si>
    <t>91.06.06-048</t>
  </si>
  <si>
    <t>Подъемники одномачтовые, грузоподъемность до 500 кг, высота подъема 45 м</t>
  </si>
  <si>
    <t>91.08.07-016</t>
  </si>
  <si>
    <t>Распределители щебня, производительность 65 м/мин</t>
  </si>
  <si>
    <t>91.06.05-057</t>
  </si>
  <si>
    <t>Погрузчики одноковшовые универсальные фронтальные пневмоколесные, грузоподъемность 3 т</t>
  </si>
  <si>
    <t>91.08.04-021</t>
  </si>
  <si>
    <t>Котлы битумные передвижные 400 л</t>
  </si>
  <si>
    <t>91.06.06-042</t>
  </si>
  <si>
    <t>Подъемники гидравлические, высота подъема 10 м</t>
  </si>
  <si>
    <t>91.17.04-042</t>
  </si>
  <si>
    <t>Аппараты для газовой сварки и резки</t>
  </si>
  <si>
    <t>91.08.09-023</t>
  </si>
  <si>
    <t>Трамбовки пневматические при работе от передвижных компрессорных станций</t>
  </si>
  <si>
    <t>91.08.09-024</t>
  </si>
  <si>
    <t>Трамбовки пневматические при работе от стационарного компрессора</t>
  </si>
  <si>
    <t>91.21.19-026</t>
  </si>
  <si>
    <t>Станки для рубки арматуры</t>
  </si>
  <si>
    <t>91.14.02-004</t>
  </si>
  <si>
    <t>Автомобили бортовые, грузоподъемность до 15 т</t>
  </si>
  <si>
    <t>91.06.03-060</t>
  </si>
  <si>
    <t>Лебедки электрические тяговым усилием до 5,79 кН (0,59 т)</t>
  </si>
  <si>
    <t>91.13.01-039</t>
  </si>
  <si>
    <t>Машины сушильные, мощность 26 кВт (35 л.с.)</t>
  </si>
  <si>
    <t>91.08.01-021</t>
  </si>
  <si>
    <t>Укладчики асфальтобетона</t>
  </si>
  <si>
    <t>91.08.03-015</t>
  </si>
  <si>
    <t>Катки самоходные гладкие вибрационные, масса 5 т</t>
  </si>
  <si>
    <t>91.08.03-016</t>
  </si>
  <si>
    <t>Катки самоходные гладкие вибрационные, масса 8 т</t>
  </si>
  <si>
    <t>91.06.03-055</t>
  </si>
  <si>
    <t>Лебедки электрические тяговым усилием 19,62 кН (2 т)</t>
  </si>
  <si>
    <t>91.08.03-009</t>
  </si>
  <si>
    <t>Катки самоходные гладкие вибрационные, масса 2,2 т</t>
  </si>
  <si>
    <t>91.07.04-002</t>
  </si>
  <si>
    <t>Вибраторы поверхностные</t>
  </si>
  <si>
    <t>91.13.01-038</t>
  </si>
  <si>
    <t>Машины поливомоечные 6000 л</t>
  </si>
  <si>
    <t>91.07.04-001</t>
  </si>
  <si>
    <t>Вибраторы глубинные</t>
  </si>
  <si>
    <t>91.14.03-001</t>
  </si>
  <si>
    <t>Автомобили-самосвалы, грузоподъемность до 7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</si>
  <si>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</si>
  <si>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</si>
  <si>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</si>
  <si>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</si>
  <si>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91.21.19-021</t>
  </si>
  <si>
    <t>Станки для гибки арматуры</t>
  </si>
  <si>
    <t>91.21.22-638</t>
  </si>
  <si>
    <t>Пылесосы промышленные, мощность до 2000 Вт</t>
  </si>
  <si>
    <t>91.14.04-001</t>
  </si>
  <si>
    <t>Тягачи седельные, грузоподъемность 12 т</t>
  </si>
  <si>
    <t>91.13.01-051</t>
  </si>
  <si>
    <t>Тракторы с щетками дорожными навесными</t>
  </si>
  <si>
    <t>91.06.08-003</t>
  </si>
  <si>
    <t>Тельферы электрические 2 т</t>
  </si>
  <si>
    <t>91.14.05-011</t>
  </si>
  <si>
    <t>Полуприцепы общего назначения, грузоподъемность 12 т</t>
  </si>
  <si>
    <t>91.04.01-041</t>
  </si>
  <si>
    <t>Молотки бурильные легкие при работе от передвижных компрессорных станций</t>
  </si>
  <si>
    <t>91.08.02-011</t>
  </si>
  <si>
    <t>Гудронаторы ручные</t>
  </si>
  <si>
    <t>91.21.16-012</t>
  </si>
  <si>
    <t>Прессы гидравлические с электроприводом</t>
  </si>
  <si>
    <t>Материалы</t>
  </si>
  <si>
    <t>07.2.05.05-0088</t>
  </si>
  <si>
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250 мм, тип покрытия полиэстер, толщина металлических облицовок 0,7 мм (Россия)</t>
  </si>
  <si>
    <t>м2</t>
  </si>
  <si>
    <t>07.2.07.12-0025</t>
  </si>
  <si>
    <t>Элементы конструктивные зданий и сооружений с преобладанием толстолистовой стали, средняя масса сборочной единицы от 0,5 до 1 т</t>
  </si>
  <si>
    <t>т</t>
  </si>
  <si>
    <t>04.1.02.05-0009</t>
  </si>
  <si>
    <t>Смеси бетонные тяжелого бетона (БСТ), класс В25 (М350)</t>
  </si>
  <si>
    <t>м3</t>
  </si>
  <si>
    <t>14.4.01.02-0003</t>
  </si>
  <si>
    <t>Грунт-эмаль акриловая однокомпонентная, марка "Pioner Topcoat"</t>
  </si>
  <si>
    <t>л</t>
  </si>
  <si>
    <t>04.1.01.01-0124</t>
  </si>
  <si>
    <t>Смеси бетонные легкого бетона (БСЛ) на пористых заполнителях, средняя плотность D1400 кг/м3, крупность заполнителя более 10 мм, класс В25 (М350)</t>
  </si>
  <si>
    <t>13.2.03.02-0002</t>
  </si>
  <si>
    <t>Камни бортовые, марка 2ГП</t>
  </si>
  <si>
    <t>м</t>
  </si>
  <si>
    <t>07.2.07.12-0024</t>
  </si>
  <si>
    <t>Элементы конструктивные зданий и сооружений с преобладанием толстолистовой стали, средняя масса сборочной единицы до 0,5 т</t>
  </si>
  <si>
    <t>Прайс из СД ОП</t>
  </si>
  <si>
    <t>Распашные ворота с калиткой</t>
  </si>
  <si>
    <t>шт</t>
  </si>
  <si>
    <t>06.1.01.05-0077</t>
  </si>
  <si>
    <t>Кирпич керамический полнотелый с технологическими пустотами утолщенный, размер 250х120х88 мм, марка 150</t>
  </si>
  <si>
    <t>1000 шт</t>
  </si>
  <si>
    <t>07.2.03.06-0092</t>
  </si>
  <si>
    <t>Пути подвесных кранов из прокатных двутавров с прямолинейными звеньями типа М</t>
  </si>
  <si>
    <t>02.3.01.05-0080</t>
  </si>
  <si>
    <t>Песок из отсевов дробления I класс, М 600, повышенной крупности, обогащенный, круглые сита</t>
  </si>
  <si>
    <t>06.2.05.03-0005</t>
  </si>
  <si>
    <t>Гранит керамический многоцветный полированный, размер 300х600х10 мм, 600х600х10 мм</t>
  </si>
  <si>
    <t>07.2.07.12-0001</t>
  </si>
  <si>
    <t>Элементы конструктивные вспомогательного назначения массой не более 50 кг с преобладанием толстолистовой стали без отверстий и сборосварочных операций</t>
  </si>
  <si>
    <t>04.3.01.09-0018</t>
  </si>
  <si>
    <t>Раствор готовый кладочный, цементный, М300</t>
  </si>
  <si>
    <t>08.4.03.03-0032</t>
  </si>
  <si>
    <t>Сталь арматурная, горячекатаная, периодического профиля, класс А-III, диаметр 12 мм</t>
  </si>
  <si>
    <t>01.7.15.02-0054</t>
  </si>
  <si>
    <t>Болты анкерные оцинкованные</t>
  </si>
  <si>
    <t>кг</t>
  </si>
  <si>
    <t>01.7.07.12-0024</t>
  </si>
  <si>
    <t>Пленка полиэтиленовая, толщина 0,15 мм</t>
  </si>
  <si>
    <t>07.2.06.01-0019</t>
  </si>
  <si>
    <t>Комплектующие для навесных вентилируемых фасадов марки NAVEK, профиль вертикальный 80 мм из оцинкованной стали</t>
  </si>
  <si>
    <t>08.1.02.17-0161</t>
  </si>
  <si>
    <t>Сетка тканая с квадратными ячейками № 05, без покрытия</t>
  </si>
  <si>
    <t>04.1.02.02-0003</t>
  </si>
  <si>
    <t>Смеси бетонные тяжелого бетона (БСТ) для гидротехнических сооружений на сульфатостойких цементах, класс В7,5 (М100)</t>
  </si>
  <si>
    <t>04.2.02.01-0001</t>
  </si>
  <si>
    <t>Смеси асфальтобетонные литые тип I</t>
  </si>
  <si>
    <t>12.1.01.05-0016</t>
  </si>
  <si>
    <t>Кронштейн желоба из оцинкованной стали для водосточных систем, диаметр 185 мм, длина 350 мм</t>
  </si>
  <si>
    <t>Заглушка 13940</t>
  </si>
  <si>
    <t>08.3.06.01-0013</t>
  </si>
  <si>
    <t>Прокат рифленый чечевичного рифления, шириной от 1 до 1,9 м из горячекатаных листов с обрезными кромками сталь С235, толщиной: 4 мм</t>
  </si>
  <si>
    <t>12.1.01.05-0073</t>
  </si>
  <si>
    <t>Труба из оцинкованной стали для водосточных систем, диаметр 150 мм, длина 1000 мм</t>
  </si>
  <si>
    <t>02.2.05.04-1562</t>
  </si>
  <si>
    <t>Щебень М 300, фракция 5(3)-10 мм, группа 2</t>
  </si>
  <si>
    <t>12.2.05.09-0034</t>
  </si>
  <si>
    <t>Плиты пенополистирольные экструзионные ТЕХНОПЛЕКС (ТУ 2244-047-17925162-2006), марки 35 Стандарт (толщ.80мм)</t>
  </si>
  <si>
    <t>08.3.05.05-0051</t>
  </si>
  <si>
    <t>Сталь листовая оцинкованная, толщина 0,5 мм</t>
  </si>
  <si>
    <t>04.3.01.07-0012</t>
  </si>
  <si>
    <t>Раствор готовый отделочный тяжелый, известковый, состав 1:2,5</t>
  </si>
  <si>
    <t>08.1.02.03-0001</t>
  </si>
  <si>
    <t>Аквилон из оцинкованной стали с полимерным покрытием</t>
  </si>
  <si>
    <t>04.3.01.12-0005</t>
  </si>
  <si>
    <t>Раствор кладочный, цементно-известковый, М100</t>
  </si>
  <si>
    <t>Навесной корпус щитка освещения  DSO1 13432</t>
  </si>
  <si>
    <t>08.1.02.03-0081</t>
  </si>
  <si>
    <t>Планка откосная из оцинкованной стали с полимерным покрытием, ширина 250 мм</t>
  </si>
  <si>
    <t>04.1.02.05-0006</t>
  </si>
  <si>
    <t>Смеси бетонные тяжелого бетона (БСТ), класс В15 (М200)</t>
  </si>
  <si>
    <t>02.2.05.04-1567</t>
  </si>
  <si>
    <t>Щебень М 400, фракция 5(3)-10 мм, группа 2</t>
  </si>
  <si>
    <t>12.1.02.11-0017</t>
  </si>
  <si>
    <t>ИЗОСПАН: C</t>
  </si>
  <si>
    <t>10 м2</t>
  </si>
  <si>
    <t>21.1.06.10-0604</t>
  </si>
  <si>
    <t>Кабель силовой с медными жилами ВВГнг-LS 5х4-1000</t>
  </si>
  <si>
    <t>1000 м</t>
  </si>
  <si>
    <t>20.5.02.04-0006</t>
  </si>
  <si>
    <t>Коробка ответвительная КОР-94-3У2 IP43, размер 80х80х43 мм</t>
  </si>
  <si>
    <t>10 шт</t>
  </si>
  <si>
    <t>21.1.06.10-0579</t>
  </si>
  <si>
    <t>Кабель силовой с медными жилами ВВГнг-LS 3х2,5-1000</t>
  </si>
  <si>
    <t>01.7.15.03-0042</t>
  </si>
  <si>
    <t>Болты с гайками и шайбами строительные</t>
  </si>
  <si>
    <t>Соединители, моносоединение, 4 штуки в комплекте А9ХРСМО4</t>
  </si>
  <si>
    <t>08.4.03.02-0002</t>
  </si>
  <si>
    <t>Сталь арматурная, горячекатаная, гладкая, класс А-I, диаметр 8 мм</t>
  </si>
  <si>
    <t>01.7.11.07-0036</t>
  </si>
  <si>
    <t>Электроды сварочные Э46, диаметр 4 мм</t>
  </si>
  <si>
    <t>07.2.06.01-0004</t>
  </si>
  <si>
    <t>Комплектующие для навесных вентилируемых фасадов кронштейн 110 мм из оцинкованной стали</t>
  </si>
  <si>
    <t>02.1.01.01-0001</t>
  </si>
  <si>
    <t>Глина</t>
  </si>
  <si>
    <t>14.5.09.07-0022</t>
  </si>
  <si>
    <t>Растворитель № 646</t>
  </si>
  <si>
    <t>01.7.11.07-0032</t>
  </si>
  <si>
    <t>Электроды сварочные Э42, диаметр 4 мм</t>
  </si>
  <si>
    <t>Выключатель автоматический трехполюсный IC60N A9F78110 на ток 10А</t>
  </si>
  <si>
    <t>11.2.13.04-0011</t>
  </si>
  <si>
    <t>Щиты из досок, толщина 25 мм</t>
  </si>
  <si>
    <t>08.4.03.02-0001</t>
  </si>
  <si>
    <t>Сталь арматурная, горячекатаная, гладкая, класс А-I, диаметр 6 мм</t>
  </si>
  <si>
    <t>08.1.02.11-0013</t>
  </si>
  <si>
    <t>Поковки оцинкованные, масса 2,825 кг</t>
  </si>
  <si>
    <t>04.2.04.01-0013</t>
  </si>
  <si>
    <t>Смеси асфальтобетонные тип Гх марка I</t>
  </si>
  <si>
    <t>12.1.01.05-0006</t>
  </si>
  <si>
    <t>Воронка выпускная металлическая для водосточных систем, покрытие полиэстер, диаметр 185/150 мм</t>
  </si>
  <si>
    <t>12.1.01.05-0048</t>
  </si>
  <si>
    <t>Колено трубы сливное 60° металлическое для водосточных систем, покрытие полиэстер, диаметр 150 мм</t>
  </si>
  <si>
    <t>04.3.01.09-0011</t>
  </si>
  <si>
    <t>Раствор готовый кладочный, цементный, М25</t>
  </si>
  <si>
    <t>08.1.02.07-0035</t>
  </si>
  <si>
    <t>Дополнительные элементы металлочерепичной кровли желоб водосточный оцинкованный, длиной 2000 мм</t>
  </si>
  <si>
    <t>08.1.02.03-0051</t>
  </si>
  <si>
    <t>Наличник из оцинкованной стали с полимерным покрытием</t>
  </si>
  <si>
    <t>Выключатель автоматический трехполюсный IC60N A9F78325 на ток 25А</t>
  </si>
  <si>
    <t>08.4.01.02-0011</t>
  </si>
  <si>
    <t>Детали закладные и накладные, изготовленные без применения сварки, гнутья, сверления (пробивки) отверстий, поставляемые отдельно</t>
  </si>
  <si>
    <t>08.3.07.01-0042</t>
  </si>
  <si>
    <t>Сталь полосовая 40х4 мм, кипящая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</si>
  <si>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</si>
  <si>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</si>
  <si>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08.3.11.01-0091</t>
  </si>
  <si>
    <t>Швеллеры № 40, марка стали Ст0</t>
  </si>
  <si>
    <t>02.2.05.02-0003</t>
  </si>
  <si>
    <t>Щебень аглопоритовый М 600, фракция 5-10 мм</t>
  </si>
  <si>
    <t>20.1.02.10-0032</t>
  </si>
  <si>
    <t>Подвесы скользящего и концевого крепления</t>
  </si>
  <si>
    <t>100 шт</t>
  </si>
  <si>
    <t>14.4.04.08-0007</t>
  </si>
  <si>
    <t>Эмаль ПФ-133, темно-серая</t>
  </si>
  <si>
    <t>Гребенчатая шина А9ХРН324</t>
  </si>
  <si>
    <t>14.4.02.09-0301</t>
  </si>
  <si>
    <t>Композиция антикоррозионная цинкнаполненная</t>
  </si>
  <si>
    <t>01.7.15.02-0055</t>
  </si>
  <si>
    <t>Болты высокопрочные</t>
  </si>
  <si>
    <t>20.1.02.20-0001</t>
  </si>
  <si>
    <t>Анкер тросовый</t>
  </si>
  <si>
    <t>Выключатель автоматический трехполюсный IC60N A9F79332 на ток 32А</t>
  </si>
  <si>
    <t>01.3.02.08-0001</t>
  </si>
  <si>
    <t>Кислород газообразный технический</t>
  </si>
  <si>
    <t>21.1.06.10-0573</t>
  </si>
  <si>
    <t>Кабель силовой с медными жилами ВВГнг-LS 2х2,5-1000</t>
  </si>
  <si>
    <t>11.1.03.06-0095</t>
  </si>
  <si>
    <t>Доска обрезная, хвойных пород, ширина 75-150 мм, толщина 44 мм и более, длина 4-6,5 м, сорт III</t>
  </si>
  <si>
    <t>14.4.01.01-0003</t>
  </si>
  <si>
    <t>Грунтовка ГФ-021</t>
  </si>
  <si>
    <t>20.5.02.04-0007</t>
  </si>
  <si>
    <t>Коробка ответвительная КОР-94-4У2 IP43, размер 80х80х43 мм</t>
  </si>
  <si>
    <t>21.1.06.10-0588</t>
  </si>
  <si>
    <t>Кабель силовой с медными жилами ВВГнг-LS 4х2,5-1000</t>
  </si>
  <si>
    <t>01.7.16.02-0003</t>
  </si>
  <si>
    <t>Детали стальных трубчатых лесов, укомплектованные пробками, крючками и хомутами, окрашенные</t>
  </si>
  <si>
    <t>14.5.01.10-0025</t>
  </si>
  <si>
    <t>Пена монтажная для герметизации стыков в баллончике емкостью 0,85 л</t>
  </si>
  <si>
    <t>20.4.01.01-0031</t>
  </si>
  <si>
    <t>Выключатель одноклавишный для открытой проводки</t>
  </si>
  <si>
    <t>01.7.20.08-0071</t>
  </si>
  <si>
    <t>Канат пеньковый пропитанный</t>
  </si>
  <si>
    <t>11.1.03.01-0077</t>
  </si>
  <si>
    <t>Бруски обрезные, хвойных пород, длина 4-6,5 м, ширина 75-150 мм, толщина 40-75 мм, сорт I</t>
  </si>
  <si>
    <t>02.3.01.02-0033</t>
  </si>
  <si>
    <t>Песок природный обогащенный для строительных работ средний</t>
  </si>
  <si>
    <t>01.7.15.07-0149</t>
  </si>
  <si>
    <t>Дюбель распорный, марка IZM, размер 10х220 мм</t>
  </si>
  <si>
    <t>14.4.04.08-0003</t>
  </si>
  <si>
    <t>Эмаль ПФ-115, серая</t>
  </si>
  <si>
    <t>01.7.07.29-0111</t>
  </si>
  <si>
    <t>Пакля пропитанная</t>
  </si>
  <si>
    <t>01.7.15.06-0111</t>
  </si>
  <si>
    <t>Гвозди строительные</t>
  </si>
  <si>
    <t>11.2.13.06-0011</t>
  </si>
  <si>
    <t>Щиты настила, все толщины</t>
  </si>
  <si>
    <t>14.5.09.07-0030</t>
  </si>
  <si>
    <t>Растворитель Р-4</t>
  </si>
  <si>
    <t>Прайс лист №24 от 27.01.16 Кабель и провод</t>
  </si>
  <si>
    <t>Лампа светодиодная Р55-Н Е27 90LED</t>
  </si>
  <si>
    <t>11.1.03.01-0079</t>
  </si>
  <si>
    <t>Бруски обрезные, хвойных пород, длина 4-6,5 м, ширина 75-150 мм, толщина 40-75 мм, сорт III</t>
  </si>
  <si>
    <t>01.3.01.03-0002</t>
  </si>
  <si>
    <t>Керосин для технических целей</t>
  </si>
  <si>
    <t>11.1.02.04-0031</t>
  </si>
  <si>
    <t>Лесоматериалы круглые, хвойных пород, для строительства, диаметр 14-24 см, длина 3-6,5 м</t>
  </si>
  <si>
    <t>01.2.03.03-0044</t>
  </si>
  <si>
    <t>Мастика битумно-латексная кровельная</t>
  </si>
  <si>
    <t>01.3.02.09-0022</t>
  </si>
  <si>
    <t>Пропан-бутан смесь техническая</t>
  </si>
  <si>
    <t>08.3.03.06-0002</t>
  </si>
  <si>
    <t>Проволока горячекатаная в мотках, диаметр 6,3-6,5 мм</t>
  </si>
  <si>
    <t>01.7.20.08-0051</t>
  </si>
  <si>
    <t>Ветошь</t>
  </si>
  <si>
    <t>01.7.06.11-0013</t>
  </si>
  <si>
    <t>Лента уплотнительная шириной 70 мм</t>
  </si>
  <si>
    <t>01.7.03.01-0001</t>
  </si>
  <si>
    <t>Вода</t>
  </si>
  <si>
    <t>07.2.07.13-0081</t>
  </si>
  <si>
    <t>Конструкции стальные приспособлений для монтажа</t>
  </si>
  <si>
    <t>01.7.17.11-0011</t>
  </si>
  <si>
    <t>Шкурка шлифовальная двухслойная с зернистостью 40-25</t>
  </si>
  <si>
    <t>01.7.11.07-0054</t>
  </si>
  <si>
    <t>Электроды сварочные Э42, диаметр 6 мм</t>
  </si>
  <si>
    <t>08.3.03.05-0002</t>
  </si>
  <si>
    <t>Проволока канатная оцинкованная, диаметр 3 мм</t>
  </si>
  <si>
    <t>11.1.03.06-0087</t>
  </si>
  <si>
    <t>Доска обрезная, хвойных пород, ширина 75-150 мм, толщина 25 мм, длина 4-6,5 м, сорт III</t>
  </si>
  <si>
    <t>Лапки для крепления щитка к стене 13935</t>
  </si>
  <si>
    <t>Держатель клеммника для щита 13595</t>
  </si>
  <si>
    <t>01.7.15.14-0062</t>
  </si>
  <si>
    <t>Шурупы-саморезы 4,2х16 мм</t>
  </si>
  <si>
    <t>11.1.03.03-0012</t>
  </si>
  <si>
    <t>Брусья необрезные, хвойных пород, длина 4-6,5 м, все ширины, толщина 100, 125 мм, сорт IV</t>
  </si>
  <si>
    <t>03.2.01.01-0001</t>
  </si>
  <si>
    <t>Портландцемент общестроительного назначения бездобавочный М400 Д0 (ЦЕМ I 32,5Н)</t>
  </si>
  <si>
    <t>08.3.11.01-0055</t>
  </si>
  <si>
    <t>Швеллеры № 16-24, марка стали 18пс</t>
  </si>
  <si>
    <t>07.2.07.04-0007</t>
  </si>
  <si>
    <t>Конструкции стальные индивидуальные решетчатые сварные, масса до 0,1 т</t>
  </si>
  <si>
    <t>08.3.08.02-0052</t>
  </si>
  <si>
    <t>Уголок горячекатаный, марка стали ВСт3кп2, размер 50х50х5 мм</t>
  </si>
  <si>
    <t>01.7.11.07-0034</t>
  </si>
  <si>
    <t>Электроды сварочные Э42А, диаметр 4 мм</t>
  </si>
  <si>
    <t>14.5.06.03-0005</t>
  </si>
  <si>
    <t>Паста меловая</t>
  </si>
  <si>
    <t>25.1.01.04-0031</t>
  </si>
  <si>
    <t>Шпалы непропитанные для железных дорог, тип I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</si>
  <si>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</si>
  <si>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</si>
  <si>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10 м</t>
  </si>
  <si>
    <t>01.7.06.12-0004</t>
  </si>
  <si>
    <t>Лента киперная, ширина 40 мм</t>
  </si>
  <si>
    <t>100 м</t>
  </si>
  <si>
    <t>14.5.07.04-0301</t>
  </si>
  <si>
    <t>Краска сухая для внутренних работ</t>
  </si>
  <si>
    <t>01.7.15.06-0121</t>
  </si>
  <si>
    <t>Гвозди строительные с плоской головкой, размер 1,6х50 мм</t>
  </si>
  <si>
    <t>12.1.01.05-0043</t>
  </si>
  <si>
    <t>Заглушка желоба металлическая для водосточных систем, покрытие полиэстер, диаметр 185 мм</t>
  </si>
  <si>
    <t>20.2.09.13-0011</t>
  </si>
  <si>
    <t>Муфты</t>
  </si>
  <si>
    <t>01.7.15.06-0146</t>
  </si>
  <si>
    <t>Гвозди толевые круглые, размер 3,0х40 мм</t>
  </si>
  <si>
    <t>14.4.02.09-0001</t>
  </si>
  <si>
    <t>Краска</t>
  </si>
  <si>
    <t>14.5.09.02-0002</t>
  </si>
  <si>
    <t>Ксилол нефтяной, марка А</t>
  </si>
  <si>
    <t>999-9950</t>
  </si>
  <si>
    <t>Вспомогательные ненормируемые ресурсы (2% от Оплаты труда рабочих)</t>
  </si>
  <si>
    <t>руб</t>
  </si>
  <si>
    <t>01.7.03.04-0001</t>
  </si>
  <si>
    <t>Электроэнергия</t>
  </si>
  <si>
    <t>кВт-ч</t>
  </si>
  <si>
    <t>11.1.03.01-0080</t>
  </si>
  <si>
    <t>Бруски обрезные, хвойных пород, длина 4-6,5 м, ширина 75-150 мм, толщина 40-75 мм, сорт IV</t>
  </si>
  <si>
    <t>08.3.05.02-0101</t>
  </si>
  <si>
    <t>Прокат толстолистовой горячекатаный в листах, марка стали ВСт3пс5, толщина 4-6 мм</t>
  </si>
  <si>
    <t>01.7.15.06-0094</t>
  </si>
  <si>
    <t>Гвозди проволочные оцинкованные для асбестоцементной кровли, размер 4,5х120 мм</t>
  </si>
  <si>
    <t>14.5.11.01-0001</t>
  </si>
  <si>
    <t>Шпатлевка клеевая</t>
  </si>
  <si>
    <t>14.5.09.11-0102</t>
  </si>
  <si>
    <t>Уайт-спирит</t>
  </si>
  <si>
    <t>03.1.02.03-0011</t>
  </si>
  <si>
    <t>Известь строительная негашеная комовая, сорт I</t>
  </si>
  <si>
    <t>04.3.01.09-0014</t>
  </si>
  <si>
    <t>Раствор готовый кладочный, цементный, М100</t>
  </si>
  <si>
    <t>14.1.03.02-0201</t>
  </si>
  <si>
    <t>Клей малярный жидкий</t>
  </si>
  <si>
    <t>01.7.16.02-0001</t>
  </si>
  <si>
    <t>Детали деревянные лесов из пиломатериалов хвойных пород</t>
  </si>
  <si>
    <t>11.1.03.05-0066</t>
  </si>
  <si>
    <t>Доска необрезная, хвойных пород, длина 2-3,75 м, все ширины, толщина 32-40 мм, сорт IV</t>
  </si>
  <si>
    <t>01.7.07.08-0003</t>
  </si>
  <si>
    <t>Мыло хозяйственное твердое 72%</t>
  </si>
  <si>
    <t>20.1.02.23-0082</t>
  </si>
  <si>
    <t>Перемычки гибкие, тип ПГС-50</t>
  </si>
  <si>
    <t>01.3.05.19-0011</t>
  </si>
  <si>
    <t>Купорос медный, марка А</t>
  </si>
  <si>
    <t>21.2.03.05-0053</t>
  </si>
  <si>
    <t>Провода силовые для электрических установок на напряжение до 450 В с медной жилой марки ПВ1, сечением 10 мм2</t>
  </si>
  <si>
    <t>01.3.01.01-0001</t>
  </si>
  <si>
    <t>Бензин авиационный Б-70</t>
  </si>
  <si>
    <t>01.2.01.01-0001</t>
  </si>
  <si>
    <t>Битумы нефтяные дорожные жидкие МГ, СГ</t>
  </si>
  <si>
    <t>08.3.07.01-0076</t>
  </si>
  <si>
    <t>Прокат полосовой, горячекатаный, марка стали Ст3сп, ширина 50-200 мм, толщина 4-5 мм</t>
  </si>
  <si>
    <t>08.1.02.11-0023</t>
  </si>
  <si>
    <t>Поковки простые строительные (скобы, закрепы, хомуты), масса до 1,6 кг</t>
  </si>
  <si>
    <t>08.1.02.11-0001</t>
  </si>
  <si>
    <t>Поковки из квадратных заготовок, масса 1,8 кг</t>
  </si>
  <si>
    <t>01.7.15.07-0014</t>
  </si>
  <si>
    <t>Дюбели распорные полипропиленовые</t>
  </si>
  <si>
    <t>14.2.02.11-0021</t>
  </si>
  <si>
    <t>Состав огнезащитный двухкомпонентный вспучивающийся на неорганическом связующем для заполнения пустот в деревянных стенах и перекрытиях и предотвращения распространения пожара, расход 450 кг/м3</t>
  </si>
  <si>
    <t>06.1.01.05-0035</t>
  </si>
  <si>
    <t>Кирпич керамический одинарный, марка 100, размер 250х120х65 мм</t>
  </si>
  <si>
    <t>01.7.06.05-0041</t>
  </si>
  <si>
    <t>Лента изоляционная прорезиненная односторонняя, ширина 20 мм, толщина 0,25-0,35 мм</t>
  </si>
  <si>
    <t>01.7.06.07-0002</t>
  </si>
  <si>
    <t>Лента монтажная, тип ЛМ-5</t>
  </si>
  <si>
    <t>01.3.01.02-0002</t>
  </si>
  <si>
    <t>Вазелин технический</t>
  </si>
  <si>
    <t>14.4.03.17-0011</t>
  </si>
  <si>
    <t>Лак электроизоляционный 318</t>
  </si>
  <si>
    <t>14.5.05.01-0002</t>
  </si>
  <si>
    <t>Олифа для улучшенной окраски (10% натуральной, 90% комбинированной)</t>
  </si>
  <si>
    <t>14.4.03.03-0002</t>
  </si>
  <si>
    <t>Лак битумный БТ-123</t>
  </si>
  <si>
    <t>01.7.20.04-0005</t>
  </si>
  <si>
    <t>Нитки швейные</t>
  </si>
  <si>
    <t>20.5.04.10-0011</t>
  </si>
  <si>
    <t>Сжимы соединительные</t>
  </si>
  <si>
    <t>01.3.01.05-0009</t>
  </si>
  <si>
    <t>Парафин нефтяной твердый Т-1</t>
  </si>
  <si>
    <t>02.4.03.02-0001</t>
  </si>
  <si>
    <t>Щебень пористый из металлургического шлака М 600, фракция 5-10 мм</t>
  </si>
  <si>
    <t>01.7.02.09-0002</t>
  </si>
  <si>
    <t>Шпагат бумажный</t>
  </si>
  <si>
    <t>01.7.15.04-0011</t>
  </si>
  <si>
    <t>Винты с полукруглой головкой, длина 50 мм</t>
  </si>
  <si>
    <t>Мб2001-101-2229</t>
  </si>
  <si>
    <t>Прокат стальной круглый горячекатаный диметром 28 мм, сталь марки Ст3</t>
  </si>
  <si>
    <t>100 кг</t>
  </si>
  <si>
    <t>999-0005</t>
  </si>
  <si>
    <t>Масса</t>
  </si>
  <si>
    <t>01.7.15.14-0165</t>
  </si>
  <si>
    <t>Шурупы с полукруглой головкой 4х40 мм</t>
  </si>
  <si>
    <t>01.7.15.14-0161</t>
  </si>
  <si>
    <t>Шурупы с полукруглой головкой 2,5х20 мм</t>
  </si>
  <si>
    <t>Кран мостовой электрический одноблочный подвесной однопролетный грузоподьемностью 3,2т Пролет 9.0 полная длина 10,8м высота подьема 6м</t>
  </si>
  <si>
    <t>62.1.02.22-0044</t>
  </si>
  <si>
    <t>Ящики силовые с блоком «предохранитель-выключатель» серии ЯБПВ, типа ЯБПВУ-1 на 100А</t>
  </si>
  <si>
    <t>Составил ______________________ 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</si>
  <si>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</si>
  <si>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</si>
  <si>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 Постоянная часть ПС закрытый склад ПС 330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</si>
  <si>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</si>
  <si>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</si>
  <si>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</si>
  <si>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</si>
  <si>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</si>
  <si>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</si>
  <si>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</si>
  <si>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</si>
  <si>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</si>
  <si>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</si>
  <si>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</si>
  <si>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</si>
  <si>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</si>
  <si>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</si>
  <si>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</si>
  <si>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</si>
  <si>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</si>
  <si>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</si>
  <si>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</si>
  <si>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</si>
  <si>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</si>
  <si>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</si>
  <si>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</si>
  <si>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</si>
  <si>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</si>
  <si>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</si>
  <si>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</si>
  <si>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</si>
  <si>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</si>
  <si>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</si>
  <si>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</si>
  <si>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</si>
  <si>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</si>
  <si>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</si>
  <si>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</si>
  <si>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</si>
  <si>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</si>
  <si>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</si>
  <si>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Постоянная часть ПС закрытый склад ПС 330 кВ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</si>
  <si>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</si>
  <si>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</si>
  <si>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</si>
  <si>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</si>
  <si>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</si>
  <si>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</si>
  <si>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3,3)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</si>
  <si>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</si>
  <si>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</si>
  <si>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</si>
  <si>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</si>
  <si>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</si>
  <si>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</si>
  <si>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</si>
  <si>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</si>
  <si>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</si>
  <si>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</si>
  <si>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</si>
  <si>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</si>
  <si>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</si>
  <si>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</si>
  <si>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</si>
  <si>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</si>
  <si>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</si>
  <si>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</si>
  <si>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</si>
  <si>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</si>
  <si>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</si>
  <si>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</si>
  <si>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Постоянная часть ПС закрытый склад ПС 330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</si>
  <si>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</si>
  <si>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</si>
  <si>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</si>
  <si>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</si>
  <si>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</si>
  <si>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</si>
  <si>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</si>
  <si>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</si>
  <si>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</si>
  <si>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</si>
  <si>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</si>
  <si>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</si>
  <si>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З1 ПС закрытый склад ПС 330 кВ</t>
  </si>
  <si>
    <t>УНЦ прочих здания и сооружений ПС</t>
  </si>
  <si>
    <t>Составил ______________________      М.С. Колотиевская</t>
  </si>
  <si>
    <t>Проверил ______________________        А.В. Костянецкая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</si>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</sst>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00"/>
    <numFmt numFmtId="166" formatCode="0.0"/>
    <numFmt numFmtId="167" formatCode="#,##0.00;[Red]\-\ #,##0.00"/>
    <numFmt numFmtId="168" formatCode="_-* #,##0.00_-;\-* #,##0.00_-;_-* &quot;-&quot;??_-;_-@_-"/>
    <numFmt numFmtId="169" formatCode="#,##0.0"/>
    <numFmt numFmtId="170" formatCode="#,##0.000"/>
    <numFmt numFmtId="171" formatCode="0.0000"/>
  </numFmts>
  <fonts count="16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2"/>
      <color rgb="FF000000"/>
      <name val="Calibri"/>
    </font>
    <font>
      <sz val="11"/>
      <color rgb="FFFF0000"/>
      <name val="Calibri"/>
    </font>
    <font>
      <b/>
      <sz val="10"/>
      <color rgb="FF000000"/>
      <name val="Arial"/>
    </font>
    <font>
      <sz val="9"/>
      <color rgb="FF000000"/>
      <name val="Arial"/>
    </font>
    <font>
      <sz val="8"/>
      <color rgb="FF000000"/>
      <name val="Arial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vertical="top"/>
    </xf>
    <xf numFmtId="9" fontId="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5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4" fontId="1" fillId="0" borderId="0" xfId="0" applyNumberFormat="1" applyFont="1"/>
    <xf numFmtId="0" fontId="1" fillId="0" borderId="1" xfId="0" applyFont="1" applyBorder="1"/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16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 wrapText="1"/>
    </xf>
    <xf numFmtId="166" fontId="1" fillId="0" borderId="0" xfId="0" applyNumberFormat="1" applyFont="1"/>
    <xf numFmtId="0" fontId="0" fillId="0" borderId="0" xfId="0"/>
    <xf numFmtId="0" fontId="9" fillId="0" borderId="0" xfId="0" applyFont="1"/>
    <xf numFmtId="0" fontId="3" fillId="0" borderId="0" xfId="0" applyFont="1" applyAlignment="1">
      <alignment horizontal="justify" vertical="center"/>
    </xf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vertical="top" wrapText="1"/>
    </xf>
    <xf numFmtId="167" fontId="7" fillId="0" borderId="1" xfId="0" applyNumberFormat="1" applyFont="1" applyBorder="1"/>
    <xf numFmtId="4" fontId="1" fillId="0" borderId="1" xfId="0" applyNumberFormat="1" applyFont="1" applyBorder="1" applyAlignment="1">
      <alignment horizontal="right" vertical="top" wrapText="1"/>
    </xf>
    <xf numFmtId="167" fontId="1" fillId="0" borderId="1" xfId="0" applyNumberFormat="1" applyFont="1" applyBorder="1"/>
    <xf numFmtId="168" fontId="5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/>
    <xf numFmtId="0" fontId="0" fillId="0" borderId="0" xfId="0"/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right"/>
    </xf>
    <xf numFmtId="0" fontId="10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0" fontId="12" fillId="0" borderId="0" xfId="0" applyFont="1" applyAlignment="1">
      <alignment vertical="center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left" vertical="center" wrapText="1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169" fontId="1" fillId="0" borderId="1" xfId="0" applyNumberFormat="1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71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4" fontId="1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7" fontId="1" fillId="0" borderId="5" xfId="0" applyNumberFormat="1" applyFont="1" applyBorder="1" applyAlignment="1">
      <alignment horizontal="center" vertical="center"/>
    </xf>
    <xf numFmtId="167" fontId="1" fillId="0" borderId="6" xfId="0" applyNumberFormat="1" applyFont="1" applyBorder="1" applyAlignment="1">
      <alignment horizontal="center" vertical="center"/>
    </xf>
    <xf numFmtId="168" fontId="5" fillId="0" borderId="5" xfId="0" applyNumberFormat="1" applyFont="1" applyBorder="1" applyAlignment="1">
      <alignment horizontal="left" wrapText="1"/>
    </xf>
    <xf numFmtId="168" fontId="5" fillId="0" borderId="6" xfId="0" applyNumberFormat="1" applyFont="1" applyBorder="1" applyAlignment="1">
      <alignment horizontal="left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4" fontId="1" fillId="0" borderId="1" xfId="0" applyNumberFormat="1" applyFont="1" applyBorder="1"/>
    <xf numFmtId="0" fontId="5" fillId="0" borderId="1" xfId="0" applyFont="1" applyBorder="1"/>
    <xf numFmtId="0" fontId="1" fillId="0" borderId="1" xfId="0" applyFont="1" applyBorder="1" applyAlignment="1">
      <alignment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4">
    <dxf>
      <numFmt numFmtId="172" formatCode="#,##0.0000"/>
    </dxf>
    <dxf>
      <numFmt numFmtId="172" formatCode="#,##0.0000"/>
    </dxf>
    <dxf>
      <numFmt numFmtId="172" formatCode="#,##0.0000"/>
    </dxf>
    <dxf>
      <numFmt numFmtId="172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28</xdr:row>
      <xdr:rowOff>98425</xdr:rowOff>
    </xdr:from>
    <xdr:to>
      <xdr:col>1</xdr:col>
      <xdr:colOff>1944927</xdr:colOff>
      <xdr:row>31</xdr:row>
      <xdr:rowOff>22563</xdr:rowOff>
    </xdr:to>
    <xdr:pic>
      <xdr:nvPicPr>
        <xdr:cNvPr id="4" name="Рисунок 3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85997D0-D623-44B8-917A-962950109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79375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26</xdr:row>
      <xdr:rowOff>31750</xdr:rowOff>
    </xdr:from>
    <xdr:to>
      <xdr:col>1</xdr:col>
      <xdr:colOff>1925292</xdr:colOff>
      <xdr:row>28</xdr:row>
      <xdr:rowOff>12700</xdr:rowOff>
    </xdr:to>
    <xdr:pic>
      <xdr:nvPicPr>
        <xdr:cNvPr id="5" name="Рисунок 4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45E8363D-6E11-4C13-9865-BB6E3C52A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7489825"/>
          <a:ext cx="848967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1000125</xdr:colOff>
      <xdr:row>17</xdr:row>
      <xdr:rowOff>98425</xdr:rowOff>
    </xdr:from>
    <xdr:to>
      <xdr:col>3</xdr:col>
      <xdr:colOff>68502</xdr:colOff>
      <xdr:row>20</xdr:row>
      <xdr:rowOff>51138</xdr:rowOff>
    </xdr:to>
    <xdr:pic>
      <xdr:nvPicPr>
        <xdr:cNvPr id="4" name="Рисунок 3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1EF0D88-9E69-407A-8DBF-49ADA8406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79375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1076325</xdr:colOff>
      <xdr:row>15</xdr:row>
      <xdr:rowOff>31750</xdr:rowOff>
    </xdr:from>
    <xdr:to>
      <xdr:col>3</xdr:col>
      <xdr:colOff>48867</xdr:colOff>
      <xdr:row>17</xdr:row>
      <xdr:rowOff>31750</xdr:rowOff>
    </xdr:to>
    <xdr:pic>
      <xdr:nvPicPr>
        <xdr:cNvPr id="5" name="Рисунок 4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27060980-441D-4463-9196-10A0947DF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7489825"/>
          <a:ext cx="848967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267</xdr:row>
      <xdr:rowOff>98425</xdr:rowOff>
    </xdr:from>
    <xdr:to>
      <xdr:col>2</xdr:col>
      <xdr:colOff>944802</xdr:colOff>
      <xdr:row>270</xdr:row>
      <xdr:rowOff>51138</xdr:rowOff>
    </xdr:to>
    <xdr:pic>
      <xdr:nvPicPr>
        <xdr:cNvPr id="6" name="Рисунок 5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C4A9548-3EE4-4FCF-AB5E-DFBF6E4A4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79375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265</xdr:row>
      <xdr:rowOff>31750</xdr:rowOff>
    </xdr:from>
    <xdr:to>
      <xdr:col>2</xdr:col>
      <xdr:colOff>848967</xdr:colOff>
      <xdr:row>267</xdr:row>
      <xdr:rowOff>31750</xdr:rowOff>
    </xdr:to>
    <xdr:pic>
      <xdr:nvPicPr>
        <xdr:cNvPr id="7" name="Рисунок 6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2DC5A123-1487-4AA9-8352-30A474184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7489825"/>
          <a:ext cx="84896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46</xdr:row>
      <xdr:rowOff>98425</xdr:rowOff>
    </xdr:from>
    <xdr:to>
      <xdr:col>1</xdr:col>
      <xdr:colOff>1944927</xdr:colOff>
      <xdr:row>49</xdr:row>
      <xdr:rowOff>51138</xdr:rowOff>
    </xdr:to>
    <xdr:pic>
      <xdr:nvPicPr>
        <xdr:cNvPr id="4" name="Рисунок 3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6194388-5090-4B04-99FB-7420C8E7F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79375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44</xdr:row>
      <xdr:rowOff>31750</xdr:rowOff>
    </xdr:from>
    <xdr:to>
      <xdr:col>1</xdr:col>
      <xdr:colOff>1925292</xdr:colOff>
      <xdr:row>46</xdr:row>
      <xdr:rowOff>31750</xdr:rowOff>
    </xdr:to>
    <xdr:pic>
      <xdr:nvPicPr>
        <xdr:cNvPr id="5" name="Рисунок 4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D33935D7-D959-4383-8937-5A991C27F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7489825"/>
          <a:ext cx="848967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265</xdr:row>
      <xdr:rowOff>98425</xdr:rowOff>
    </xdr:from>
    <xdr:to>
      <xdr:col>2</xdr:col>
      <xdr:colOff>449502</xdr:colOff>
      <xdr:row>268</xdr:row>
      <xdr:rowOff>51138</xdr:rowOff>
    </xdr:to>
    <xdr:pic>
      <xdr:nvPicPr>
        <xdr:cNvPr id="4" name="Рисунок 3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841C0B2-81A2-41E5-B87F-37DAFC6CC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79375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263</xdr:row>
      <xdr:rowOff>31750</xdr:rowOff>
    </xdr:from>
    <xdr:to>
      <xdr:col>2</xdr:col>
      <xdr:colOff>429867</xdr:colOff>
      <xdr:row>265</xdr:row>
      <xdr:rowOff>31750</xdr:rowOff>
    </xdr:to>
    <xdr:pic>
      <xdr:nvPicPr>
        <xdr:cNvPr id="5" name="Рисунок 4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9F718D7-EECD-4852-B505-8DD0B8561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7489825"/>
          <a:ext cx="84896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20</xdr:row>
      <xdr:rowOff>98425</xdr:rowOff>
    </xdr:from>
    <xdr:to>
      <xdr:col>2</xdr:col>
      <xdr:colOff>944802</xdr:colOff>
      <xdr:row>23</xdr:row>
      <xdr:rowOff>51138</xdr:rowOff>
    </xdr:to>
    <xdr:pic>
      <xdr:nvPicPr>
        <xdr:cNvPr id="4" name="Рисунок 3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FC45499-ABE3-4DA8-B271-1B58CB953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79375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18</xdr:row>
      <xdr:rowOff>31750</xdr:rowOff>
    </xdr:from>
    <xdr:to>
      <xdr:col>2</xdr:col>
      <xdr:colOff>848967</xdr:colOff>
      <xdr:row>20</xdr:row>
      <xdr:rowOff>31750</xdr:rowOff>
    </xdr:to>
    <xdr:pic>
      <xdr:nvPicPr>
        <xdr:cNvPr id="5" name="Рисунок 4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C81CAEDA-3119-4BE7-A952-C40E99539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7489825"/>
          <a:ext cx="84896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13</xdr:row>
      <xdr:rowOff>47625</xdr:rowOff>
    </xdr:from>
    <xdr:to>
      <xdr:col>1</xdr:col>
      <xdr:colOff>801927</xdr:colOff>
      <xdr:row>16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45C1AAF-EC0B-4784-875D-0B1D24DDA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2670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895350</xdr:colOff>
      <xdr:row>10</xdr:row>
      <xdr:rowOff>504825</xdr:rowOff>
    </xdr:from>
    <xdr:to>
      <xdr:col>1</xdr:col>
      <xdr:colOff>782292</xdr:colOff>
      <xdr:row>12</xdr:row>
      <xdr:rowOff>171450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3425827-80C7-4002-B7DD-FED00C6FD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2819400"/>
          <a:ext cx="84896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23</xdr:row>
      <xdr:rowOff>98425</xdr:rowOff>
    </xdr:from>
    <xdr:to>
      <xdr:col>1</xdr:col>
      <xdr:colOff>1944927</xdr:colOff>
      <xdr:row>26</xdr:row>
      <xdr:rowOff>51138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1E768BF-702D-4512-8117-1168DB685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3375" y="79406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21</xdr:row>
      <xdr:rowOff>31750</xdr:rowOff>
    </xdr:from>
    <xdr:to>
      <xdr:col>1</xdr:col>
      <xdr:colOff>1925292</xdr:colOff>
      <xdr:row>23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62BA1BEC-3D27-48A9-8123-0BB6471FB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9575" y="7493000"/>
          <a:ext cx="84896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2"/>
  <sheetViews>
    <sheetView view="pageBreakPreview" zoomScale="70" workbookViewId="0">
      <selection activeCell="J27" sqref="J27"/>
    </sheetView>
  </sheetViews>
  <sheetFormatPr defaultColWidth="9.140625" defaultRowHeight="15.75" x14ac:dyDescent="0.25"/>
  <cols>
    <col min="1" max="1" width="9.140625" style="81"/>
    <col min="2" max="2" width="52.140625" style="81" customWidth="1"/>
    <col min="3" max="3" width="50.85546875" style="81" customWidth="1"/>
    <col min="4" max="10" width="9.140625" style="81"/>
    <col min="11" max="11" width="10.42578125" style="81" customWidth="1"/>
    <col min="12" max="12" width="9.140625" style="81"/>
  </cols>
  <sheetData>
    <row r="1" spans="1:6" s="106" customFormat="1" x14ac:dyDescent="0.25"/>
    <row r="2" spans="1:6" s="5" customFormat="1" x14ac:dyDescent="0.25">
      <c r="B2" s="170" t="s">
        <v>0</v>
      </c>
      <c r="C2" s="170"/>
      <c r="D2" s="170"/>
    </row>
    <row r="3" spans="1:6" s="5" customFormat="1" x14ac:dyDescent="0.25">
      <c r="B3" s="171" t="s">
        <v>1</v>
      </c>
      <c r="C3" s="171"/>
      <c r="D3" s="171"/>
    </row>
    <row r="4" spans="1:6" s="5" customFormat="1" x14ac:dyDescent="0.25">
      <c r="B4" s="107"/>
      <c r="C4" s="107"/>
      <c r="D4" s="107"/>
    </row>
    <row r="5" spans="1:6" s="5" customFormat="1" x14ac:dyDescent="0.25">
      <c r="B5" s="107"/>
      <c r="C5" s="107"/>
      <c r="D5" s="107"/>
    </row>
    <row r="6" spans="1:6" s="5" customFormat="1" ht="36.75" customHeight="1" x14ac:dyDescent="0.25">
      <c r="B6" s="172" t="s">
        <v>2</v>
      </c>
      <c r="C6" s="172"/>
      <c r="D6" s="172"/>
      <c r="F6" s="108"/>
    </row>
    <row r="7" spans="1:6" s="5" customFormat="1" ht="31.7" customHeight="1" x14ac:dyDescent="0.25">
      <c r="B7" s="172" t="s">
        <v>3</v>
      </c>
      <c r="C7" s="172"/>
      <c r="D7" s="172"/>
    </row>
    <row r="8" spans="1:6" s="5" customFormat="1" x14ac:dyDescent="0.25">
      <c r="B8" s="172" t="s">
        <v>4</v>
      </c>
      <c r="C8" s="172"/>
      <c r="D8" s="172"/>
      <c r="F8" s="108"/>
    </row>
    <row r="9" spans="1:6" s="5" customFormat="1" x14ac:dyDescent="0.25">
      <c r="B9" s="109"/>
      <c r="C9" s="109"/>
      <c r="D9" s="109"/>
      <c r="F9" s="108"/>
    </row>
    <row r="10" spans="1:6" s="5" customFormat="1" x14ac:dyDescent="0.25">
      <c r="B10" s="109"/>
      <c r="C10" s="109"/>
      <c r="D10" s="109"/>
      <c r="F10" s="108"/>
    </row>
    <row r="11" spans="1:6" x14ac:dyDescent="0.25">
      <c r="A11" s="87" t="s">
        <v>5</v>
      </c>
      <c r="B11" s="87" t="s">
        <v>6</v>
      </c>
      <c r="C11" s="87" t="s">
        <v>7</v>
      </c>
    </row>
    <row r="12" spans="1:6" x14ac:dyDescent="0.25">
      <c r="A12" s="87">
        <v>1</v>
      </c>
      <c r="B12" s="110" t="s">
        <v>8</v>
      </c>
      <c r="C12" s="111" t="s">
        <v>9</v>
      </c>
    </row>
    <row r="13" spans="1:6" x14ac:dyDescent="0.25">
      <c r="A13" s="87">
        <v>2</v>
      </c>
      <c r="B13" s="110" t="s">
        <v>10</v>
      </c>
      <c r="C13" s="111" t="s">
        <v>11</v>
      </c>
    </row>
    <row r="14" spans="1:6" x14ac:dyDescent="0.25">
      <c r="A14" s="87">
        <v>3</v>
      </c>
      <c r="B14" s="110" t="s">
        <v>12</v>
      </c>
      <c r="C14" s="111" t="s">
        <v>13</v>
      </c>
    </row>
    <row r="15" spans="1:6" x14ac:dyDescent="0.25">
      <c r="A15" s="87">
        <v>4</v>
      </c>
      <c r="B15" s="110" t="s">
        <v>14</v>
      </c>
      <c r="C15" s="111">
        <v>1</v>
      </c>
    </row>
    <row r="16" spans="1:6" ht="63" customHeight="1" x14ac:dyDescent="0.25">
      <c r="A16" s="87">
        <v>5</v>
      </c>
      <c r="B16" s="110" t="s">
        <v>15</v>
      </c>
      <c r="C16" s="111" t="s">
        <v>16</v>
      </c>
    </row>
    <row r="17" spans="1:11" ht="63" customHeight="1" x14ac:dyDescent="0.25">
      <c r="A17" s="87">
        <v>6</v>
      </c>
      <c r="B17" s="110" t="s">
        <v>17</v>
      </c>
      <c r="C17" s="111">
        <f>SUM(C18:C19)</f>
        <v>33704.0491148</v>
      </c>
    </row>
    <row r="18" spans="1:11" x14ac:dyDescent="0.25">
      <c r="A18" s="112" t="s">
        <v>18</v>
      </c>
      <c r="B18" s="110" t="s">
        <v>19</v>
      </c>
      <c r="C18" s="117">
        <f>'Прил.2 Расч стоим'!F12</f>
        <v>30269.392734000001</v>
      </c>
    </row>
    <row r="19" spans="1:11" x14ac:dyDescent="0.25">
      <c r="A19" s="112" t="s">
        <v>20</v>
      </c>
      <c r="B19" s="110" t="s">
        <v>21</v>
      </c>
      <c r="C19" s="111">
        <f>'Прил.2 Расч стоим'!H12</f>
        <v>3434.6563808000001</v>
      </c>
    </row>
    <row r="20" spans="1:11" x14ac:dyDescent="0.25">
      <c r="A20" s="112" t="s">
        <v>22</v>
      </c>
      <c r="B20" s="110" t="s">
        <v>23</v>
      </c>
      <c r="C20" s="111"/>
    </row>
    <row r="21" spans="1:11" x14ac:dyDescent="0.25">
      <c r="A21" s="112" t="s">
        <v>24</v>
      </c>
      <c r="B21" s="110" t="s">
        <v>25</v>
      </c>
      <c r="C21" s="111"/>
      <c r="D21" s="113"/>
      <c r="E21" s="114"/>
      <c r="F21" s="115"/>
      <c r="H21" s="114"/>
    </row>
    <row r="22" spans="1:11" x14ac:dyDescent="0.25">
      <c r="A22" s="116">
        <v>7</v>
      </c>
      <c r="B22" s="110" t="s">
        <v>26</v>
      </c>
      <c r="C22" s="111" t="s">
        <v>27</v>
      </c>
    </row>
    <row r="23" spans="1:11" ht="78.75" customHeight="1" x14ac:dyDescent="0.25">
      <c r="A23" s="116">
        <v>8</v>
      </c>
      <c r="B23" s="110" t="s">
        <v>28</v>
      </c>
      <c r="C23" s="117">
        <f>C17</f>
        <v>33704.0491148</v>
      </c>
    </row>
    <row r="24" spans="1:11" ht="31.5" customHeight="1" x14ac:dyDescent="0.25">
      <c r="A24" s="116">
        <v>9</v>
      </c>
      <c r="B24" s="110" t="s">
        <v>29</v>
      </c>
      <c r="C24" s="153">
        <f>C17/C15</f>
        <v>33704.0491148</v>
      </c>
    </row>
    <row r="25" spans="1:11" x14ac:dyDescent="0.25">
      <c r="A25" s="116">
        <v>10</v>
      </c>
      <c r="B25" s="110" t="s">
        <v>30</v>
      </c>
      <c r="C25" s="87"/>
      <c r="K25" s="118"/>
    </row>
    <row r="27" spans="1:11" s="5" customFormat="1" x14ac:dyDescent="0.25">
      <c r="B27" s="156"/>
      <c r="C27" s="156"/>
    </row>
    <row r="28" spans="1:11" s="5" customFormat="1" x14ac:dyDescent="0.25">
      <c r="B28" s="156" t="s">
        <v>563</v>
      </c>
      <c r="C28" s="156"/>
    </row>
    <row r="29" spans="1:11" s="5" customFormat="1" x14ac:dyDescent="0.25">
      <c r="B29" s="105" t="s">
        <v>31</v>
      </c>
      <c r="C29" s="156"/>
    </row>
    <row r="30" spans="1:11" s="5" customFormat="1" x14ac:dyDescent="0.25">
      <c r="B30" s="156"/>
      <c r="C30" s="156"/>
    </row>
    <row r="31" spans="1:11" s="5" customFormat="1" x14ac:dyDescent="0.25">
      <c r="B31" s="156" t="s">
        <v>708</v>
      </c>
      <c r="C31" s="156"/>
    </row>
    <row r="32" spans="1:11" x14ac:dyDescent="0.25">
      <c r="B32" s="105" t="s">
        <v>32</v>
      </c>
      <c r="C32" s="156"/>
    </row>
  </sheetData>
  <mergeCells count="5">
    <mergeCell ref="B2:D2"/>
    <mergeCell ref="B3:D3"/>
    <mergeCell ref="B6:D6"/>
    <mergeCell ref="B7:D7"/>
    <mergeCell ref="B8:D8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L22"/>
  <sheetViews>
    <sheetView view="pageBreakPreview" zoomScale="85" zoomScaleNormal="85" workbookViewId="0">
      <selection activeCell="E28" sqref="E28"/>
    </sheetView>
  </sheetViews>
  <sheetFormatPr defaultColWidth="9.140625" defaultRowHeight="15" x14ac:dyDescent="0.25"/>
  <cols>
    <col min="1" max="1" width="5.42578125" style="119" customWidth="1"/>
    <col min="2" max="2" width="9.140625" style="119"/>
    <col min="3" max="3" width="28.140625" style="119" customWidth="1"/>
    <col min="4" max="4" width="13.85546875" style="119" customWidth="1"/>
    <col min="5" max="5" width="39" style="119" customWidth="1"/>
    <col min="6" max="6" width="14.42578125" style="119" customWidth="1"/>
    <col min="7" max="7" width="21.42578125" style="119" customWidth="1"/>
    <col min="8" max="8" width="19.42578125" style="119" customWidth="1"/>
    <col min="9" max="9" width="13" style="119" customWidth="1"/>
    <col min="10" max="10" width="20" style="119" customWidth="1"/>
    <col min="11" max="11" width="18" style="119" hidden="1" customWidth="1"/>
    <col min="12" max="12" width="9.140625" style="119"/>
  </cols>
  <sheetData>
    <row r="3" spans="2:12" ht="15.6" customHeight="1" x14ac:dyDescent="0.25">
      <c r="B3" s="179" t="s">
        <v>33</v>
      </c>
      <c r="C3" s="179"/>
      <c r="D3" s="179"/>
      <c r="E3" s="179"/>
      <c r="F3" s="179"/>
      <c r="G3" s="179"/>
      <c r="H3" s="179"/>
      <c r="I3" s="179"/>
      <c r="J3" s="179"/>
      <c r="K3" s="179"/>
    </row>
    <row r="4" spans="2:12" ht="15.6" customHeight="1" x14ac:dyDescent="0.25">
      <c r="B4" s="171" t="s">
        <v>34</v>
      </c>
      <c r="C4" s="171"/>
      <c r="D4" s="171"/>
      <c r="E4" s="171"/>
      <c r="F4" s="171"/>
      <c r="G4" s="171"/>
      <c r="H4" s="171"/>
      <c r="I4" s="171"/>
      <c r="J4" s="171"/>
      <c r="K4" s="171"/>
    </row>
    <row r="5" spans="2:12" ht="15.6" customHeight="1" x14ac:dyDescent="0.25">
      <c r="B5" s="107"/>
      <c r="C5" s="107"/>
      <c r="D5" s="107"/>
      <c r="E5" s="107"/>
      <c r="F5" s="107"/>
      <c r="G5" s="107"/>
      <c r="H5" s="107"/>
      <c r="I5" s="107"/>
      <c r="J5" s="107"/>
      <c r="K5" s="107"/>
    </row>
    <row r="6" spans="2:12" ht="15.6" customHeight="1" x14ac:dyDescent="0.25">
      <c r="B6" s="172" t="s">
        <v>35</v>
      </c>
      <c r="C6" s="172"/>
      <c r="D6" s="172"/>
      <c r="E6" s="172"/>
      <c r="F6" s="172"/>
      <c r="G6" s="172"/>
      <c r="H6" s="172"/>
      <c r="I6" s="172"/>
      <c r="J6" s="172"/>
      <c r="K6" s="172"/>
      <c r="L6" s="120"/>
    </row>
    <row r="7" spans="2:12" ht="15.6" customHeight="1" x14ac:dyDescent="0.25">
      <c r="B7" s="180" t="s">
        <v>4</v>
      </c>
      <c r="C7" s="180"/>
      <c r="D7" s="180"/>
      <c r="E7" s="180"/>
      <c r="F7" s="180"/>
      <c r="G7" s="172"/>
      <c r="H7" s="172"/>
      <c r="I7" s="172"/>
      <c r="J7" s="172"/>
      <c r="K7" s="172"/>
      <c r="L7" s="120"/>
    </row>
    <row r="8" spans="2:12" ht="18" customHeight="1" x14ac:dyDescent="0.25">
      <c r="B8" s="121"/>
      <c r="K8" s="122" t="str">
        <f>'Прил.1 Сравнит табл'!E21</f>
        <v/>
      </c>
    </row>
    <row r="9" spans="2:12" s="5" customFormat="1" ht="15.6" customHeight="1" x14ac:dyDescent="0.25">
      <c r="B9" s="181" t="s">
        <v>5</v>
      </c>
      <c r="C9" s="181" t="s">
        <v>36</v>
      </c>
      <c r="D9" s="181" t="str">
        <f>'Прил.1 Сравнит табл'!C12</f>
        <v xml:space="preserve">ПС 330 кВ Мурманская </v>
      </c>
      <c r="E9" s="181"/>
      <c r="F9" s="181"/>
      <c r="G9" s="181"/>
      <c r="H9" s="181"/>
      <c r="I9" s="181"/>
      <c r="J9" s="181"/>
    </row>
    <row r="10" spans="2:12" s="5" customFormat="1" ht="15.6" customHeight="1" x14ac:dyDescent="0.25">
      <c r="B10" s="181"/>
      <c r="C10" s="181"/>
      <c r="D10" s="181" t="s">
        <v>37</v>
      </c>
      <c r="E10" s="181" t="s">
        <v>38</v>
      </c>
      <c r="F10" s="181" t="s">
        <v>39</v>
      </c>
      <c r="G10" s="181"/>
      <c r="H10" s="181"/>
      <c r="I10" s="181"/>
      <c r="J10" s="181"/>
    </row>
    <row r="11" spans="2:12" s="5" customFormat="1" ht="31.35" customHeight="1" x14ac:dyDescent="0.25">
      <c r="B11" s="181"/>
      <c r="C11" s="181"/>
      <c r="D11" s="181"/>
      <c r="E11" s="181"/>
      <c r="F11" s="123" t="s">
        <v>40</v>
      </c>
      <c r="G11" s="123" t="s">
        <v>41</v>
      </c>
      <c r="H11" s="123" t="s">
        <v>42</v>
      </c>
      <c r="I11" s="123" t="s">
        <v>43</v>
      </c>
      <c r="J11" s="123" t="s">
        <v>44</v>
      </c>
    </row>
    <row r="12" spans="2:12" s="5" customFormat="1" ht="15.75" customHeight="1" x14ac:dyDescent="0.25">
      <c r="B12" s="123">
        <v>1</v>
      </c>
      <c r="C12" s="124" t="s">
        <v>45</v>
      </c>
      <c r="D12" s="125"/>
      <c r="E12" s="126"/>
      <c r="F12" s="173">
        <v>30269.392734000001</v>
      </c>
      <c r="G12" s="174"/>
      <c r="H12" s="128">
        <v>3434.6563808000001</v>
      </c>
      <c r="I12" s="127"/>
      <c r="J12" s="129">
        <f>SUM(F12:I12)</f>
        <v>33704.0491148</v>
      </c>
    </row>
    <row r="13" spans="2:12" s="5" customFormat="1" ht="15.75" customHeight="1" x14ac:dyDescent="0.25">
      <c r="B13" s="182" t="s">
        <v>46</v>
      </c>
      <c r="C13" s="182"/>
      <c r="D13" s="182"/>
      <c r="E13" s="182"/>
      <c r="F13" s="175">
        <f>F12</f>
        <v>30269.392734000001</v>
      </c>
      <c r="G13" s="176"/>
      <c r="H13" s="130">
        <f>H12</f>
        <v>3434.6563808000001</v>
      </c>
      <c r="I13" s="130"/>
      <c r="J13" s="130">
        <f>J12</f>
        <v>33704.0491148</v>
      </c>
    </row>
    <row r="14" spans="2:12" s="5" customFormat="1" ht="15.6" customHeight="1" x14ac:dyDescent="0.25">
      <c r="B14" s="182" t="s">
        <v>47</v>
      </c>
      <c r="C14" s="182"/>
      <c r="D14" s="182"/>
      <c r="E14" s="182"/>
      <c r="F14" s="177">
        <f>F13</f>
        <v>30269.392734000001</v>
      </c>
      <c r="G14" s="178"/>
      <c r="H14" s="131">
        <f>H12</f>
        <v>3434.6563808000001</v>
      </c>
      <c r="I14" s="131"/>
      <c r="J14" s="131">
        <f>J12</f>
        <v>33704.0491148</v>
      </c>
    </row>
    <row r="15" spans="2:12" s="5" customFormat="1" ht="15.6" customHeight="1" x14ac:dyDescent="0.25">
      <c r="B15" s="132"/>
      <c r="C15" s="133"/>
      <c r="D15" s="133"/>
      <c r="E15" s="133"/>
      <c r="F15" s="133"/>
      <c r="G15" s="133"/>
      <c r="H15" s="133"/>
      <c r="I15" s="133"/>
      <c r="J15" s="133"/>
    </row>
    <row r="16" spans="2:12" s="5" customFormat="1" ht="15.6" customHeight="1" x14ac:dyDescent="0.25">
      <c r="C16" s="156"/>
      <c r="D16" s="156"/>
    </row>
    <row r="17" spans="2:10" s="5" customFormat="1" ht="15.6" customHeight="1" x14ac:dyDescent="0.25">
      <c r="C17" s="156" t="s">
        <v>563</v>
      </c>
      <c r="D17" s="156"/>
    </row>
    <row r="18" spans="2:10" s="5" customFormat="1" ht="15.6" customHeight="1" x14ac:dyDescent="0.25">
      <c r="C18" s="105" t="s">
        <v>31</v>
      </c>
      <c r="D18" s="156"/>
    </row>
    <row r="19" spans="2:10" s="5" customFormat="1" ht="15.6" customHeight="1" x14ac:dyDescent="0.25">
      <c r="C19" s="156"/>
      <c r="D19" s="156"/>
    </row>
    <row r="20" spans="2:10" ht="15.6" customHeight="1" x14ac:dyDescent="0.25">
      <c r="B20" s="5"/>
      <c r="C20" s="156" t="s">
        <v>708</v>
      </c>
      <c r="D20" s="156"/>
      <c r="E20" s="5"/>
      <c r="F20" s="5"/>
      <c r="G20" s="5"/>
      <c r="H20" s="5"/>
      <c r="I20" s="5"/>
      <c r="J20" s="5"/>
    </row>
    <row r="21" spans="2:10" ht="15.6" customHeight="1" x14ac:dyDescent="0.25">
      <c r="B21" s="5"/>
      <c r="C21" s="105" t="s">
        <v>32</v>
      </c>
      <c r="D21" s="156"/>
      <c r="E21" s="5"/>
      <c r="F21" s="5"/>
      <c r="G21" s="5"/>
      <c r="H21" s="5"/>
      <c r="I21" s="5"/>
      <c r="J21" s="5"/>
    </row>
    <row r="22" spans="2:10" ht="15.6" customHeight="1" x14ac:dyDescent="0.25">
      <c r="B22" s="5"/>
      <c r="C22" s="5"/>
      <c r="D22" s="5"/>
      <c r="E22" s="5"/>
      <c r="F22" s="5"/>
      <c r="G22" s="5"/>
      <c r="H22" s="5"/>
      <c r="I22" s="5"/>
      <c r="J22" s="5"/>
    </row>
  </sheetData>
  <mergeCells count="15">
    <mergeCell ref="F12:G12"/>
    <mergeCell ref="F13:G13"/>
    <mergeCell ref="F14:G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B13:E13"/>
    <mergeCell ref="B14:E14"/>
  </mergeCells>
  <pageMargins left="0.7" right="0.7" top="0.75" bottom="0.75" header="0.3" footer="0.3"/>
  <pageSetup paperSize="9" scale="48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272"/>
  <sheetViews>
    <sheetView view="pageBreakPreview" topLeftCell="A251" zoomScale="60" zoomScaleNormal="100" workbookViewId="0">
      <selection activeCell="E269" sqref="E269"/>
    </sheetView>
  </sheetViews>
  <sheetFormatPr defaultColWidth="9.140625" defaultRowHeight="15" x14ac:dyDescent="0.25"/>
  <cols>
    <col min="1" max="1" width="9.140625" style="7"/>
    <col min="2" max="2" width="12.42578125" style="7" customWidth="1"/>
    <col min="3" max="3" width="17" style="7" customWidth="1"/>
    <col min="4" max="4" width="49.5703125" style="7" customWidth="1"/>
    <col min="5" max="5" width="16.42578125" style="7" customWidth="1"/>
    <col min="6" max="6" width="20.5703125" style="7" customWidth="1"/>
    <col min="7" max="7" width="16.140625" style="7" customWidth="1"/>
    <col min="8" max="8" width="16.5703125" style="7" customWidth="1"/>
    <col min="9" max="9" width="9.140625" style="7"/>
  </cols>
  <sheetData>
    <row r="2" spans="1:12" s="154" customFormat="1" x14ac:dyDescent="0.25"/>
    <row r="3" spans="1:12" ht="15.6" customHeight="1" x14ac:dyDescent="0.25">
      <c r="A3" s="179" t="s">
        <v>48</v>
      </c>
      <c r="B3" s="179"/>
      <c r="C3" s="179"/>
      <c r="D3" s="179"/>
      <c r="E3" s="179"/>
      <c r="F3" s="179"/>
      <c r="G3" s="179"/>
      <c r="H3" s="179"/>
    </row>
    <row r="4" spans="1:12" ht="17.45" customHeight="1" x14ac:dyDescent="0.25">
      <c r="A4" s="186" t="s">
        <v>49</v>
      </c>
      <c r="B4" s="186"/>
      <c r="C4" s="186"/>
      <c r="D4" s="186"/>
      <c r="E4" s="186"/>
      <c r="F4" s="186"/>
      <c r="G4" s="186"/>
      <c r="H4" s="186"/>
    </row>
    <row r="5" spans="1:12" ht="18.75" customHeight="1" x14ac:dyDescent="0.25">
      <c r="A5" s="13"/>
      <c r="B5" s="13"/>
      <c r="C5" s="187" t="s">
        <v>50</v>
      </c>
      <c r="D5" s="187"/>
      <c r="E5" s="187"/>
      <c r="F5" s="187"/>
      <c r="G5" s="187"/>
      <c r="H5" s="187"/>
      <c r="I5" s="14"/>
      <c r="J5" s="14"/>
      <c r="K5" s="14"/>
      <c r="L5" s="14"/>
    </row>
    <row r="6" spans="1:12" ht="18" customHeight="1" x14ac:dyDescent="0.25">
      <c r="A6" s="9"/>
    </row>
    <row r="7" spans="1:12" ht="15.6" customHeight="1" x14ac:dyDescent="0.25">
      <c r="A7" s="180" t="s">
        <v>35</v>
      </c>
      <c r="B7" s="180"/>
      <c r="C7" s="180"/>
      <c r="D7" s="180"/>
      <c r="E7" s="180"/>
      <c r="F7" s="180"/>
      <c r="G7" s="180"/>
      <c r="H7" s="180"/>
    </row>
    <row r="8" spans="1:12" s="1" customFormat="1" ht="15.6" customHeight="1" x14ac:dyDescent="0.25">
      <c r="A8" s="135"/>
      <c r="B8" s="135"/>
      <c r="C8" s="135"/>
      <c r="D8" s="135"/>
      <c r="E8" s="135"/>
      <c r="F8" s="135"/>
      <c r="G8" s="135"/>
      <c r="H8" s="135"/>
    </row>
    <row r="9" spans="1:12" s="1" customFormat="1" ht="38.25" customHeight="1" x14ac:dyDescent="0.25">
      <c r="A9" s="188" t="s">
        <v>51</v>
      </c>
      <c r="B9" s="188" t="s">
        <v>52</v>
      </c>
      <c r="C9" s="188" t="s">
        <v>53</v>
      </c>
      <c r="D9" s="188" t="s">
        <v>54</v>
      </c>
      <c r="E9" s="188" t="s">
        <v>55</v>
      </c>
      <c r="F9" s="188" t="s">
        <v>56</v>
      </c>
      <c r="G9" s="188" t="s">
        <v>57</v>
      </c>
      <c r="H9" s="188"/>
    </row>
    <row r="10" spans="1:12" s="1" customFormat="1" ht="40.700000000000003" customHeight="1" x14ac:dyDescent="0.25">
      <c r="A10" s="181"/>
      <c r="B10" s="181"/>
      <c r="C10" s="181"/>
      <c r="D10" s="181"/>
      <c r="E10" s="181"/>
      <c r="F10" s="181"/>
      <c r="G10" s="10" t="s">
        <v>58</v>
      </c>
      <c r="H10" s="10" t="s">
        <v>59</v>
      </c>
    </row>
    <row r="11" spans="1:12" s="1" customFormat="1" ht="15.6" customHeight="1" x14ac:dyDescent="0.25">
      <c r="A11" s="10">
        <v>1</v>
      </c>
      <c r="B11" s="10"/>
      <c r="C11" s="10">
        <v>2</v>
      </c>
      <c r="D11" s="10" t="s">
        <v>60</v>
      </c>
      <c r="E11" s="10">
        <v>4</v>
      </c>
      <c r="F11" s="16">
        <v>5</v>
      </c>
      <c r="G11" s="17">
        <v>6</v>
      </c>
      <c r="H11" s="17">
        <v>7</v>
      </c>
    </row>
    <row r="12" spans="1:12" s="15" customFormat="1" ht="15.6" customHeight="1" x14ac:dyDescent="0.25">
      <c r="A12" s="183" t="s">
        <v>61</v>
      </c>
      <c r="B12" s="184"/>
      <c r="C12" s="185"/>
      <c r="D12" s="185"/>
      <c r="E12" s="184"/>
      <c r="F12" s="18">
        <f>SUM(F13:F36)</f>
        <v>17434.364559819001</v>
      </c>
      <c r="G12" s="19"/>
      <c r="H12" s="19">
        <f>SUM(H13:H36)</f>
        <v>156375.12</v>
      </c>
    </row>
    <row r="13" spans="1:12" s="1" customFormat="1" ht="15.6" customHeight="1" x14ac:dyDescent="0.25">
      <c r="A13" s="20">
        <v>1</v>
      </c>
      <c r="B13" s="20"/>
      <c r="C13" s="21" t="s">
        <v>62</v>
      </c>
      <c r="D13" s="21" t="s">
        <v>63</v>
      </c>
      <c r="E13" s="20" t="s">
        <v>64</v>
      </c>
      <c r="F13" s="22">
        <v>4604.4857000721004</v>
      </c>
      <c r="G13" s="23">
        <v>8.86</v>
      </c>
      <c r="H13" s="23">
        <f t="shared" ref="H13:H36" si="0">ROUND(F13*G13,2)</f>
        <v>40795.74</v>
      </c>
    </row>
    <row r="14" spans="1:12" s="1" customFormat="1" ht="15.6" customHeight="1" x14ac:dyDescent="0.25">
      <c r="A14" s="20">
        <v>2</v>
      </c>
      <c r="B14" s="20"/>
      <c r="C14" s="21" t="s">
        <v>65</v>
      </c>
      <c r="D14" s="21" t="s">
        <v>66</v>
      </c>
      <c r="E14" s="20" t="s">
        <v>64</v>
      </c>
      <c r="F14" s="150">
        <v>2438.6019110546999</v>
      </c>
      <c r="G14" s="23">
        <v>9.4</v>
      </c>
      <c r="H14" s="23">
        <f t="shared" si="0"/>
        <v>22922.86</v>
      </c>
      <c r="I14" s="133"/>
    </row>
    <row r="15" spans="1:12" s="1" customFormat="1" ht="15.6" customHeight="1" x14ac:dyDescent="0.25">
      <c r="A15" s="20">
        <v>3</v>
      </c>
      <c r="B15" s="20"/>
      <c r="C15" s="21" t="s">
        <v>67</v>
      </c>
      <c r="D15" s="21" t="s">
        <v>68</v>
      </c>
      <c r="E15" s="20" t="s">
        <v>64</v>
      </c>
      <c r="F15" s="150">
        <v>1584.176289406</v>
      </c>
      <c r="G15" s="23">
        <v>9.18</v>
      </c>
      <c r="H15" s="23">
        <f t="shared" si="0"/>
        <v>14542.74</v>
      </c>
      <c r="I15" s="133"/>
    </row>
    <row r="16" spans="1:12" s="1" customFormat="1" ht="15.6" customHeight="1" x14ac:dyDescent="0.25">
      <c r="A16" s="20">
        <v>4</v>
      </c>
      <c r="B16" s="20"/>
      <c r="C16" s="21" t="s">
        <v>69</v>
      </c>
      <c r="D16" s="21" t="s">
        <v>70</v>
      </c>
      <c r="E16" s="20" t="s">
        <v>64</v>
      </c>
      <c r="F16" s="150">
        <v>1121.0380065746999</v>
      </c>
      <c r="G16" s="23">
        <v>8.5299999999999994</v>
      </c>
      <c r="H16" s="23">
        <f t="shared" si="0"/>
        <v>9562.4500000000007</v>
      </c>
      <c r="I16" s="133"/>
    </row>
    <row r="17" spans="1:9" s="1" customFormat="1" ht="15.6" customHeight="1" x14ac:dyDescent="0.25">
      <c r="A17" s="20">
        <v>5</v>
      </c>
      <c r="B17" s="20"/>
      <c r="C17" s="21" t="s">
        <v>71</v>
      </c>
      <c r="D17" s="21" t="s">
        <v>72</v>
      </c>
      <c r="E17" s="20" t="s">
        <v>64</v>
      </c>
      <c r="F17" s="150">
        <v>968.64004014136003</v>
      </c>
      <c r="G17" s="23">
        <v>9.6199999999999992</v>
      </c>
      <c r="H17" s="23">
        <f t="shared" si="0"/>
        <v>9318.32</v>
      </c>
      <c r="I17" s="133"/>
    </row>
    <row r="18" spans="1:9" s="1" customFormat="1" ht="15.6" customHeight="1" x14ac:dyDescent="0.25">
      <c r="A18" s="20">
        <v>6</v>
      </c>
      <c r="B18" s="20"/>
      <c r="C18" s="21" t="s">
        <v>73</v>
      </c>
      <c r="D18" s="21" t="s">
        <v>74</v>
      </c>
      <c r="E18" s="20" t="s">
        <v>64</v>
      </c>
      <c r="F18" s="150">
        <v>699.83956301564001</v>
      </c>
      <c r="G18" s="23">
        <v>8.4600000000000009</v>
      </c>
      <c r="H18" s="23">
        <f t="shared" si="0"/>
        <v>5920.64</v>
      </c>
      <c r="I18" s="133"/>
    </row>
    <row r="19" spans="1:9" s="1" customFormat="1" ht="15.6" customHeight="1" x14ac:dyDescent="0.25">
      <c r="A19" s="20">
        <v>7</v>
      </c>
      <c r="B19" s="20"/>
      <c r="C19" s="21" t="s">
        <v>75</v>
      </c>
      <c r="D19" s="21" t="s">
        <v>76</v>
      </c>
      <c r="E19" s="20" t="s">
        <v>64</v>
      </c>
      <c r="F19" s="150">
        <v>576.05955153464004</v>
      </c>
      <c r="G19" s="23">
        <v>8.74</v>
      </c>
      <c r="H19" s="23">
        <f t="shared" si="0"/>
        <v>5034.76</v>
      </c>
      <c r="I19" s="133"/>
    </row>
    <row r="20" spans="1:9" s="1" customFormat="1" ht="15.6" customHeight="1" x14ac:dyDescent="0.25">
      <c r="A20" s="20">
        <v>8</v>
      </c>
      <c r="B20" s="20"/>
      <c r="C20" s="21" t="s">
        <v>77</v>
      </c>
      <c r="D20" s="21" t="s">
        <v>78</v>
      </c>
      <c r="E20" s="20" t="s">
        <v>64</v>
      </c>
      <c r="F20" s="150">
        <v>598.05707295716002</v>
      </c>
      <c r="G20" s="23">
        <v>8.31</v>
      </c>
      <c r="H20" s="23">
        <f t="shared" si="0"/>
        <v>4969.8500000000004</v>
      </c>
      <c r="I20" s="133"/>
    </row>
    <row r="21" spans="1:9" s="1" customFormat="1" ht="15.6" customHeight="1" x14ac:dyDescent="0.25">
      <c r="A21" s="20">
        <v>9</v>
      </c>
      <c r="B21" s="20"/>
      <c r="C21" s="21" t="s">
        <v>79</v>
      </c>
      <c r="D21" s="21" t="s">
        <v>80</v>
      </c>
      <c r="E21" s="20" t="s">
        <v>64</v>
      </c>
      <c r="F21" s="150">
        <v>586.52722944720995</v>
      </c>
      <c r="G21" s="23">
        <v>8.3800000000000008</v>
      </c>
      <c r="H21" s="23">
        <f t="shared" si="0"/>
        <v>4915.1000000000004</v>
      </c>
      <c r="I21" s="133"/>
    </row>
    <row r="22" spans="1:9" s="1" customFormat="1" ht="15.6" customHeight="1" x14ac:dyDescent="0.25">
      <c r="A22" s="20">
        <v>10</v>
      </c>
      <c r="B22" s="20"/>
      <c r="C22" s="21" t="s">
        <v>81</v>
      </c>
      <c r="D22" s="21" t="s">
        <v>82</v>
      </c>
      <c r="E22" s="20" t="s">
        <v>64</v>
      </c>
      <c r="F22" s="150">
        <v>587.48955583658005</v>
      </c>
      <c r="G22" s="23">
        <v>7.94</v>
      </c>
      <c r="H22" s="23">
        <f t="shared" si="0"/>
        <v>4664.67</v>
      </c>
      <c r="I22" s="133"/>
    </row>
    <row r="23" spans="1:9" s="1" customFormat="1" ht="15.6" customHeight="1" x14ac:dyDescent="0.25">
      <c r="A23" s="20">
        <v>11</v>
      </c>
      <c r="B23" s="20"/>
      <c r="C23" s="21" t="s">
        <v>83</v>
      </c>
      <c r="D23" s="21" t="s">
        <v>84</v>
      </c>
      <c r="E23" s="20" t="s">
        <v>64</v>
      </c>
      <c r="F23" s="150">
        <v>491.53609999156998</v>
      </c>
      <c r="G23" s="23">
        <v>9.07</v>
      </c>
      <c r="H23" s="23">
        <f t="shared" si="0"/>
        <v>4458.2299999999996</v>
      </c>
      <c r="I23" s="133"/>
    </row>
    <row r="24" spans="1:9" s="1" customFormat="1" ht="15.6" customHeight="1" x14ac:dyDescent="0.25">
      <c r="A24" s="20">
        <v>12</v>
      </c>
      <c r="B24" s="20"/>
      <c r="C24" s="21" t="s">
        <v>85</v>
      </c>
      <c r="D24" s="21" t="s">
        <v>86</v>
      </c>
      <c r="E24" s="20" t="s">
        <v>64</v>
      </c>
      <c r="F24" s="150">
        <v>393.46539818757998</v>
      </c>
      <c r="G24" s="23">
        <v>9.92</v>
      </c>
      <c r="H24" s="23">
        <f t="shared" si="0"/>
        <v>3903.18</v>
      </c>
      <c r="I24" s="133"/>
    </row>
    <row r="25" spans="1:9" s="1" customFormat="1" ht="15.6" customHeight="1" x14ac:dyDescent="0.25">
      <c r="A25" s="20">
        <v>13</v>
      </c>
      <c r="B25" s="20"/>
      <c r="C25" s="21" t="s">
        <v>87</v>
      </c>
      <c r="D25" s="21" t="s">
        <v>88</v>
      </c>
      <c r="E25" s="20" t="s">
        <v>64</v>
      </c>
      <c r="F25" s="150">
        <v>360.27604504692999</v>
      </c>
      <c r="G25" s="23">
        <v>10.210000000000001</v>
      </c>
      <c r="H25" s="23">
        <f t="shared" si="0"/>
        <v>3678.42</v>
      </c>
      <c r="I25" s="133"/>
    </row>
    <row r="26" spans="1:9" s="1" customFormat="1" ht="15.6" customHeight="1" x14ac:dyDescent="0.25">
      <c r="A26" s="20">
        <v>14</v>
      </c>
      <c r="B26" s="20"/>
      <c r="C26" s="21" t="s">
        <v>89</v>
      </c>
      <c r="D26" s="21" t="s">
        <v>90</v>
      </c>
      <c r="E26" s="20" t="s">
        <v>64</v>
      </c>
      <c r="F26" s="150">
        <v>445.39223542636</v>
      </c>
      <c r="G26" s="23">
        <v>7.5</v>
      </c>
      <c r="H26" s="23">
        <f t="shared" si="0"/>
        <v>3340.44</v>
      </c>
      <c r="I26" s="133"/>
    </row>
    <row r="27" spans="1:9" s="1" customFormat="1" ht="15.6" customHeight="1" x14ac:dyDescent="0.25">
      <c r="A27" s="20">
        <v>15</v>
      </c>
      <c r="B27" s="20"/>
      <c r="C27" s="21" t="s">
        <v>91</v>
      </c>
      <c r="D27" s="21" t="s">
        <v>92</v>
      </c>
      <c r="E27" s="20" t="s">
        <v>64</v>
      </c>
      <c r="F27" s="150">
        <v>408.28664263198999</v>
      </c>
      <c r="G27" s="23">
        <v>7.8</v>
      </c>
      <c r="H27" s="23">
        <f t="shared" si="0"/>
        <v>3184.64</v>
      </c>
      <c r="I27" s="133"/>
    </row>
    <row r="28" spans="1:9" s="1" customFormat="1" ht="15.6" customHeight="1" x14ac:dyDescent="0.25">
      <c r="A28" s="20">
        <v>16</v>
      </c>
      <c r="B28" s="20"/>
      <c r="C28" s="21" t="s">
        <v>93</v>
      </c>
      <c r="D28" s="21" t="s">
        <v>94</v>
      </c>
      <c r="E28" s="20" t="s">
        <v>64</v>
      </c>
      <c r="F28" s="150">
        <v>347.00471942572</v>
      </c>
      <c r="G28" s="23">
        <v>8.64</v>
      </c>
      <c r="H28" s="23">
        <f t="shared" si="0"/>
        <v>2998.12</v>
      </c>
      <c r="I28" s="133"/>
    </row>
    <row r="29" spans="1:9" s="1" customFormat="1" ht="15.6" customHeight="1" x14ac:dyDescent="0.25">
      <c r="A29" s="20">
        <v>17</v>
      </c>
      <c r="B29" s="20"/>
      <c r="C29" s="21" t="s">
        <v>95</v>
      </c>
      <c r="D29" s="21" t="s">
        <v>96</v>
      </c>
      <c r="E29" s="20" t="s">
        <v>64</v>
      </c>
      <c r="F29" s="150">
        <v>264.39757669936</v>
      </c>
      <c r="G29" s="23">
        <v>9.51</v>
      </c>
      <c r="H29" s="23">
        <f t="shared" si="0"/>
        <v>2514.42</v>
      </c>
      <c r="I29" s="133"/>
    </row>
    <row r="30" spans="1:9" s="1" customFormat="1" ht="15.6" customHeight="1" x14ac:dyDescent="0.25">
      <c r="A30" s="20">
        <v>18</v>
      </c>
      <c r="B30" s="20"/>
      <c r="C30" s="21" t="s">
        <v>97</v>
      </c>
      <c r="D30" s="21" t="s">
        <v>98</v>
      </c>
      <c r="E30" s="20" t="s">
        <v>64</v>
      </c>
      <c r="F30" s="150">
        <v>274.97037674436001</v>
      </c>
      <c r="G30" s="23">
        <v>8.9700000000000006</v>
      </c>
      <c r="H30" s="23">
        <f t="shared" si="0"/>
        <v>2466.48</v>
      </c>
      <c r="I30" s="133"/>
    </row>
    <row r="31" spans="1:9" s="1" customFormat="1" ht="15.6" customHeight="1" x14ac:dyDescent="0.25">
      <c r="A31" s="20">
        <v>19</v>
      </c>
      <c r="B31" s="20"/>
      <c r="C31" s="21" t="s">
        <v>99</v>
      </c>
      <c r="D31" s="21" t="s">
        <v>100</v>
      </c>
      <c r="E31" s="20" t="s">
        <v>64</v>
      </c>
      <c r="F31" s="150">
        <v>238.23208622112</v>
      </c>
      <c r="G31" s="23">
        <v>9.2899999999999991</v>
      </c>
      <c r="H31" s="23">
        <f t="shared" si="0"/>
        <v>2213.1799999999998</v>
      </c>
      <c r="I31" s="133"/>
    </row>
    <row r="32" spans="1:9" s="1" customFormat="1" ht="15.6" customHeight="1" x14ac:dyDescent="0.25">
      <c r="A32" s="20">
        <v>20</v>
      </c>
      <c r="B32" s="20"/>
      <c r="C32" s="21" t="s">
        <v>101</v>
      </c>
      <c r="D32" s="21" t="s">
        <v>102</v>
      </c>
      <c r="E32" s="20" t="s">
        <v>64</v>
      </c>
      <c r="F32" s="150">
        <v>134.79381643172999</v>
      </c>
      <c r="G32" s="23">
        <v>12.74</v>
      </c>
      <c r="H32" s="23">
        <f t="shared" si="0"/>
        <v>1717.27</v>
      </c>
      <c r="I32" s="133"/>
    </row>
    <row r="33" spans="1:9" s="1" customFormat="1" ht="15.6" customHeight="1" x14ac:dyDescent="0.25">
      <c r="A33" s="20">
        <v>21</v>
      </c>
      <c r="B33" s="20"/>
      <c r="C33" s="21" t="s">
        <v>103</v>
      </c>
      <c r="D33" s="21" t="s">
        <v>104</v>
      </c>
      <c r="E33" s="20" t="s">
        <v>64</v>
      </c>
      <c r="F33" s="150">
        <v>131.97707235346999</v>
      </c>
      <c r="G33" s="23">
        <v>9.76</v>
      </c>
      <c r="H33" s="23">
        <f t="shared" si="0"/>
        <v>1288.0999999999999</v>
      </c>
      <c r="I33" s="133"/>
    </row>
    <row r="34" spans="1:9" s="1" customFormat="1" ht="15.6" customHeight="1" x14ac:dyDescent="0.25">
      <c r="A34" s="20">
        <v>22</v>
      </c>
      <c r="B34" s="20"/>
      <c r="C34" s="21" t="s">
        <v>105</v>
      </c>
      <c r="D34" s="21" t="s">
        <v>106</v>
      </c>
      <c r="E34" s="20" t="s">
        <v>64</v>
      </c>
      <c r="F34" s="150">
        <v>88.272884526680997</v>
      </c>
      <c r="G34" s="23">
        <v>11.82</v>
      </c>
      <c r="H34" s="23">
        <f t="shared" si="0"/>
        <v>1043.3900000000001</v>
      </c>
      <c r="I34" s="133"/>
    </row>
    <row r="35" spans="1:9" s="1" customFormat="1" ht="15.6" customHeight="1" x14ac:dyDescent="0.25">
      <c r="A35" s="20">
        <v>23</v>
      </c>
      <c r="B35" s="20"/>
      <c r="C35" s="21" t="s">
        <v>107</v>
      </c>
      <c r="D35" s="21" t="s">
        <v>108</v>
      </c>
      <c r="E35" s="20" t="s">
        <v>64</v>
      </c>
      <c r="F35" s="150">
        <v>62.497667587117</v>
      </c>
      <c r="G35" s="23">
        <v>10.06</v>
      </c>
      <c r="H35" s="23">
        <f t="shared" si="0"/>
        <v>628.73</v>
      </c>
      <c r="I35" s="133"/>
    </row>
    <row r="36" spans="1:9" s="1" customFormat="1" ht="15.6" customHeight="1" x14ac:dyDescent="0.25">
      <c r="A36" s="20">
        <v>24</v>
      </c>
      <c r="B36" s="20"/>
      <c r="C36" s="21" t="s">
        <v>109</v>
      </c>
      <c r="D36" s="21" t="s">
        <v>110</v>
      </c>
      <c r="E36" s="20" t="s">
        <v>64</v>
      </c>
      <c r="F36" s="150">
        <v>28.347018505404002</v>
      </c>
      <c r="G36" s="23">
        <v>10.35</v>
      </c>
      <c r="H36" s="23">
        <f t="shared" si="0"/>
        <v>293.39</v>
      </c>
      <c r="I36" s="133"/>
    </row>
    <row r="37" spans="1:9" s="15" customFormat="1" ht="15.6" customHeight="1" x14ac:dyDescent="0.25">
      <c r="A37" s="183" t="s">
        <v>111</v>
      </c>
      <c r="B37" s="184"/>
      <c r="C37" s="185"/>
      <c r="D37" s="185"/>
      <c r="E37" s="184"/>
      <c r="F37" s="19">
        <f>SUM(F38:F38)</f>
        <v>1719.0647472221999</v>
      </c>
      <c r="G37" s="19"/>
      <c r="H37" s="19">
        <f>SUM(H38:H38)</f>
        <v>22674.46</v>
      </c>
    </row>
    <row r="38" spans="1:9" s="1" customFormat="1" ht="15.6" customHeight="1" x14ac:dyDescent="0.25">
      <c r="A38" s="20">
        <v>25</v>
      </c>
      <c r="B38" s="20"/>
      <c r="C38" s="21">
        <v>2</v>
      </c>
      <c r="D38" s="21" t="s">
        <v>111</v>
      </c>
      <c r="E38" s="20" t="s">
        <v>64</v>
      </c>
      <c r="F38" s="22">
        <v>1719.0647472221999</v>
      </c>
      <c r="G38" s="23">
        <v>13.19</v>
      </c>
      <c r="H38" s="23">
        <f>ROUND(F38*G38,2)</f>
        <v>22674.46</v>
      </c>
    </row>
    <row r="39" spans="1:9" s="15" customFormat="1" ht="15.6" customHeight="1" x14ac:dyDescent="0.25">
      <c r="A39" s="183" t="s">
        <v>112</v>
      </c>
      <c r="B39" s="184"/>
      <c r="C39" s="185"/>
      <c r="D39" s="185"/>
      <c r="E39" s="184"/>
      <c r="F39" s="18"/>
      <c r="G39" s="19"/>
      <c r="H39" s="19">
        <f>SUM(H40:H94)</f>
        <v>218243</v>
      </c>
    </row>
    <row r="40" spans="1:9" s="1" customFormat="1" ht="31.35" customHeight="1" x14ac:dyDescent="0.25">
      <c r="A40" s="20">
        <v>26</v>
      </c>
      <c r="B40" s="20"/>
      <c r="C40" s="24" t="s">
        <v>113</v>
      </c>
      <c r="D40" s="21" t="s">
        <v>114</v>
      </c>
      <c r="E40" s="20" t="s">
        <v>115</v>
      </c>
      <c r="F40" s="22">
        <v>310.83333333333002</v>
      </c>
      <c r="G40" s="23">
        <v>290.01</v>
      </c>
      <c r="H40" s="23">
        <f t="shared" ref="H40:H71" si="1">ROUND(F40*G40,2)</f>
        <v>90144.77</v>
      </c>
    </row>
    <row r="41" spans="1:9" s="1" customFormat="1" ht="31.35" customHeight="1" x14ac:dyDescent="0.25">
      <c r="A41" s="20">
        <v>27</v>
      </c>
      <c r="B41" s="20"/>
      <c r="C41" s="24" t="s">
        <v>116</v>
      </c>
      <c r="D41" s="21" t="s">
        <v>117</v>
      </c>
      <c r="E41" s="20" t="s">
        <v>115</v>
      </c>
      <c r="F41" s="22">
        <v>161.42459972221999</v>
      </c>
      <c r="G41" s="23">
        <v>120.04</v>
      </c>
      <c r="H41" s="23">
        <f t="shared" si="1"/>
        <v>19377.41</v>
      </c>
    </row>
    <row r="42" spans="1:9" s="1" customFormat="1" ht="46.9" customHeight="1" x14ac:dyDescent="0.25">
      <c r="A42" s="20">
        <v>28</v>
      </c>
      <c r="B42" s="20"/>
      <c r="C42" s="24" t="s">
        <v>118</v>
      </c>
      <c r="D42" s="21" t="s">
        <v>119</v>
      </c>
      <c r="E42" s="20" t="s">
        <v>115</v>
      </c>
      <c r="F42" s="22">
        <v>199.73633333333001</v>
      </c>
      <c r="G42" s="23">
        <v>90</v>
      </c>
      <c r="H42" s="23">
        <f t="shared" si="1"/>
        <v>17976.27</v>
      </c>
    </row>
    <row r="43" spans="1:9" s="1" customFormat="1" ht="31.35" customHeight="1" x14ac:dyDescent="0.25">
      <c r="A43" s="20">
        <v>29</v>
      </c>
      <c r="B43" s="20"/>
      <c r="C43" s="24" t="s">
        <v>120</v>
      </c>
      <c r="D43" s="21" t="s">
        <v>121</v>
      </c>
      <c r="E43" s="20" t="s">
        <v>115</v>
      </c>
      <c r="F43" s="22">
        <v>97.1</v>
      </c>
      <c r="G43" s="23">
        <v>115.27</v>
      </c>
      <c r="H43" s="23">
        <f t="shared" si="1"/>
        <v>11192.72</v>
      </c>
    </row>
    <row r="44" spans="1:9" s="1" customFormat="1" ht="31.35" customHeight="1" x14ac:dyDescent="0.25">
      <c r="A44" s="20">
        <v>30</v>
      </c>
      <c r="B44" s="20"/>
      <c r="C44" s="24" t="s">
        <v>122</v>
      </c>
      <c r="D44" s="21" t="s">
        <v>123</v>
      </c>
      <c r="E44" s="20" t="s">
        <v>115</v>
      </c>
      <c r="F44" s="22">
        <v>79.166915277778003</v>
      </c>
      <c r="G44" s="23">
        <v>115.4</v>
      </c>
      <c r="H44" s="23">
        <f t="shared" si="1"/>
        <v>9135.86</v>
      </c>
    </row>
    <row r="45" spans="1:9" s="1" customFormat="1" ht="15.6" customHeight="1" x14ac:dyDescent="0.25">
      <c r="A45" s="20">
        <v>31</v>
      </c>
      <c r="B45" s="20"/>
      <c r="C45" s="24" t="s">
        <v>124</v>
      </c>
      <c r="D45" s="21" t="s">
        <v>125</v>
      </c>
      <c r="E45" s="20" t="s">
        <v>115</v>
      </c>
      <c r="F45" s="22">
        <v>68.391093333333004</v>
      </c>
      <c r="G45" s="23">
        <v>120.24</v>
      </c>
      <c r="H45" s="23">
        <f t="shared" si="1"/>
        <v>8223.35</v>
      </c>
    </row>
    <row r="46" spans="1:9" s="1" customFormat="1" ht="15.6" customHeight="1" x14ac:dyDescent="0.25">
      <c r="A46" s="20">
        <v>32</v>
      </c>
      <c r="B46" s="20"/>
      <c r="C46" s="24" t="s">
        <v>126</v>
      </c>
      <c r="D46" s="21" t="s">
        <v>127</v>
      </c>
      <c r="E46" s="20" t="s">
        <v>115</v>
      </c>
      <c r="F46" s="22">
        <v>124.18686361111</v>
      </c>
      <c r="G46" s="23">
        <v>65.709999999999994</v>
      </c>
      <c r="H46" s="23">
        <f t="shared" si="1"/>
        <v>8160.32</v>
      </c>
    </row>
    <row r="47" spans="1:9" s="1" customFormat="1" ht="46.9" customHeight="1" x14ac:dyDescent="0.25">
      <c r="A47" s="20">
        <v>33</v>
      </c>
      <c r="B47" s="20"/>
      <c r="C47" s="24" t="s">
        <v>128</v>
      </c>
      <c r="D47" s="21" t="s">
        <v>129</v>
      </c>
      <c r="E47" s="20" t="s">
        <v>115</v>
      </c>
      <c r="F47" s="22">
        <v>934.37372222221995</v>
      </c>
      <c r="G47" s="23">
        <v>6.82</v>
      </c>
      <c r="H47" s="23">
        <f t="shared" si="1"/>
        <v>6372.43</v>
      </c>
    </row>
    <row r="48" spans="1:9" s="1" customFormat="1" ht="15.6" customHeight="1" x14ac:dyDescent="0.25">
      <c r="A48" s="20">
        <v>34</v>
      </c>
      <c r="B48" s="20"/>
      <c r="C48" s="24" t="s">
        <v>130</v>
      </c>
      <c r="D48" s="21" t="s">
        <v>131</v>
      </c>
      <c r="E48" s="20" t="s">
        <v>115</v>
      </c>
      <c r="F48" s="22">
        <v>67.483483333332998</v>
      </c>
      <c r="G48" s="23">
        <v>86.4</v>
      </c>
      <c r="H48" s="23">
        <f t="shared" si="1"/>
        <v>5830.57</v>
      </c>
    </row>
    <row r="49" spans="1:8" s="1" customFormat="1" ht="31.35" customHeight="1" x14ac:dyDescent="0.25">
      <c r="A49" s="20">
        <v>35</v>
      </c>
      <c r="B49" s="20"/>
      <c r="C49" s="24" t="s">
        <v>132</v>
      </c>
      <c r="D49" s="21" t="s">
        <v>133</v>
      </c>
      <c r="E49" s="20" t="s">
        <v>115</v>
      </c>
      <c r="F49" s="22">
        <v>466.93765222221998</v>
      </c>
      <c r="G49" s="23">
        <v>12.31</v>
      </c>
      <c r="H49" s="23">
        <f t="shared" si="1"/>
        <v>5748</v>
      </c>
    </row>
    <row r="50" spans="1:8" s="1" customFormat="1" ht="15.6" customHeight="1" x14ac:dyDescent="0.25">
      <c r="A50" s="20">
        <v>36</v>
      </c>
      <c r="B50" s="20"/>
      <c r="C50" s="24" t="s">
        <v>134</v>
      </c>
      <c r="D50" s="21" t="s">
        <v>135</v>
      </c>
      <c r="E50" s="20" t="s">
        <v>115</v>
      </c>
      <c r="F50" s="22">
        <v>15.689041111111001</v>
      </c>
      <c r="G50" s="23">
        <v>312.20999999999998</v>
      </c>
      <c r="H50" s="23">
        <f t="shared" si="1"/>
        <v>4898.28</v>
      </c>
    </row>
    <row r="51" spans="1:8" s="1" customFormat="1" ht="31.35" customHeight="1" x14ac:dyDescent="0.25">
      <c r="A51" s="20">
        <v>37</v>
      </c>
      <c r="B51" s="20"/>
      <c r="C51" s="24" t="s">
        <v>136</v>
      </c>
      <c r="D51" s="21" t="s">
        <v>137</v>
      </c>
      <c r="E51" s="20" t="s">
        <v>115</v>
      </c>
      <c r="F51" s="22">
        <v>24.405149166667002</v>
      </c>
      <c r="G51" s="23">
        <v>175.56</v>
      </c>
      <c r="H51" s="23">
        <f t="shared" si="1"/>
        <v>4284.57</v>
      </c>
    </row>
    <row r="52" spans="1:8" s="1" customFormat="1" ht="15.6" customHeight="1" x14ac:dyDescent="0.25">
      <c r="A52" s="20">
        <v>38</v>
      </c>
      <c r="B52" s="20"/>
      <c r="C52" s="24" t="s">
        <v>138</v>
      </c>
      <c r="D52" s="21" t="s">
        <v>139</v>
      </c>
      <c r="E52" s="20" t="s">
        <v>140</v>
      </c>
      <c r="F52" s="22">
        <v>22.975000000000001</v>
      </c>
      <c r="G52" s="23">
        <v>184.39</v>
      </c>
      <c r="H52" s="23">
        <f t="shared" si="1"/>
        <v>4236.3599999999997</v>
      </c>
    </row>
    <row r="53" spans="1:8" s="1" customFormat="1" ht="31.35" customHeight="1" x14ac:dyDescent="0.25">
      <c r="A53" s="20">
        <v>39</v>
      </c>
      <c r="B53" s="20"/>
      <c r="C53" s="24" t="s">
        <v>141</v>
      </c>
      <c r="D53" s="21" t="s">
        <v>142</v>
      </c>
      <c r="E53" s="20" t="s">
        <v>115</v>
      </c>
      <c r="F53" s="22">
        <v>34.446479444444002</v>
      </c>
      <c r="G53" s="23">
        <v>96.89</v>
      </c>
      <c r="H53" s="23">
        <f t="shared" si="1"/>
        <v>3337.52</v>
      </c>
    </row>
    <row r="54" spans="1:8" s="1" customFormat="1" ht="15.6" customHeight="1" x14ac:dyDescent="0.25">
      <c r="A54" s="20">
        <v>40</v>
      </c>
      <c r="B54" s="20"/>
      <c r="C54" s="24" t="s">
        <v>143</v>
      </c>
      <c r="D54" s="21" t="s">
        <v>144</v>
      </c>
      <c r="E54" s="20" t="s">
        <v>115</v>
      </c>
      <c r="F54" s="22">
        <v>25.1614</v>
      </c>
      <c r="G54" s="23">
        <v>94.05</v>
      </c>
      <c r="H54" s="23">
        <f t="shared" si="1"/>
        <v>2366.4299999999998</v>
      </c>
    </row>
    <row r="55" spans="1:8" s="1" customFormat="1" ht="31.35" customHeight="1" x14ac:dyDescent="0.25">
      <c r="A55" s="20">
        <v>41</v>
      </c>
      <c r="B55" s="20"/>
      <c r="C55" s="24" t="s">
        <v>145</v>
      </c>
      <c r="D55" s="21" t="s">
        <v>146</v>
      </c>
      <c r="E55" s="20" t="s">
        <v>115</v>
      </c>
      <c r="F55" s="22">
        <v>68.637777777777998</v>
      </c>
      <c r="G55" s="23">
        <v>29.46</v>
      </c>
      <c r="H55" s="23">
        <f t="shared" si="1"/>
        <v>2022.07</v>
      </c>
    </row>
    <row r="56" spans="1:8" s="1" customFormat="1" ht="15.6" customHeight="1" x14ac:dyDescent="0.25">
      <c r="A56" s="20">
        <v>42</v>
      </c>
      <c r="B56" s="20"/>
      <c r="C56" s="24" t="s">
        <v>147</v>
      </c>
      <c r="D56" s="21" t="s">
        <v>148</v>
      </c>
      <c r="E56" s="20" t="s">
        <v>115</v>
      </c>
      <c r="F56" s="22">
        <v>44.666666666666998</v>
      </c>
      <c r="G56" s="23">
        <v>35.299999999999997</v>
      </c>
      <c r="H56" s="23">
        <f t="shared" si="1"/>
        <v>1576.73</v>
      </c>
    </row>
    <row r="57" spans="1:8" s="1" customFormat="1" ht="31.35" customHeight="1" x14ac:dyDescent="0.25">
      <c r="A57" s="20">
        <v>43</v>
      </c>
      <c r="B57" s="20"/>
      <c r="C57" s="24" t="s">
        <v>149</v>
      </c>
      <c r="D57" s="21" t="s">
        <v>150</v>
      </c>
      <c r="E57" s="20" t="s">
        <v>115</v>
      </c>
      <c r="F57" s="22">
        <v>2.2744444444443999</v>
      </c>
      <c r="G57" s="23">
        <v>680.14</v>
      </c>
      <c r="H57" s="23">
        <f t="shared" si="1"/>
        <v>1546.94</v>
      </c>
    </row>
    <row r="58" spans="1:8" s="1" customFormat="1" ht="31.35" customHeight="1" x14ac:dyDescent="0.25">
      <c r="A58" s="20">
        <v>44</v>
      </c>
      <c r="B58" s="20"/>
      <c r="C58" s="24" t="s">
        <v>151</v>
      </c>
      <c r="D58" s="21" t="s">
        <v>152</v>
      </c>
      <c r="E58" s="20" t="s">
        <v>115</v>
      </c>
      <c r="F58" s="22">
        <v>2.2744444444443999</v>
      </c>
      <c r="G58" s="23">
        <v>560.70000000000005</v>
      </c>
      <c r="H58" s="23">
        <f t="shared" si="1"/>
        <v>1275.28</v>
      </c>
    </row>
    <row r="59" spans="1:8" s="1" customFormat="1" ht="15.6" customHeight="1" x14ac:dyDescent="0.25">
      <c r="A59" s="20">
        <v>45</v>
      </c>
      <c r="B59" s="20"/>
      <c r="C59" s="24" t="s">
        <v>153</v>
      </c>
      <c r="D59" s="21" t="s">
        <v>154</v>
      </c>
      <c r="E59" s="20" t="s">
        <v>115</v>
      </c>
      <c r="F59" s="22">
        <v>12.985294444443999</v>
      </c>
      <c r="G59" s="23">
        <v>89.99</v>
      </c>
      <c r="H59" s="23">
        <f t="shared" si="1"/>
        <v>1168.55</v>
      </c>
    </row>
    <row r="60" spans="1:8" s="1" customFormat="1" ht="15.6" customHeight="1" x14ac:dyDescent="0.25">
      <c r="A60" s="20">
        <v>46</v>
      </c>
      <c r="B60" s="20"/>
      <c r="C60" s="24" t="s">
        <v>155</v>
      </c>
      <c r="D60" s="21" t="s">
        <v>156</v>
      </c>
      <c r="E60" s="20" t="s">
        <v>115</v>
      </c>
      <c r="F60" s="22">
        <v>7.6666666666666003</v>
      </c>
      <c r="G60" s="23">
        <v>142.69999999999999</v>
      </c>
      <c r="H60" s="23">
        <f t="shared" si="1"/>
        <v>1094.03</v>
      </c>
    </row>
    <row r="61" spans="1:8" s="1" customFormat="1" ht="31.35" customHeight="1" x14ac:dyDescent="0.25">
      <c r="A61" s="20">
        <v>47</v>
      </c>
      <c r="B61" s="20"/>
      <c r="C61" s="24" t="s">
        <v>157</v>
      </c>
      <c r="D61" s="21" t="s">
        <v>158</v>
      </c>
      <c r="E61" s="20" t="s">
        <v>115</v>
      </c>
      <c r="F61" s="22">
        <v>92.809691666665998</v>
      </c>
      <c r="G61" s="23">
        <v>11.77</v>
      </c>
      <c r="H61" s="23">
        <f t="shared" si="1"/>
        <v>1092.3699999999999</v>
      </c>
    </row>
    <row r="62" spans="1:8" s="1" customFormat="1" ht="31.35" customHeight="1" x14ac:dyDescent="0.25">
      <c r="A62" s="20">
        <v>48</v>
      </c>
      <c r="B62" s="20"/>
      <c r="C62" s="24" t="s">
        <v>159</v>
      </c>
      <c r="D62" s="21" t="s">
        <v>160</v>
      </c>
      <c r="E62" s="20" t="s">
        <v>115</v>
      </c>
      <c r="F62" s="22">
        <v>123.14579999999999</v>
      </c>
      <c r="G62" s="23">
        <v>8.1</v>
      </c>
      <c r="H62" s="23">
        <f t="shared" si="1"/>
        <v>997.48</v>
      </c>
    </row>
    <row r="63" spans="1:8" s="1" customFormat="1" ht="31.35" customHeight="1" x14ac:dyDescent="0.25">
      <c r="A63" s="20">
        <v>49</v>
      </c>
      <c r="B63" s="20"/>
      <c r="C63" s="24" t="s">
        <v>161</v>
      </c>
      <c r="D63" s="21" t="s">
        <v>162</v>
      </c>
      <c r="E63" s="20" t="s">
        <v>115</v>
      </c>
      <c r="F63" s="22">
        <v>29.148583333333001</v>
      </c>
      <c r="G63" s="23">
        <v>31.26</v>
      </c>
      <c r="H63" s="23">
        <f t="shared" si="1"/>
        <v>911.18</v>
      </c>
    </row>
    <row r="64" spans="1:8" s="1" customFormat="1" ht="31.35" customHeight="1" x14ac:dyDescent="0.25">
      <c r="A64" s="20">
        <v>50</v>
      </c>
      <c r="B64" s="20"/>
      <c r="C64" s="24" t="s">
        <v>163</v>
      </c>
      <c r="D64" s="21" t="s">
        <v>164</v>
      </c>
      <c r="E64" s="20" t="s">
        <v>115</v>
      </c>
      <c r="F64" s="22">
        <v>2.2744444444443999</v>
      </c>
      <c r="G64" s="23">
        <v>354.7</v>
      </c>
      <c r="H64" s="23">
        <f t="shared" si="1"/>
        <v>806.75</v>
      </c>
    </row>
    <row r="65" spans="1:8" s="1" customFormat="1" ht="46.9" customHeight="1" x14ac:dyDescent="0.25">
      <c r="A65" s="20">
        <v>51</v>
      </c>
      <c r="B65" s="20"/>
      <c r="C65" s="24" t="s">
        <v>165</v>
      </c>
      <c r="D65" s="21" t="s">
        <v>166</v>
      </c>
      <c r="E65" s="20" t="s">
        <v>115</v>
      </c>
      <c r="F65" s="22">
        <v>6.6172222222221997</v>
      </c>
      <c r="G65" s="23">
        <v>90.4</v>
      </c>
      <c r="H65" s="23">
        <f t="shared" si="1"/>
        <v>598.20000000000005</v>
      </c>
    </row>
    <row r="66" spans="1:8" s="1" customFormat="1" ht="15.6" customHeight="1" x14ac:dyDescent="0.25">
      <c r="A66" s="20">
        <v>52</v>
      </c>
      <c r="B66" s="20"/>
      <c r="C66" s="24" t="s">
        <v>167</v>
      </c>
      <c r="D66" s="21" t="s">
        <v>168</v>
      </c>
      <c r="E66" s="20" t="s">
        <v>115</v>
      </c>
      <c r="F66" s="22">
        <v>17.789722222222</v>
      </c>
      <c r="G66" s="23">
        <v>30</v>
      </c>
      <c r="H66" s="23">
        <f t="shared" si="1"/>
        <v>533.69000000000005</v>
      </c>
    </row>
    <row r="67" spans="1:8" s="1" customFormat="1" ht="31.35" customHeight="1" x14ac:dyDescent="0.25">
      <c r="A67" s="20">
        <v>53</v>
      </c>
      <c r="B67" s="20"/>
      <c r="C67" s="24" t="s">
        <v>169</v>
      </c>
      <c r="D67" s="21" t="s">
        <v>170</v>
      </c>
      <c r="E67" s="20" t="s">
        <v>115</v>
      </c>
      <c r="F67" s="22">
        <v>16.875</v>
      </c>
      <c r="G67" s="23">
        <v>29.6</v>
      </c>
      <c r="H67" s="23">
        <f t="shared" si="1"/>
        <v>499.5</v>
      </c>
    </row>
    <row r="68" spans="1:8" s="1" customFormat="1" ht="15.6" customHeight="1" x14ac:dyDescent="0.25">
      <c r="A68" s="20">
        <v>54</v>
      </c>
      <c r="B68" s="20"/>
      <c r="C68" s="24" t="s">
        <v>171</v>
      </c>
      <c r="D68" s="21" t="s">
        <v>172</v>
      </c>
      <c r="E68" s="20" t="s">
        <v>115</v>
      </c>
      <c r="F68" s="22">
        <v>390.51711722222001</v>
      </c>
      <c r="G68" s="23">
        <v>1.2</v>
      </c>
      <c r="H68" s="23">
        <f t="shared" si="1"/>
        <v>468.62</v>
      </c>
    </row>
    <row r="69" spans="1:8" s="1" customFormat="1" ht="31.35" customHeight="1" x14ac:dyDescent="0.25">
      <c r="A69" s="20">
        <v>55</v>
      </c>
      <c r="B69" s="20"/>
      <c r="C69" s="24" t="s">
        <v>173</v>
      </c>
      <c r="D69" s="21" t="s">
        <v>174</v>
      </c>
      <c r="E69" s="20" t="s">
        <v>115</v>
      </c>
      <c r="F69" s="22">
        <v>788.97583333333</v>
      </c>
      <c r="G69" s="23">
        <v>0.55000000000000004</v>
      </c>
      <c r="H69" s="23">
        <f t="shared" si="1"/>
        <v>433.94</v>
      </c>
    </row>
    <row r="70" spans="1:8" s="1" customFormat="1" ht="31.35" customHeight="1" x14ac:dyDescent="0.25">
      <c r="A70" s="20">
        <v>56</v>
      </c>
      <c r="B70" s="20"/>
      <c r="C70" s="24" t="s">
        <v>175</v>
      </c>
      <c r="D70" s="21" t="s">
        <v>176</v>
      </c>
      <c r="E70" s="20" t="s">
        <v>115</v>
      </c>
      <c r="F70" s="22">
        <v>57.055555555555003</v>
      </c>
      <c r="G70" s="23">
        <v>4.91</v>
      </c>
      <c r="H70" s="23">
        <f t="shared" si="1"/>
        <v>280.14</v>
      </c>
    </row>
    <row r="71" spans="1:8" s="1" customFormat="1" ht="15.6" customHeight="1" x14ac:dyDescent="0.25">
      <c r="A71" s="20">
        <v>57</v>
      </c>
      <c r="B71" s="20"/>
      <c r="C71" s="24" t="s">
        <v>177</v>
      </c>
      <c r="D71" s="21" t="s">
        <v>178</v>
      </c>
      <c r="E71" s="20" t="s">
        <v>115</v>
      </c>
      <c r="F71" s="22">
        <v>6.44625</v>
      </c>
      <c r="G71" s="23">
        <v>28.63</v>
      </c>
      <c r="H71" s="23">
        <f t="shared" si="1"/>
        <v>184.56</v>
      </c>
    </row>
    <row r="72" spans="1:8" s="1" customFormat="1" ht="15.6" customHeight="1" x14ac:dyDescent="0.25">
      <c r="A72" s="20">
        <v>58</v>
      </c>
      <c r="B72" s="20"/>
      <c r="C72" s="24" t="s">
        <v>179</v>
      </c>
      <c r="D72" s="21" t="s">
        <v>180</v>
      </c>
      <c r="E72" s="20" t="s">
        <v>115</v>
      </c>
      <c r="F72" s="22">
        <v>1.8333333333333</v>
      </c>
      <c r="G72" s="23">
        <v>92.94</v>
      </c>
      <c r="H72" s="23">
        <f t="shared" ref="H72:H94" si="2">ROUND(F72*G72,2)</f>
        <v>170.39</v>
      </c>
    </row>
    <row r="73" spans="1:8" s="1" customFormat="1" ht="31.35" customHeight="1" x14ac:dyDescent="0.25">
      <c r="A73" s="20">
        <v>59</v>
      </c>
      <c r="B73" s="20"/>
      <c r="C73" s="24" t="s">
        <v>181</v>
      </c>
      <c r="D73" s="21" t="s">
        <v>182</v>
      </c>
      <c r="E73" s="20" t="s">
        <v>115</v>
      </c>
      <c r="F73" s="22">
        <v>84.144211111111005</v>
      </c>
      <c r="G73" s="23">
        <v>1.7</v>
      </c>
      <c r="H73" s="23">
        <f t="shared" si="2"/>
        <v>143.05000000000001</v>
      </c>
    </row>
    <row r="74" spans="1:8" s="1" customFormat="1" ht="15.6" customHeight="1" x14ac:dyDescent="0.25">
      <c r="A74" s="20">
        <v>60</v>
      </c>
      <c r="B74" s="20"/>
      <c r="C74" s="24" t="s">
        <v>183</v>
      </c>
      <c r="D74" s="21" t="s">
        <v>184</v>
      </c>
      <c r="E74" s="20" t="s">
        <v>115</v>
      </c>
      <c r="F74" s="22">
        <v>0.46</v>
      </c>
      <c r="G74" s="23">
        <v>304.23</v>
      </c>
      <c r="H74" s="23">
        <f t="shared" si="2"/>
        <v>139.94999999999999</v>
      </c>
    </row>
    <row r="75" spans="1:8" s="1" customFormat="1" ht="15.6" customHeight="1" x14ac:dyDescent="0.25">
      <c r="A75" s="20">
        <v>61</v>
      </c>
      <c r="B75" s="20"/>
      <c r="C75" s="24" t="s">
        <v>185</v>
      </c>
      <c r="D75" s="21" t="s">
        <v>186</v>
      </c>
      <c r="E75" s="20" t="s">
        <v>115</v>
      </c>
      <c r="F75" s="22">
        <v>0.70888888888889001</v>
      </c>
      <c r="G75" s="23">
        <v>195.2</v>
      </c>
      <c r="H75" s="23">
        <f t="shared" si="2"/>
        <v>138.38</v>
      </c>
    </row>
    <row r="76" spans="1:8" s="1" customFormat="1" ht="31.35" customHeight="1" x14ac:dyDescent="0.25">
      <c r="A76" s="20">
        <v>62</v>
      </c>
      <c r="B76" s="20"/>
      <c r="C76" s="24" t="s">
        <v>187</v>
      </c>
      <c r="D76" s="21" t="s">
        <v>188</v>
      </c>
      <c r="E76" s="20" t="s">
        <v>115</v>
      </c>
      <c r="F76" s="22">
        <v>0.75249999999999995</v>
      </c>
      <c r="G76" s="23">
        <v>176.03</v>
      </c>
      <c r="H76" s="23">
        <f t="shared" si="2"/>
        <v>132.46</v>
      </c>
    </row>
    <row r="77" spans="1:8" s="1" customFormat="1" ht="31.35" customHeight="1" x14ac:dyDescent="0.25">
      <c r="A77" s="20">
        <v>63</v>
      </c>
      <c r="B77" s="20"/>
      <c r="C77" s="24" t="s">
        <v>189</v>
      </c>
      <c r="D77" s="21" t="s">
        <v>190</v>
      </c>
      <c r="E77" s="20" t="s">
        <v>115</v>
      </c>
      <c r="F77" s="22">
        <v>0.56666666666666998</v>
      </c>
      <c r="G77" s="23">
        <v>226.54</v>
      </c>
      <c r="H77" s="23">
        <f t="shared" si="2"/>
        <v>128.37</v>
      </c>
    </row>
    <row r="78" spans="1:8" s="1" customFormat="1" ht="31.35" customHeight="1" x14ac:dyDescent="0.25">
      <c r="A78" s="20">
        <v>64</v>
      </c>
      <c r="B78" s="20"/>
      <c r="C78" s="24" t="s">
        <v>191</v>
      </c>
      <c r="D78" s="21" t="s">
        <v>192</v>
      </c>
      <c r="E78" s="20" t="s">
        <v>115</v>
      </c>
      <c r="F78" s="22">
        <v>18.333333333333002</v>
      </c>
      <c r="G78" s="23">
        <v>6.66</v>
      </c>
      <c r="H78" s="23">
        <f t="shared" si="2"/>
        <v>122.1</v>
      </c>
    </row>
    <row r="79" spans="1:8" s="1" customFormat="1" ht="31.35" customHeight="1" x14ac:dyDescent="0.25">
      <c r="A79" s="20">
        <v>65</v>
      </c>
      <c r="B79" s="20"/>
      <c r="C79" s="24" t="s">
        <v>193</v>
      </c>
      <c r="D79" s="21" t="s">
        <v>194</v>
      </c>
      <c r="E79" s="20" t="s">
        <v>115</v>
      </c>
      <c r="F79" s="22">
        <v>1.0988888888888999</v>
      </c>
      <c r="G79" s="23">
        <v>103.16</v>
      </c>
      <c r="H79" s="23">
        <f t="shared" si="2"/>
        <v>113.36</v>
      </c>
    </row>
    <row r="80" spans="1:8" s="1" customFormat="1" ht="15.6" customHeight="1" x14ac:dyDescent="0.25">
      <c r="A80" s="20">
        <v>66</v>
      </c>
      <c r="B80" s="20"/>
      <c r="C80" s="24" t="s">
        <v>195</v>
      </c>
      <c r="D80" s="21" t="s">
        <v>196</v>
      </c>
      <c r="E80" s="20" t="s">
        <v>115</v>
      </c>
      <c r="F80" s="22">
        <v>141.96813888889</v>
      </c>
      <c r="G80" s="23">
        <v>0.5</v>
      </c>
      <c r="H80" s="23">
        <f t="shared" si="2"/>
        <v>70.98</v>
      </c>
    </row>
    <row r="81" spans="1:8" s="1" customFormat="1" ht="15.6" customHeight="1" x14ac:dyDescent="0.25">
      <c r="A81" s="20">
        <v>67</v>
      </c>
      <c r="B81" s="20"/>
      <c r="C81" s="24" t="s">
        <v>197</v>
      </c>
      <c r="D81" s="21" t="s">
        <v>198</v>
      </c>
      <c r="E81" s="20" t="s">
        <v>115</v>
      </c>
      <c r="F81" s="22">
        <v>0.58777777777777995</v>
      </c>
      <c r="G81" s="23">
        <v>110</v>
      </c>
      <c r="H81" s="23">
        <f t="shared" si="2"/>
        <v>64.66</v>
      </c>
    </row>
    <row r="82" spans="1:8" s="1" customFormat="1" ht="15.6" customHeight="1" x14ac:dyDescent="0.25">
      <c r="A82" s="20">
        <v>68</v>
      </c>
      <c r="B82" s="20"/>
      <c r="C82" s="24" t="s">
        <v>199</v>
      </c>
      <c r="D82" s="21" t="s">
        <v>200</v>
      </c>
      <c r="E82" s="20" t="s">
        <v>115</v>
      </c>
      <c r="F82" s="22">
        <v>31.803472222221998</v>
      </c>
      <c r="G82" s="23">
        <v>1.9</v>
      </c>
      <c r="H82" s="23">
        <f t="shared" si="2"/>
        <v>60.43</v>
      </c>
    </row>
    <row r="83" spans="1:8" s="1" customFormat="1" ht="15.6" customHeight="1" x14ac:dyDescent="0.25">
      <c r="A83" s="20">
        <v>69</v>
      </c>
      <c r="B83" s="20"/>
      <c r="C83" s="24" t="s">
        <v>201</v>
      </c>
      <c r="D83" s="21" t="s">
        <v>202</v>
      </c>
      <c r="E83" s="20" t="s">
        <v>115</v>
      </c>
      <c r="F83" s="22">
        <v>0.43444444444444003</v>
      </c>
      <c r="G83" s="23">
        <v>89.54</v>
      </c>
      <c r="H83" s="23">
        <f t="shared" si="2"/>
        <v>38.9</v>
      </c>
    </row>
    <row r="84" spans="1:8" s="1" customFormat="1" ht="31.35" customHeight="1" x14ac:dyDescent="0.25">
      <c r="A84" s="20">
        <v>70</v>
      </c>
      <c r="B84" s="20"/>
      <c r="C84" s="24" t="s">
        <v>203</v>
      </c>
      <c r="D84" s="21" t="s">
        <v>204</v>
      </c>
      <c r="E84" s="20" t="s">
        <v>115</v>
      </c>
      <c r="F84" s="22">
        <v>9.8183333333332996</v>
      </c>
      <c r="G84" s="23">
        <v>3.28</v>
      </c>
      <c r="H84" s="23">
        <f t="shared" si="2"/>
        <v>32.200000000000003</v>
      </c>
    </row>
    <row r="85" spans="1:8" s="1" customFormat="1" ht="31.35" customHeight="1" x14ac:dyDescent="0.25">
      <c r="A85" s="20">
        <v>71</v>
      </c>
      <c r="B85" s="20"/>
      <c r="C85" s="24" t="s">
        <v>205</v>
      </c>
      <c r="D85" s="21" t="s">
        <v>206</v>
      </c>
      <c r="E85" s="20" t="s">
        <v>115</v>
      </c>
      <c r="F85" s="22">
        <v>34.415502500000002</v>
      </c>
      <c r="G85" s="23">
        <v>0.9</v>
      </c>
      <c r="H85" s="23">
        <f t="shared" si="2"/>
        <v>30.97</v>
      </c>
    </row>
    <row r="86" spans="1:8" s="1" customFormat="1" ht="15.6" customHeight="1" x14ac:dyDescent="0.25">
      <c r="A86" s="20">
        <v>72</v>
      </c>
      <c r="B86" s="20"/>
      <c r="C86" s="24" t="s">
        <v>207</v>
      </c>
      <c r="D86" s="21" t="s">
        <v>208</v>
      </c>
      <c r="E86" s="20" t="s">
        <v>115</v>
      </c>
      <c r="F86" s="22">
        <v>10.749472222222</v>
      </c>
      <c r="G86" s="23">
        <v>2.33</v>
      </c>
      <c r="H86" s="23">
        <f t="shared" si="2"/>
        <v>25.05</v>
      </c>
    </row>
    <row r="87" spans="1:8" s="1" customFormat="1" ht="15.6" customHeight="1" x14ac:dyDescent="0.25">
      <c r="A87" s="20">
        <v>73</v>
      </c>
      <c r="B87" s="20"/>
      <c r="C87" s="24" t="s">
        <v>209</v>
      </c>
      <c r="D87" s="21" t="s">
        <v>210</v>
      </c>
      <c r="E87" s="20" t="s">
        <v>115</v>
      </c>
      <c r="F87" s="22">
        <v>5.8527777777778001</v>
      </c>
      <c r="G87" s="23">
        <v>3.29</v>
      </c>
      <c r="H87" s="23">
        <f t="shared" si="2"/>
        <v>19.260000000000002</v>
      </c>
    </row>
    <row r="88" spans="1:8" s="1" customFormat="1" ht="15.6" customHeight="1" x14ac:dyDescent="0.25">
      <c r="A88" s="20">
        <v>74</v>
      </c>
      <c r="B88" s="20"/>
      <c r="C88" s="24" t="s">
        <v>211</v>
      </c>
      <c r="D88" s="21" t="s">
        <v>212</v>
      </c>
      <c r="E88" s="20" t="s">
        <v>115</v>
      </c>
      <c r="F88" s="22">
        <v>0.17145555555556</v>
      </c>
      <c r="G88" s="23">
        <v>102.84</v>
      </c>
      <c r="H88" s="23">
        <f t="shared" si="2"/>
        <v>17.63</v>
      </c>
    </row>
    <row r="89" spans="1:8" s="1" customFormat="1" ht="15.6" customHeight="1" x14ac:dyDescent="0.25">
      <c r="A89" s="20">
        <v>75</v>
      </c>
      <c r="B89" s="20"/>
      <c r="C89" s="24" t="s">
        <v>213</v>
      </c>
      <c r="D89" s="21" t="s">
        <v>214</v>
      </c>
      <c r="E89" s="20" t="s">
        <v>115</v>
      </c>
      <c r="F89" s="22">
        <v>0.16666666666666999</v>
      </c>
      <c r="G89" s="23">
        <v>62.3</v>
      </c>
      <c r="H89" s="23">
        <f t="shared" si="2"/>
        <v>10.38</v>
      </c>
    </row>
    <row r="90" spans="1:8" s="1" customFormat="1" ht="15.6" customHeight="1" x14ac:dyDescent="0.25">
      <c r="A90" s="20">
        <v>76</v>
      </c>
      <c r="B90" s="20"/>
      <c r="C90" s="24" t="s">
        <v>215</v>
      </c>
      <c r="D90" s="21" t="s">
        <v>216</v>
      </c>
      <c r="E90" s="20" t="s">
        <v>115</v>
      </c>
      <c r="F90" s="22">
        <v>0.94300555555554999</v>
      </c>
      <c r="G90" s="23">
        <v>4.7699999999999996</v>
      </c>
      <c r="H90" s="23">
        <f t="shared" si="2"/>
        <v>4.5</v>
      </c>
    </row>
    <row r="91" spans="1:8" s="1" customFormat="1" ht="31.35" customHeight="1" x14ac:dyDescent="0.25">
      <c r="A91" s="20">
        <v>77</v>
      </c>
      <c r="B91" s="20"/>
      <c r="C91" s="24" t="s">
        <v>217</v>
      </c>
      <c r="D91" s="21" t="s">
        <v>218</v>
      </c>
      <c r="E91" s="20" t="s">
        <v>115</v>
      </c>
      <c r="F91" s="22">
        <v>0.17145555555556</v>
      </c>
      <c r="G91" s="23">
        <v>12</v>
      </c>
      <c r="H91" s="23">
        <f t="shared" si="2"/>
        <v>2.06</v>
      </c>
    </row>
    <row r="92" spans="1:8" s="1" customFormat="1" ht="31.35" customHeight="1" x14ac:dyDescent="0.25">
      <c r="A92" s="20">
        <v>78</v>
      </c>
      <c r="B92" s="20"/>
      <c r="C92" s="24" t="s">
        <v>219</v>
      </c>
      <c r="D92" s="21" t="s">
        <v>220</v>
      </c>
      <c r="E92" s="20" t="s">
        <v>115</v>
      </c>
      <c r="F92" s="22">
        <v>0.52777777777778001</v>
      </c>
      <c r="G92" s="23">
        <v>2.99</v>
      </c>
      <c r="H92" s="23">
        <f t="shared" si="2"/>
        <v>1.58</v>
      </c>
    </row>
    <row r="93" spans="1:8" s="1" customFormat="1" ht="15.6" customHeight="1" x14ac:dyDescent="0.25">
      <c r="A93" s="20">
        <v>79</v>
      </c>
      <c r="B93" s="20"/>
      <c r="C93" s="24" t="s">
        <v>221</v>
      </c>
      <c r="D93" s="21" t="s">
        <v>222</v>
      </c>
      <c r="E93" s="20" t="s">
        <v>115</v>
      </c>
      <c r="F93" s="22">
        <v>5.3333333333332997E-2</v>
      </c>
      <c r="G93" s="23">
        <v>17.2</v>
      </c>
      <c r="H93" s="23">
        <f t="shared" si="2"/>
        <v>0.92</v>
      </c>
    </row>
    <row r="94" spans="1:8" s="1" customFormat="1" ht="15.6" customHeight="1" x14ac:dyDescent="0.25">
      <c r="A94" s="20">
        <v>80</v>
      </c>
      <c r="B94" s="20"/>
      <c r="C94" s="24" t="s">
        <v>223</v>
      </c>
      <c r="D94" s="21" t="s">
        <v>224</v>
      </c>
      <c r="E94" s="20" t="s">
        <v>115</v>
      </c>
      <c r="F94" s="22">
        <v>0.48055555555555002</v>
      </c>
      <c r="G94" s="23">
        <v>1.1100000000000001</v>
      </c>
      <c r="H94" s="23">
        <f t="shared" si="2"/>
        <v>0.53</v>
      </c>
    </row>
    <row r="95" spans="1:8" s="15" customFormat="1" ht="15.6" customHeight="1" x14ac:dyDescent="0.25">
      <c r="A95" s="183" t="s">
        <v>225</v>
      </c>
      <c r="B95" s="184"/>
      <c r="C95" s="185"/>
      <c r="D95" s="185"/>
      <c r="E95" s="184"/>
      <c r="F95" s="18"/>
      <c r="G95" s="19"/>
      <c r="H95" s="19">
        <f>SUM(H96:H259)</f>
        <v>3783562.77</v>
      </c>
    </row>
    <row r="96" spans="1:8" s="1" customFormat="1" ht="109.15" customHeight="1" x14ac:dyDescent="0.25">
      <c r="A96" s="20">
        <v>81</v>
      </c>
      <c r="B96" s="20"/>
      <c r="C96" s="24" t="s">
        <v>226</v>
      </c>
      <c r="D96" s="21" t="s">
        <v>227</v>
      </c>
      <c r="E96" s="20" t="s">
        <v>228</v>
      </c>
      <c r="F96" s="22">
        <v>5543.3333333333003</v>
      </c>
      <c r="G96" s="23">
        <v>325.11</v>
      </c>
      <c r="H96" s="23">
        <f t="shared" ref="H96:H127" si="3">ROUND(F96*G96,2)</f>
        <v>1802193.1</v>
      </c>
    </row>
    <row r="97" spans="1:8" s="1" customFormat="1" ht="46.9" customHeight="1" x14ac:dyDescent="0.25">
      <c r="A97" s="20">
        <v>82</v>
      </c>
      <c r="B97" s="20"/>
      <c r="C97" s="24" t="s">
        <v>229</v>
      </c>
      <c r="D97" s="21" t="s">
        <v>230</v>
      </c>
      <c r="E97" s="20" t="s">
        <v>231</v>
      </c>
      <c r="F97" s="22">
        <v>82.010316666666</v>
      </c>
      <c r="G97" s="23">
        <v>7980</v>
      </c>
      <c r="H97" s="23">
        <f t="shared" si="3"/>
        <v>654442.32999999996</v>
      </c>
    </row>
    <row r="98" spans="1:8" s="1" customFormat="1" ht="31.35" customHeight="1" x14ac:dyDescent="0.25">
      <c r="A98" s="20">
        <v>83</v>
      </c>
      <c r="B98" s="20"/>
      <c r="C98" s="24" t="s">
        <v>232</v>
      </c>
      <c r="D98" s="21" t="s">
        <v>233</v>
      </c>
      <c r="E98" s="20" t="s">
        <v>234</v>
      </c>
      <c r="F98" s="22">
        <v>324.91194444444</v>
      </c>
      <c r="G98" s="23">
        <v>725.69</v>
      </c>
      <c r="H98" s="23">
        <f t="shared" si="3"/>
        <v>235785.35</v>
      </c>
    </row>
    <row r="99" spans="1:8" s="1" customFormat="1" ht="31.35" customHeight="1" x14ac:dyDescent="0.25">
      <c r="A99" s="20">
        <v>84</v>
      </c>
      <c r="B99" s="20"/>
      <c r="C99" s="24" t="s">
        <v>235</v>
      </c>
      <c r="D99" s="21" t="s">
        <v>236</v>
      </c>
      <c r="E99" s="20" t="s">
        <v>237</v>
      </c>
      <c r="F99" s="22">
        <v>418.05555555554997</v>
      </c>
      <c r="G99" s="23">
        <v>250.78</v>
      </c>
      <c r="H99" s="23">
        <f t="shared" si="3"/>
        <v>104839.97</v>
      </c>
    </row>
    <row r="100" spans="1:8" s="1" customFormat="1" ht="62.45" customHeight="1" x14ac:dyDescent="0.25">
      <c r="A100" s="20">
        <v>85</v>
      </c>
      <c r="B100" s="20"/>
      <c r="C100" s="24" t="s">
        <v>238</v>
      </c>
      <c r="D100" s="21" t="s">
        <v>239</v>
      </c>
      <c r="E100" s="20" t="s">
        <v>234</v>
      </c>
      <c r="F100" s="22">
        <v>85.283333333333005</v>
      </c>
      <c r="G100" s="23">
        <v>939.5</v>
      </c>
      <c r="H100" s="23">
        <f t="shared" si="3"/>
        <v>80123.69</v>
      </c>
    </row>
    <row r="101" spans="1:8" s="1" customFormat="1" ht="15.6" customHeight="1" x14ac:dyDescent="0.25">
      <c r="A101" s="20">
        <v>86</v>
      </c>
      <c r="B101" s="20"/>
      <c r="C101" s="24" t="s">
        <v>240</v>
      </c>
      <c r="D101" s="21" t="s">
        <v>241</v>
      </c>
      <c r="E101" s="20" t="s">
        <v>242</v>
      </c>
      <c r="F101" s="22">
        <v>166.66666666667001</v>
      </c>
      <c r="G101" s="23">
        <v>476.18</v>
      </c>
      <c r="H101" s="23">
        <f t="shared" si="3"/>
        <v>79363.33</v>
      </c>
    </row>
    <row r="102" spans="1:8" s="1" customFormat="1" ht="46.9" customHeight="1" x14ac:dyDescent="0.25">
      <c r="A102" s="20">
        <v>87</v>
      </c>
      <c r="B102" s="20"/>
      <c r="C102" s="24" t="s">
        <v>243</v>
      </c>
      <c r="D102" s="21" t="s">
        <v>244</v>
      </c>
      <c r="E102" s="20" t="s">
        <v>231</v>
      </c>
      <c r="F102" s="22">
        <v>9.5649805555555005</v>
      </c>
      <c r="G102" s="23">
        <v>8128</v>
      </c>
      <c r="H102" s="23">
        <f t="shared" si="3"/>
        <v>77744.160000000003</v>
      </c>
    </row>
    <row r="103" spans="1:8" s="1" customFormat="1" ht="15.6" customHeight="1" x14ac:dyDescent="0.25">
      <c r="A103" s="20">
        <v>88</v>
      </c>
      <c r="B103" s="20"/>
      <c r="C103" s="24" t="s">
        <v>245</v>
      </c>
      <c r="D103" s="21" t="s">
        <v>246</v>
      </c>
      <c r="E103" s="20" t="s">
        <v>247</v>
      </c>
      <c r="F103" s="22">
        <v>8.3333333333333002</v>
      </c>
      <c r="G103" s="23">
        <v>6932.64</v>
      </c>
      <c r="H103" s="23">
        <f t="shared" si="3"/>
        <v>57772</v>
      </c>
    </row>
    <row r="104" spans="1:8" s="1" customFormat="1" ht="46.9" customHeight="1" x14ac:dyDescent="0.25">
      <c r="A104" s="20">
        <v>89</v>
      </c>
      <c r="B104" s="20"/>
      <c r="C104" s="24" t="s">
        <v>248</v>
      </c>
      <c r="D104" s="21" t="s">
        <v>249</v>
      </c>
      <c r="E104" s="20" t="s">
        <v>250</v>
      </c>
      <c r="F104" s="22">
        <v>38</v>
      </c>
      <c r="G104" s="23">
        <v>1375.06</v>
      </c>
      <c r="H104" s="23">
        <f t="shared" si="3"/>
        <v>52252.28</v>
      </c>
    </row>
    <row r="105" spans="1:8" s="1" customFormat="1" ht="31.35" customHeight="1" x14ac:dyDescent="0.25">
      <c r="A105" s="20">
        <v>90</v>
      </c>
      <c r="B105" s="20"/>
      <c r="C105" s="24" t="s">
        <v>251</v>
      </c>
      <c r="D105" s="21" t="s">
        <v>252</v>
      </c>
      <c r="E105" s="20" t="s">
        <v>231</v>
      </c>
      <c r="F105" s="22">
        <v>5.2881916666666999</v>
      </c>
      <c r="G105" s="23">
        <v>9327.68</v>
      </c>
      <c r="H105" s="23">
        <f t="shared" si="3"/>
        <v>49326.559999999998</v>
      </c>
    </row>
    <row r="106" spans="1:8" s="1" customFormat="1" ht="46.9" customHeight="1" x14ac:dyDescent="0.25">
      <c r="A106" s="20">
        <v>91</v>
      </c>
      <c r="B106" s="20"/>
      <c r="C106" s="24" t="s">
        <v>253</v>
      </c>
      <c r="D106" s="21" t="s">
        <v>254</v>
      </c>
      <c r="E106" s="20" t="s">
        <v>234</v>
      </c>
      <c r="F106" s="22">
        <v>850</v>
      </c>
      <c r="G106" s="23">
        <v>57.65</v>
      </c>
      <c r="H106" s="23">
        <f t="shared" si="3"/>
        <v>49002.5</v>
      </c>
    </row>
    <row r="107" spans="1:8" s="1" customFormat="1" ht="46.9" customHeight="1" x14ac:dyDescent="0.25">
      <c r="A107" s="20">
        <v>92</v>
      </c>
      <c r="B107" s="20"/>
      <c r="C107" s="24" t="s">
        <v>255</v>
      </c>
      <c r="D107" s="21" t="s">
        <v>256</v>
      </c>
      <c r="E107" s="20" t="s">
        <v>228</v>
      </c>
      <c r="F107" s="22">
        <v>186.11111111111001</v>
      </c>
      <c r="G107" s="23">
        <v>253.09</v>
      </c>
      <c r="H107" s="23">
        <f t="shared" si="3"/>
        <v>47102.86</v>
      </c>
    </row>
    <row r="108" spans="1:8" s="1" customFormat="1" ht="62.45" customHeight="1" x14ac:dyDescent="0.25">
      <c r="A108" s="20">
        <v>93</v>
      </c>
      <c r="B108" s="20"/>
      <c r="C108" s="24" t="s">
        <v>257</v>
      </c>
      <c r="D108" s="21" t="s">
        <v>258</v>
      </c>
      <c r="E108" s="20" t="s">
        <v>231</v>
      </c>
      <c r="F108" s="22">
        <v>5.7626833333332996</v>
      </c>
      <c r="G108" s="23">
        <v>6550</v>
      </c>
      <c r="H108" s="23">
        <f t="shared" si="3"/>
        <v>37745.58</v>
      </c>
    </row>
    <row r="109" spans="1:8" s="1" customFormat="1" ht="15.6" customHeight="1" x14ac:dyDescent="0.25">
      <c r="A109" s="20">
        <v>94</v>
      </c>
      <c r="B109" s="20"/>
      <c r="C109" s="24" t="s">
        <v>259</v>
      </c>
      <c r="D109" s="21" t="s">
        <v>260</v>
      </c>
      <c r="E109" s="20" t="s">
        <v>234</v>
      </c>
      <c r="F109" s="22">
        <v>42.641666666667</v>
      </c>
      <c r="G109" s="23">
        <v>711.5</v>
      </c>
      <c r="H109" s="23">
        <f t="shared" si="3"/>
        <v>30339.55</v>
      </c>
    </row>
    <row r="110" spans="1:8" s="1" customFormat="1" ht="46.9" customHeight="1" x14ac:dyDescent="0.25">
      <c r="A110" s="20">
        <v>95</v>
      </c>
      <c r="B110" s="20"/>
      <c r="C110" s="24" t="s">
        <v>261</v>
      </c>
      <c r="D110" s="21" t="s">
        <v>262</v>
      </c>
      <c r="E110" s="20" t="s">
        <v>231</v>
      </c>
      <c r="F110" s="22">
        <v>3.6083333333333001</v>
      </c>
      <c r="G110" s="23">
        <v>7997.23</v>
      </c>
      <c r="H110" s="23">
        <f t="shared" si="3"/>
        <v>28856.67</v>
      </c>
    </row>
    <row r="111" spans="1:8" s="1" customFormat="1" ht="15.6" customHeight="1" x14ac:dyDescent="0.25">
      <c r="A111" s="20">
        <v>96</v>
      </c>
      <c r="B111" s="20"/>
      <c r="C111" s="24" t="s">
        <v>263</v>
      </c>
      <c r="D111" s="21" t="s">
        <v>264</v>
      </c>
      <c r="E111" s="20" t="s">
        <v>265</v>
      </c>
      <c r="F111" s="22">
        <v>1944.4444444444</v>
      </c>
      <c r="G111" s="23">
        <v>11.54</v>
      </c>
      <c r="H111" s="23">
        <f t="shared" si="3"/>
        <v>22438.89</v>
      </c>
    </row>
    <row r="112" spans="1:8" s="1" customFormat="1" ht="15.6" customHeight="1" x14ac:dyDescent="0.25">
      <c r="A112" s="20">
        <v>97</v>
      </c>
      <c r="B112" s="20"/>
      <c r="C112" s="24" t="s">
        <v>266</v>
      </c>
      <c r="D112" s="21" t="s">
        <v>267</v>
      </c>
      <c r="E112" s="20" t="s">
        <v>228</v>
      </c>
      <c r="F112" s="22">
        <v>6070.5022222221996</v>
      </c>
      <c r="G112" s="23">
        <v>3.62</v>
      </c>
      <c r="H112" s="23">
        <f t="shared" si="3"/>
        <v>21975.22</v>
      </c>
    </row>
    <row r="113" spans="1:8" s="1" customFormat="1" ht="46.9" customHeight="1" x14ac:dyDescent="0.25">
      <c r="A113" s="20">
        <v>98</v>
      </c>
      <c r="B113" s="20"/>
      <c r="C113" s="24" t="s">
        <v>268</v>
      </c>
      <c r="D113" s="21" t="s">
        <v>269</v>
      </c>
      <c r="E113" s="20" t="s">
        <v>242</v>
      </c>
      <c r="F113" s="22">
        <v>750</v>
      </c>
      <c r="G113" s="23">
        <v>29.24</v>
      </c>
      <c r="H113" s="23">
        <f t="shared" si="3"/>
        <v>21930</v>
      </c>
    </row>
    <row r="114" spans="1:8" s="1" customFormat="1" ht="31.35" customHeight="1" x14ac:dyDescent="0.25">
      <c r="A114" s="20">
        <v>99</v>
      </c>
      <c r="B114" s="20"/>
      <c r="C114" s="24" t="s">
        <v>270</v>
      </c>
      <c r="D114" s="21" t="s">
        <v>271</v>
      </c>
      <c r="E114" s="20" t="s">
        <v>228</v>
      </c>
      <c r="F114" s="22">
        <v>759</v>
      </c>
      <c r="G114" s="23">
        <v>28.25</v>
      </c>
      <c r="H114" s="23">
        <f t="shared" si="3"/>
        <v>21441.75</v>
      </c>
    </row>
    <row r="115" spans="1:8" s="1" customFormat="1" ht="46.9" customHeight="1" x14ac:dyDescent="0.25">
      <c r="A115" s="20">
        <v>100</v>
      </c>
      <c r="B115" s="20"/>
      <c r="C115" s="24" t="s">
        <v>272</v>
      </c>
      <c r="D115" s="21" t="s">
        <v>273</v>
      </c>
      <c r="E115" s="20" t="s">
        <v>234</v>
      </c>
      <c r="F115" s="22">
        <v>22.95</v>
      </c>
      <c r="G115" s="23">
        <v>646.02</v>
      </c>
      <c r="H115" s="23">
        <f t="shared" si="3"/>
        <v>14826.16</v>
      </c>
    </row>
    <row r="116" spans="1:8" s="1" customFormat="1" ht="15.6" customHeight="1" x14ac:dyDescent="0.25">
      <c r="A116" s="20">
        <v>101</v>
      </c>
      <c r="B116" s="20"/>
      <c r="C116" s="24" t="s">
        <v>274</v>
      </c>
      <c r="D116" s="21" t="s">
        <v>275</v>
      </c>
      <c r="E116" s="20" t="s">
        <v>231</v>
      </c>
      <c r="F116" s="22">
        <v>27.344444444444001</v>
      </c>
      <c r="G116" s="23">
        <v>534.37</v>
      </c>
      <c r="H116" s="23">
        <f t="shared" si="3"/>
        <v>14612.05</v>
      </c>
    </row>
    <row r="117" spans="1:8" s="1" customFormat="1" ht="46.9" customHeight="1" x14ac:dyDescent="0.25">
      <c r="A117" s="20">
        <v>102</v>
      </c>
      <c r="B117" s="20"/>
      <c r="C117" s="24" t="s">
        <v>276</v>
      </c>
      <c r="D117" s="21" t="s">
        <v>277</v>
      </c>
      <c r="E117" s="20" t="s">
        <v>247</v>
      </c>
      <c r="F117" s="22">
        <v>270</v>
      </c>
      <c r="G117" s="23">
        <v>52.41</v>
      </c>
      <c r="H117" s="23">
        <f t="shared" si="3"/>
        <v>14150.7</v>
      </c>
    </row>
    <row r="118" spans="1:8" s="1" customFormat="1" ht="15.6" customHeight="1" x14ac:dyDescent="0.25">
      <c r="A118" s="20">
        <v>103</v>
      </c>
      <c r="B118" s="20"/>
      <c r="C118" s="24" t="s">
        <v>245</v>
      </c>
      <c r="D118" s="21" t="s">
        <v>278</v>
      </c>
      <c r="E118" s="20" t="s">
        <v>247</v>
      </c>
      <c r="F118" s="22">
        <v>23</v>
      </c>
      <c r="G118" s="23">
        <v>600.69000000000005</v>
      </c>
      <c r="H118" s="23">
        <f t="shared" si="3"/>
        <v>13815.87</v>
      </c>
    </row>
    <row r="119" spans="1:8" s="1" customFormat="1" ht="62.45" customHeight="1" x14ac:dyDescent="0.25">
      <c r="A119" s="20">
        <v>104</v>
      </c>
      <c r="B119" s="20"/>
      <c r="C119" s="24" t="s">
        <v>279</v>
      </c>
      <c r="D119" s="21" t="s">
        <v>280</v>
      </c>
      <c r="E119" s="20" t="s">
        <v>231</v>
      </c>
      <c r="F119" s="22">
        <v>1.9166666666667</v>
      </c>
      <c r="G119" s="23">
        <v>6950.56</v>
      </c>
      <c r="H119" s="23">
        <f t="shared" si="3"/>
        <v>13321.91</v>
      </c>
    </row>
    <row r="120" spans="1:8" s="1" customFormat="1" ht="31.35" customHeight="1" x14ac:dyDescent="0.25">
      <c r="A120" s="20">
        <v>105</v>
      </c>
      <c r="B120" s="20"/>
      <c r="C120" s="24" t="s">
        <v>281</v>
      </c>
      <c r="D120" s="21" t="s">
        <v>282</v>
      </c>
      <c r="E120" s="20" t="s">
        <v>247</v>
      </c>
      <c r="F120" s="22">
        <v>122.22222222222</v>
      </c>
      <c r="G120" s="23">
        <v>104.82</v>
      </c>
      <c r="H120" s="23">
        <f t="shared" si="3"/>
        <v>12811.33</v>
      </c>
    </row>
    <row r="121" spans="1:8" s="1" customFormat="1" ht="15.6" customHeight="1" x14ac:dyDescent="0.25">
      <c r="A121" s="20">
        <v>106</v>
      </c>
      <c r="B121" s="20"/>
      <c r="C121" s="24" t="s">
        <v>283</v>
      </c>
      <c r="D121" s="21" t="s">
        <v>284</v>
      </c>
      <c r="E121" s="20" t="s">
        <v>234</v>
      </c>
      <c r="F121" s="22">
        <v>83.333333333333002</v>
      </c>
      <c r="G121" s="23">
        <v>142.75</v>
      </c>
      <c r="H121" s="23">
        <f t="shared" si="3"/>
        <v>11895.83</v>
      </c>
    </row>
    <row r="122" spans="1:8" s="1" customFormat="1" ht="46.9" customHeight="1" x14ac:dyDescent="0.25">
      <c r="A122" s="20">
        <v>107</v>
      </c>
      <c r="B122" s="20"/>
      <c r="C122" s="24" t="s">
        <v>285</v>
      </c>
      <c r="D122" s="21" t="s">
        <v>286</v>
      </c>
      <c r="E122" s="20" t="s">
        <v>234</v>
      </c>
      <c r="F122" s="22">
        <v>14.888888888888999</v>
      </c>
      <c r="G122" s="23">
        <v>790.61</v>
      </c>
      <c r="H122" s="23">
        <f t="shared" si="3"/>
        <v>11771.3</v>
      </c>
    </row>
    <row r="123" spans="1:8" s="1" customFormat="1" ht="15.6" customHeight="1" x14ac:dyDescent="0.25">
      <c r="A123" s="20">
        <v>108</v>
      </c>
      <c r="B123" s="20"/>
      <c r="C123" s="24" t="s">
        <v>287</v>
      </c>
      <c r="D123" s="21" t="s">
        <v>288</v>
      </c>
      <c r="E123" s="20" t="s">
        <v>231</v>
      </c>
      <c r="F123" s="22">
        <v>1.0122222222221999</v>
      </c>
      <c r="G123" s="23">
        <v>11200</v>
      </c>
      <c r="H123" s="23">
        <f t="shared" si="3"/>
        <v>11336.89</v>
      </c>
    </row>
    <row r="124" spans="1:8" s="1" customFormat="1" ht="31.35" customHeight="1" x14ac:dyDescent="0.25">
      <c r="A124" s="20">
        <v>109</v>
      </c>
      <c r="B124" s="20"/>
      <c r="C124" s="24" t="s">
        <v>289</v>
      </c>
      <c r="D124" s="21" t="s">
        <v>290</v>
      </c>
      <c r="E124" s="20" t="s">
        <v>234</v>
      </c>
      <c r="F124" s="22">
        <v>21.786111111111001</v>
      </c>
      <c r="G124" s="23">
        <v>510.4</v>
      </c>
      <c r="H124" s="23">
        <f t="shared" si="3"/>
        <v>11119.63</v>
      </c>
    </row>
    <row r="125" spans="1:8" s="1" customFormat="1" ht="31.35" customHeight="1" x14ac:dyDescent="0.25">
      <c r="A125" s="20">
        <v>110</v>
      </c>
      <c r="B125" s="20"/>
      <c r="C125" s="24" t="s">
        <v>291</v>
      </c>
      <c r="D125" s="21" t="s">
        <v>292</v>
      </c>
      <c r="E125" s="20" t="s">
        <v>242</v>
      </c>
      <c r="F125" s="22">
        <v>308</v>
      </c>
      <c r="G125" s="23">
        <v>31.05</v>
      </c>
      <c r="H125" s="23">
        <f t="shared" si="3"/>
        <v>9563.4</v>
      </c>
    </row>
    <row r="126" spans="1:8" s="1" customFormat="1" ht="31.35" customHeight="1" x14ac:dyDescent="0.25">
      <c r="A126" s="20">
        <v>111</v>
      </c>
      <c r="B126" s="20"/>
      <c r="C126" s="24" t="s">
        <v>293</v>
      </c>
      <c r="D126" s="21" t="s">
        <v>294</v>
      </c>
      <c r="E126" s="20" t="s">
        <v>234</v>
      </c>
      <c r="F126" s="22">
        <v>17.940000000000001</v>
      </c>
      <c r="G126" s="23">
        <v>529.41</v>
      </c>
      <c r="H126" s="23">
        <f t="shared" si="3"/>
        <v>9497.6200000000008</v>
      </c>
    </row>
    <row r="127" spans="1:8" s="1" customFormat="1" ht="15.6" customHeight="1" x14ac:dyDescent="0.25">
      <c r="A127" s="20">
        <v>112</v>
      </c>
      <c r="B127" s="20"/>
      <c r="C127" s="24" t="s">
        <v>245</v>
      </c>
      <c r="D127" s="21" t="s">
        <v>295</v>
      </c>
      <c r="E127" s="20" t="s">
        <v>247</v>
      </c>
      <c r="F127" s="22">
        <v>3</v>
      </c>
      <c r="G127" s="23">
        <v>2422.36</v>
      </c>
      <c r="H127" s="23">
        <f t="shared" si="3"/>
        <v>7267.08</v>
      </c>
    </row>
    <row r="128" spans="1:8" s="1" customFormat="1" ht="31.35" customHeight="1" x14ac:dyDescent="0.25">
      <c r="A128" s="20">
        <v>113</v>
      </c>
      <c r="B128" s="20"/>
      <c r="C128" s="24" t="s">
        <v>296</v>
      </c>
      <c r="D128" s="21" t="s">
        <v>297</v>
      </c>
      <c r="E128" s="20" t="s">
        <v>242</v>
      </c>
      <c r="F128" s="22">
        <v>308</v>
      </c>
      <c r="G128" s="23">
        <v>21.05</v>
      </c>
      <c r="H128" s="23">
        <f t="shared" ref="H128:H159" si="4">ROUND(F128*G128,2)</f>
        <v>6483.4</v>
      </c>
    </row>
    <row r="129" spans="1:8" s="1" customFormat="1" ht="31.35" customHeight="1" x14ac:dyDescent="0.25">
      <c r="A129" s="20">
        <v>114</v>
      </c>
      <c r="B129" s="20"/>
      <c r="C129" s="24" t="s">
        <v>298</v>
      </c>
      <c r="D129" s="21" t="s">
        <v>299</v>
      </c>
      <c r="E129" s="20" t="s">
        <v>234</v>
      </c>
      <c r="F129" s="22">
        <v>9.8333333333333002</v>
      </c>
      <c r="G129" s="23">
        <v>592.76</v>
      </c>
      <c r="H129" s="23">
        <f t="shared" si="4"/>
        <v>5828.81</v>
      </c>
    </row>
    <row r="130" spans="1:8" s="1" customFormat="1" ht="15.6" customHeight="1" x14ac:dyDescent="0.25">
      <c r="A130" s="20">
        <v>115</v>
      </c>
      <c r="B130" s="20"/>
      <c r="C130" s="24" t="s">
        <v>300</v>
      </c>
      <c r="D130" s="21" t="s">
        <v>301</v>
      </c>
      <c r="E130" s="20" t="s">
        <v>234</v>
      </c>
      <c r="F130" s="22">
        <v>42.641666666667</v>
      </c>
      <c r="G130" s="23">
        <v>131.08000000000001</v>
      </c>
      <c r="H130" s="23">
        <f t="shared" si="4"/>
        <v>5589.47</v>
      </c>
    </row>
    <row r="131" spans="1:8" s="1" customFormat="1" ht="15.6" customHeight="1" x14ac:dyDescent="0.25">
      <c r="A131" s="20">
        <v>116</v>
      </c>
      <c r="B131" s="20"/>
      <c r="C131" s="24" t="s">
        <v>302</v>
      </c>
      <c r="D131" s="21" t="s">
        <v>303</v>
      </c>
      <c r="E131" s="20" t="s">
        <v>304</v>
      </c>
      <c r="F131" s="22">
        <v>116.11111111111001</v>
      </c>
      <c r="G131" s="23">
        <v>42</v>
      </c>
      <c r="H131" s="23">
        <f t="shared" si="4"/>
        <v>4876.67</v>
      </c>
    </row>
    <row r="132" spans="1:8" s="1" customFormat="1" ht="31.35" customHeight="1" x14ac:dyDescent="0.25">
      <c r="A132" s="20">
        <v>117</v>
      </c>
      <c r="B132" s="20"/>
      <c r="C132" s="24" t="s">
        <v>305</v>
      </c>
      <c r="D132" s="21" t="s">
        <v>306</v>
      </c>
      <c r="E132" s="20" t="s">
        <v>307</v>
      </c>
      <c r="F132" s="22">
        <v>0.16666666666666999</v>
      </c>
      <c r="G132" s="23">
        <v>28604.12</v>
      </c>
      <c r="H132" s="23">
        <f t="shared" si="4"/>
        <v>4767.3500000000004</v>
      </c>
    </row>
    <row r="133" spans="1:8" s="1" customFormat="1" ht="31.35" customHeight="1" x14ac:dyDescent="0.25">
      <c r="A133" s="20">
        <v>118</v>
      </c>
      <c r="B133" s="20"/>
      <c r="C133" s="24" t="s">
        <v>308</v>
      </c>
      <c r="D133" s="21" t="s">
        <v>309</v>
      </c>
      <c r="E133" s="20" t="s">
        <v>310</v>
      </c>
      <c r="F133" s="22">
        <v>37</v>
      </c>
      <c r="G133" s="23">
        <v>130.1</v>
      </c>
      <c r="H133" s="23">
        <f t="shared" si="4"/>
        <v>4813.7</v>
      </c>
    </row>
    <row r="134" spans="1:8" s="1" customFormat="1" ht="31.35" customHeight="1" x14ac:dyDescent="0.25">
      <c r="A134" s="20">
        <v>119</v>
      </c>
      <c r="B134" s="20"/>
      <c r="C134" s="24" t="s">
        <v>311</v>
      </c>
      <c r="D134" s="21" t="s">
        <v>312</v>
      </c>
      <c r="E134" s="20" t="s">
        <v>307</v>
      </c>
      <c r="F134" s="22">
        <v>0.33333333333332998</v>
      </c>
      <c r="G134" s="23">
        <v>13942.81</v>
      </c>
      <c r="H134" s="23">
        <f t="shared" si="4"/>
        <v>4647.6000000000004</v>
      </c>
    </row>
    <row r="135" spans="1:8" s="1" customFormat="1" ht="15.6" customHeight="1" x14ac:dyDescent="0.25">
      <c r="A135" s="20">
        <v>120</v>
      </c>
      <c r="B135" s="20"/>
      <c r="C135" s="24" t="s">
        <v>313</v>
      </c>
      <c r="D135" s="21" t="s">
        <v>314</v>
      </c>
      <c r="E135" s="20" t="s">
        <v>265</v>
      </c>
      <c r="F135" s="22">
        <v>483.56659000000002</v>
      </c>
      <c r="G135" s="23">
        <v>9.0399999999999991</v>
      </c>
      <c r="H135" s="23">
        <f t="shared" si="4"/>
        <v>4371.4399999999996</v>
      </c>
    </row>
    <row r="136" spans="1:8" s="1" customFormat="1" ht="31.35" customHeight="1" x14ac:dyDescent="0.25">
      <c r="A136" s="20">
        <v>121</v>
      </c>
      <c r="B136" s="20"/>
      <c r="C136" s="24" t="s">
        <v>245</v>
      </c>
      <c r="D136" s="21" t="s">
        <v>315</v>
      </c>
      <c r="E136" s="20" t="s">
        <v>247</v>
      </c>
      <c r="F136" s="22">
        <v>3</v>
      </c>
      <c r="G136" s="23">
        <v>1456.67</v>
      </c>
      <c r="H136" s="23">
        <f t="shared" si="4"/>
        <v>4370.01</v>
      </c>
    </row>
    <row r="137" spans="1:8" s="1" customFormat="1" ht="31.35" customHeight="1" x14ac:dyDescent="0.25">
      <c r="A137" s="20">
        <v>122</v>
      </c>
      <c r="B137" s="20"/>
      <c r="C137" s="24" t="s">
        <v>316</v>
      </c>
      <c r="D137" s="21" t="s">
        <v>317</v>
      </c>
      <c r="E137" s="20" t="s">
        <v>231</v>
      </c>
      <c r="F137" s="22">
        <v>0.58666666666667</v>
      </c>
      <c r="G137" s="23">
        <v>6780</v>
      </c>
      <c r="H137" s="23">
        <f t="shared" si="4"/>
        <v>3977.6</v>
      </c>
    </row>
    <row r="138" spans="1:8" s="1" customFormat="1" ht="15.6" customHeight="1" x14ac:dyDescent="0.25">
      <c r="A138" s="20">
        <v>123</v>
      </c>
      <c r="B138" s="20"/>
      <c r="C138" s="24" t="s">
        <v>318</v>
      </c>
      <c r="D138" s="21" t="s">
        <v>319</v>
      </c>
      <c r="E138" s="20" t="s">
        <v>265</v>
      </c>
      <c r="F138" s="22">
        <v>366.33132222222002</v>
      </c>
      <c r="G138" s="23">
        <v>10.75</v>
      </c>
      <c r="H138" s="23">
        <f t="shared" si="4"/>
        <v>3938.06</v>
      </c>
    </row>
    <row r="139" spans="1:8" s="1" customFormat="1" ht="46.9" customHeight="1" x14ac:dyDescent="0.25">
      <c r="A139" s="20">
        <v>124</v>
      </c>
      <c r="B139" s="20"/>
      <c r="C139" s="24" t="s">
        <v>320</v>
      </c>
      <c r="D139" s="21" t="s">
        <v>321</v>
      </c>
      <c r="E139" s="20" t="s">
        <v>247</v>
      </c>
      <c r="F139" s="22">
        <v>750</v>
      </c>
      <c r="G139" s="23">
        <v>4.9400000000000004</v>
      </c>
      <c r="H139" s="23">
        <f t="shared" si="4"/>
        <v>3705</v>
      </c>
    </row>
    <row r="140" spans="1:8" s="1" customFormat="1" ht="15.6" customHeight="1" x14ac:dyDescent="0.25">
      <c r="A140" s="20">
        <v>125</v>
      </c>
      <c r="B140" s="20"/>
      <c r="C140" s="24" t="s">
        <v>322</v>
      </c>
      <c r="D140" s="21" t="s">
        <v>323</v>
      </c>
      <c r="E140" s="20" t="s">
        <v>234</v>
      </c>
      <c r="F140" s="22">
        <v>39.930555555555003</v>
      </c>
      <c r="G140" s="23">
        <v>87.8</v>
      </c>
      <c r="H140" s="23">
        <f t="shared" si="4"/>
        <v>3505.9</v>
      </c>
    </row>
    <row r="141" spans="1:8" s="1" customFormat="1" ht="15.6" customHeight="1" x14ac:dyDescent="0.25">
      <c r="A141" s="20">
        <v>126</v>
      </c>
      <c r="B141" s="20"/>
      <c r="C141" s="24" t="s">
        <v>324</v>
      </c>
      <c r="D141" s="21" t="s">
        <v>325</v>
      </c>
      <c r="E141" s="20" t="s">
        <v>231</v>
      </c>
      <c r="F141" s="22">
        <v>0.32500000000000001</v>
      </c>
      <c r="G141" s="23">
        <v>10465</v>
      </c>
      <c r="H141" s="23">
        <f t="shared" si="4"/>
        <v>3401.12</v>
      </c>
    </row>
    <row r="142" spans="1:8" s="1" customFormat="1" ht="15.6" customHeight="1" x14ac:dyDescent="0.25">
      <c r="A142" s="20">
        <v>127</v>
      </c>
      <c r="B142" s="20"/>
      <c r="C142" s="24" t="s">
        <v>326</v>
      </c>
      <c r="D142" s="21" t="s">
        <v>327</v>
      </c>
      <c r="E142" s="20" t="s">
        <v>231</v>
      </c>
      <c r="F142" s="22">
        <v>0.32461472222221999</v>
      </c>
      <c r="G142" s="23">
        <v>10315.01</v>
      </c>
      <c r="H142" s="23">
        <f t="shared" si="4"/>
        <v>3348.4</v>
      </c>
    </row>
    <row r="143" spans="1:8" s="1" customFormat="1" ht="31.35" customHeight="1" x14ac:dyDescent="0.25">
      <c r="A143" s="20">
        <v>128</v>
      </c>
      <c r="B143" s="20"/>
      <c r="C143" s="24" t="s">
        <v>245</v>
      </c>
      <c r="D143" s="21" t="s">
        <v>328</v>
      </c>
      <c r="E143" s="20" t="s">
        <v>247</v>
      </c>
      <c r="F143" s="22">
        <v>9</v>
      </c>
      <c r="G143" s="23">
        <v>382.8</v>
      </c>
      <c r="H143" s="23">
        <f t="shared" si="4"/>
        <v>3445.2</v>
      </c>
    </row>
    <row r="144" spans="1:8" s="1" customFormat="1" ht="15.6" customHeight="1" x14ac:dyDescent="0.25">
      <c r="A144" s="20">
        <v>129</v>
      </c>
      <c r="B144" s="20"/>
      <c r="C144" s="24" t="s">
        <v>329</v>
      </c>
      <c r="D144" s="21" t="s">
        <v>330</v>
      </c>
      <c r="E144" s="20" t="s">
        <v>228</v>
      </c>
      <c r="F144" s="22">
        <v>84.607722222221994</v>
      </c>
      <c r="G144" s="23">
        <v>35.53</v>
      </c>
      <c r="H144" s="23">
        <f t="shared" si="4"/>
        <v>3006.11</v>
      </c>
    </row>
    <row r="145" spans="1:8" s="1" customFormat="1" ht="31.35" customHeight="1" x14ac:dyDescent="0.25">
      <c r="A145" s="20">
        <v>130</v>
      </c>
      <c r="B145" s="20"/>
      <c r="C145" s="24" t="s">
        <v>331</v>
      </c>
      <c r="D145" s="21" t="s">
        <v>332</v>
      </c>
      <c r="E145" s="20" t="s">
        <v>231</v>
      </c>
      <c r="F145" s="22">
        <v>0.38472222222222002</v>
      </c>
      <c r="G145" s="23">
        <v>7418.82</v>
      </c>
      <c r="H145" s="23">
        <f t="shared" si="4"/>
        <v>2854.18</v>
      </c>
    </row>
    <row r="146" spans="1:8" s="1" customFormat="1" ht="15.6" customHeight="1" x14ac:dyDescent="0.25">
      <c r="A146" s="20">
        <v>131</v>
      </c>
      <c r="B146" s="20"/>
      <c r="C146" s="24" t="s">
        <v>333</v>
      </c>
      <c r="D146" s="21" t="s">
        <v>334</v>
      </c>
      <c r="E146" s="20" t="s">
        <v>231</v>
      </c>
      <c r="F146" s="22">
        <v>0.35452777777778</v>
      </c>
      <c r="G146" s="23">
        <v>7977</v>
      </c>
      <c r="H146" s="23">
        <f t="shared" si="4"/>
        <v>2828.07</v>
      </c>
    </row>
    <row r="147" spans="1:8" s="1" customFormat="1" ht="15.6" customHeight="1" x14ac:dyDescent="0.25">
      <c r="A147" s="20">
        <v>132</v>
      </c>
      <c r="B147" s="20"/>
      <c r="C147" s="24" t="s">
        <v>335</v>
      </c>
      <c r="D147" s="21" t="s">
        <v>336</v>
      </c>
      <c r="E147" s="20" t="s">
        <v>231</v>
      </c>
      <c r="F147" s="22">
        <v>8.8888888888888999</v>
      </c>
      <c r="G147" s="23">
        <v>312.45999999999998</v>
      </c>
      <c r="H147" s="23">
        <f t="shared" si="4"/>
        <v>2777.42</v>
      </c>
    </row>
    <row r="148" spans="1:8" s="1" customFormat="1" ht="46.9" customHeight="1" x14ac:dyDescent="0.25">
      <c r="A148" s="20">
        <v>133</v>
      </c>
      <c r="B148" s="20"/>
      <c r="C148" s="24" t="s">
        <v>337</v>
      </c>
      <c r="D148" s="21" t="s">
        <v>338</v>
      </c>
      <c r="E148" s="20" t="s">
        <v>247</v>
      </c>
      <c r="F148" s="22">
        <v>12</v>
      </c>
      <c r="G148" s="23">
        <v>249.4</v>
      </c>
      <c r="H148" s="23">
        <f t="shared" si="4"/>
        <v>2992.8</v>
      </c>
    </row>
    <row r="149" spans="1:8" s="1" customFormat="1" ht="46.9" customHeight="1" x14ac:dyDescent="0.25">
      <c r="A149" s="20">
        <v>134</v>
      </c>
      <c r="B149" s="20"/>
      <c r="C149" s="24" t="s">
        <v>339</v>
      </c>
      <c r="D149" s="21" t="s">
        <v>340</v>
      </c>
      <c r="E149" s="20" t="s">
        <v>247</v>
      </c>
      <c r="F149" s="22">
        <v>35</v>
      </c>
      <c r="G149" s="23">
        <v>83.12</v>
      </c>
      <c r="H149" s="23">
        <f t="shared" si="4"/>
        <v>2909.2</v>
      </c>
    </row>
    <row r="150" spans="1:8" s="1" customFormat="1" ht="15.6" customHeight="1" x14ac:dyDescent="0.25">
      <c r="A150" s="20">
        <v>135</v>
      </c>
      <c r="B150" s="20"/>
      <c r="C150" s="24" t="s">
        <v>341</v>
      </c>
      <c r="D150" s="21" t="s">
        <v>342</v>
      </c>
      <c r="E150" s="20" t="s">
        <v>234</v>
      </c>
      <c r="F150" s="22">
        <v>5.9286444444443998</v>
      </c>
      <c r="G150" s="23">
        <v>463.3</v>
      </c>
      <c r="H150" s="23">
        <f t="shared" si="4"/>
        <v>2746.74</v>
      </c>
    </row>
    <row r="151" spans="1:8" s="1" customFormat="1" ht="46.9" customHeight="1" x14ac:dyDescent="0.25">
      <c r="A151" s="20">
        <v>136</v>
      </c>
      <c r="B151" s="20"/>
      <c r="C151" s="24" t="s">
        <v>343</v>
      </c>
      <c r="D151" s="21" t="s">
        <v>344</v>
      </c>
      <c r="E151" s="20" t="s">
        <v>247</v>
      </c>
      <c r="F151" s="22">
        <v>75</v>
      </c>
      <c r="G151" s="23">
        <v>35.69</v>
      </c>
      <c r="H151" s="23">
        <f t="shared" si="4"/>
        <v>2676.75</v>
      </c>
    </row>
    <row r="152" spans="1:8" s="1" customFormat="1" ht="31.35" customHeight="1" x14ac:dyDescent="0.25">
      <c r="A152" s="20">
        <v>137</v>
      </c>
      <c r="B152" s="20"/>
      <c r="C152" s="24" t="s">
        <v>345</v>
      </c>
      <c r="D152" s="21" t="s">
        <v>346</v>
      </c>
      <c r="E152" s="20" t="s">
        <v>242</v>
      </c>
      <c r="F152" s="22">
        <v>64.400000000000006</v>
      </c>
      <c r="G152" s="23">
        <v>38.82</v>
      </c>
      <c r="H152" s="23">
        <f t="shared" si="4"/>
        <v>2500.0100000000002</v>
      </c>
    </row>
    <row r="153" spans="1:8" s="1" customFormat="1" ht="31.35" customHeight="1" x14ac:dyDescent="0.25">
      <c r="A153" s="20">
        <v>138</v>
      </c>
      <c r="B153" s="20"/>
      <c r="C153" s="24" t="s">
        <v>245</v>
      </c>
      <c r="D153" s="21" t="s">
        <v>347</v>
      </c>
      <c r="E153" s="20" t="s">
        <v>247</v>
      </c>
      <c r="F153" s="22">
        <v>6</v>
      </c>
      <c r="G153" s="23">
        <v>445.23</v>
      </c>
      <c r="H153" s="23">
        <f t="shared" si="4"/>
        <v>2671.38</v>
      </c>
    </row>
    <row r="154" spans="1:8" s="1" customFormat="1" ht="46.9" customHeight="1" x14ac:dyDescent="0.25">
      <c r="A154" s="20">
        <v>139</v>
      </c>
      <c r="B154" s="20"/>
      <c r="C154" s="24" t="s">
        <v>348</v>
      </c>
      <c r="D154" s="21" t="s">
        <v>349</v>
      </c>
      <c r="E154" s="20" t="s">
        <v>231</v>
      </c>
      <c r="F154" s="22">
        <v>0.42</v>
      </c>
      <c r="G154" s="23">
        <v>5804</v>
      </c>
      <c r="H154" s="23">
        <f t="shared" si="4"/>
        <v>2437.6799999999998</v>
      </c>
    </row>
    <row r="155" spans="1:8" s="1" customFormat="1" ht="15.6" customHeight="1" x14ac:dyDescent="0.25">
      <c r="A155" s="20">
        <v>140</v>
      </c>
      <c r="B155" s="20"/>
      <c r="C155" s="24" t="s">
        <v>350</v>
      </c>
      <c r="D155" s="21" t="s">
        <v>351</v>
      </c>
      <c r="E155" s="20" t="s">
        <v>231</v>
      </c>
      <c r="F155" s="22">
        <v>0.38333333333332997</v>
      </c>
      <c r="G155" s="23">
        <v>6200</v>
      </c>
      <c r="H155" s="23">
        <f t="shared" si="4"/>
        <v>2376.67</v>
      </c>
    </row>
    <row r="156" spans="1:8" s="1" customFormat="1" ht="46.9" customHeight="1" x14ac:dyDescent="0.25">
      <c r="A156" s="20">
        <v>141</v>
      </c>
      <c r="B156" s="20"/>
      <c r="C156" s="24" t="s">
        <v>352</v>
      </c>
      <c r="D156" s="21" t="s">
        <v>353</v>
      </c>
      <c r="E156" s="20" t="s">
        <v>231</v>
      </c>
      <c r="F156" s="22">
        <v>0.30725638888889001</v>
      </c>
      <c r="G156" s="23">
        <v>7712</v>
      </c>
      <c r="H156" s="23">
        <f t="shared" si="4"/>
        <v>2369.56</v>
      </c>
    </row>
    <row r="157" spans="1:8" s="1" customFormat="1" ht="15.6" customHeight="1" x14ac:dyDescent="0.25">
      <c r="A157" s="20">
        <v>142</v>
      </c>
      <c r="B157" s="20"/>
      <c r="C157" s="24" t="s">
        <v>354</v>
      </c>
      <c r="D157" s="21" t="s">
        <v>355</v>
      </c>
      <c r="E157" s="20" t="s">
        <v>231</v>
      </c>
      <c r="F157" s="22">
        <v>0.45798333333333002</v>
      </c>
      <c r="G157" s="23">
        <v>4920</v>
      </c>
      <c r="H157" s="23">
        <f t="shared" si="4"/>
        <v>2253.2800000000002</v>
      </c>
    </row>
    <row r="158" spans="1:8" s="1" customFormat="1" ht="15.6" customHeight="1" x14ac:dyDescent="0.25">
      <c r="A158" s="20">
        <v>143</v>
      </c>
      <c r="B158" s="20"/>
      <c r="C158" s="24" t="s">
        <v>356</v>
      </c>
      <c r="D158" s="21" t="s">
        <v>357</v>
      </c>
      <c r="E158" s="20" t="s">
        <v>234</v>
      </c>
      <c r="F158" s="22">
        <v>22.027777777777999</v>
      </c>
      <c r="G158" s="23">
        <v>99.79</v>
      </c>
      <c r="H158" s="23">
        <f t="shared" si="4"/>
        <v>2198.15</v>
      </c>
    </row>
    <row r="159" spans="1:8" s="1" customFormat="1" ht="15.6" customHeight="1" x14ac:dyDescent="0.25">
      <c r="A159" s="20">
        <v>144</v>
      </c>
      <c r="B159" s="20"/>
      <c r="C159" s="24" t="s">
        <v>358</v>
      </c>
      <c r="D159" s="21" t="s">
        <v>359</v>
      </c>
      <c r="E159" s="20" t="s">
        <v>360</v>
      </c>
      <c r="F159" s="22">
        <v>1.6</v>
      </c>
      <c r="G159" s="23">
        <v>1440</v>
      </c>
      <c r="H159" s="23">
        <f t="shared" si="4"/>
        <v>2304</v>
      </c>
    </row>
    <row r="160" spans="1:8" s="1" customFormat="1" ht="15.6" customHeight="1" x14ac:dyDescent="0.25">
      <c r="A160" s="20">
        <v>145</v>
      </c>
      <c r="B160" s="20"/>
      <c r="C160" s="24" t="s">
        <v>361</v>
      </c>
      <c r="D160" s="21" t="s">
        <v>362</v>
      </c>
      <c r="E160" s="20" t="s">
        <v>231</v>
      </c>
      <c r="F160" s="22">
        <v>7.5249999999999997E-2</v>
      </c>
      <c r="G160" s="23">
        <v>24950</v>
      </c>
      <c r="H160" s="23">
        <f t="shared" ref="H160:H191" si="5">ROUND(F160*G160,2)</f>
        <v>1877.49</v>
      </c>
    </row>
    <row r="161" spans="1:8" s="1" customFormat="1" ht="15.6" customHeight="1" x14ac:dyDescent="0.25">
      <c r="A161" s="20">
        <v>146</v>
      </c>
      <c r="B161" s="20"/>
      <c r="C161" s="24" t="s">
        <v>245</v>
      </c>
      <c r="D161" s="21" t="s">
        <v>363</v>
      </c>
      <c r="E161" s="20" t="s">
        <v>247</v>
      </c>
      <c r="F161" s="22">
        <v>3</v>
      </c>
      <c r="G161" s="23">
        <v>604.94000000000005</v>
      </c>
      <c r="H161" s="23">
        <f t="shared" si="5"/>
        <v>1814.82</v>
      </c>
    </row>
    <row r="162" spans="1:8" s="1" customFormat="1" ht="31.35" customHeight="1" x14ac:dyDescent="0.25">
      <c r="A162" s="20">
        <v>147</v>
      </c>
      <c r="B162" s="20"/>
      <c r="C162" s="24" t="s">
        <v>364</v>
      </c>
      <c r="D162" s="21" t="s">
        <v>365</v>
      </c>
      <c r="E162" s="20" t="s">
        <v>265</v>
      </c>
      <c r="F162" s="22">
        <v>7.0277777777777999</v>
      </c>
      <c r="G162" s="23">
        <v>238.48</v>
      </c>
      <c r="H162" s="23">
        <f t="shared" si="5"/>
        <v>1675.98</v>
      </c>
    </row>
    <row r="163" spans="1:8" s="1" customFormat="1" ht="15.6" customHeight="1" x14ac:dyDescent="0.25">
      <c r="A163" s="20">
        <v>148</v>
      </c>
      <c r="B163" s="20"/>
      <c r="C163" s="24" t="s">
        <v>366</v>
      </c>
      <c r="D163" s="21" t="s">
        <v>367</v>
      </c>
      <c r="E163" s="20" t="s">
        <v>231</v>
      </c>
      <c r="F163" s="22">
        <v>5.5555555555554997E-2</v>
      </c>
      <c r="G163" s="23">
        <v>27595</v>
      </c>
      <c r="H163" s="23">
        <f t="shared" si="5"/>
        <v>1533.06</v>
      </c>
    </row>
    <row r="164" spans="1:8" s="1" customFormat="1" ht="15.6" customHeight="1" x14ac:dyDescent="0.25">
      <c r="A164" s="20">
        <v>149</v>
      </c>
      <c r="B164" s="20"/>
      <c r="C164" s="24" t="s">
        <v>368</v>
      </c>
      <c r="D164" s="21" t="s">
        <v>369</v>
      </c>
      <c r="E164" s="20" t="s">
        <v>360</v>
      </c>
      <c r="F164" s="22">
        <v>0.51</v>
      </c>
      <c r="G164" s="23">
        <v>3000</v>
      </c>
      <c r="H164" s="23">
        <f t="shared" si="5"/>
        <v>1530</v>
      </c>
    </row>
    <row r="165" spans="1:8" s="1" customFormat="1" ht="31.35" customHeight="1" x14ac:dyDescent="0.25">
      <c r="A165" s="20">
        <v>150</v>
      </c>
      <c r="B165" s="20"/>
      <c r="C165" s="24" t="s">
        <v>245</v>
      </c>
      <c r="D165" s="21" t="s">
        <v>370</v>
      </c>
      <c r="E165" s="20" t="s">
        <v>247</v>
      </c>
      <c r="F165" s="22">
        <v>2.7777777777777999</v>
      </c>
      <c r="G165" s="23">
        <v>514.15</v>
      </c>
      <c r="H165" s="23">
        <f t="shared" si="5"/>
        <v>1428.19</v>
      </c>
    </row>
    <row r="166" spans="1:8" s="1" customFormat="1" ht="15.6" customHeight="1" x14ac:dyDescent="0.25">
      <c r="A166" s="20">
        <v>151</v>
      </c>
      <c r="B166" s="20"/>
      <c r="C166" s="24" t="s">
        <v>371</v>
      </c>
      <c r="D166" s="21" t="s">
        <v>372</v>
      </c>
      <c r="E166" s="20" t="s">
        <v>234</v>
      </c>
      <c r="F166" s="22">
        <v>227.80742861111</v>
      </c>
      <c r="G166" s="23">
        <v>6.22</v>
      </c>
      <c r="H166" s="23">
        <f t="shared" si="5"/>
        <v>1416.96</v>
      </c>
    </row>
    <row r="167" spans="1:8" s="1" customFormat="1" ht="31.35" customHeight="1" x14ac:dyDescent="0.25">
      <c r="A167" s="20">
        <v>152</v>
      </c>
      <c r="B167" s="20"/>
      <c r="C167" s="24" t="s">
        <v>373</v>
      </c>
      <c r="D167" s="21" t="s">
        <v>374</v>
      </c>
      <c r="E167" s="20" t="s">
        <v>307</v>
      </c>
      <c r="F167" s="22">
        <v>0.15277777777778001</v>
      </c>
      <c r="G167" s="23">
        <v>7930.97</v>
      </c>
      <c r="H167" s="23">
        <f t="shared" si="5"/>
        <v>1211.68</v>
      </c>
    </row>
    <row r="168" spans="1:8" s="1" customFormat="1" ht="46.9" customHeight="1" x14ac:dyDescent="0.25">
      <c r="A168" s="20">
        <v>153</v>
      </c>
      <c r="B168" s="20"/>
      <c r="C168" s="24" t="s">
        <v>375</v>
      </c>
      <c r="D168" s="21" t="s">
        <v>376</v>
      </c>
      <c r="E168" s="20" t="s">
        <v>234</v>
      </c>
      <c r="F168" s="22">
        <v>1.1271166666667001</v>
      </c>
      <c r="G168" s="23">
        <v>1056</v>
      </c>
      <c r="H168" s="23">
        <f t="shared" si="5"/>
        <v>1190.24</v>
      </c>
    </row>
    <row r="169" spans="1:8" s="1" customFormat="1" ht="15.6" customHeight="1" x14ac:dyDescent="0.25">
      <c r="A169" s="20">
        <v>154</v>
      </c>
      <c r="B169" s="20"/>
      <c r="C169" s="24" t="s">
        <v>377</v>
      </c>
      <c r="D169" s="21" t="s">
        <v>378</v>
      </c>
      <c r="E169" s="20" t="s">
        <v>231</v>
      </c>
      <c r="F169" s="22">
        <v>7.2904722222221996E-2</v>
      </c>
      <c r="G169" s="23">
        <v>15620</v>
      </c>
      <c r="H169" s="23">
        <f t="shared" si="5"/>
        <v>1138.77</v>
      </c>
    </row>
    <row r="170" spans="1:8" s="1" customFormat="1" ht="31.35" customHeight="1" x14ac:dyDescent="0.25">
      <c r="A170" s="20">
        <v>155</v>
      </c>
      <c r="B170" s="20"/>
      <c r="C170" s="24" t="s">
        <v>379</v>
      </c>
      <c r="D170" s="21" t="s">
        <v>380</v>
      </c>
      <c r="E170" s="20" t="s">
        <v>310</v>
      </c>
      <c r="F170" s="22">
        <v>9</v>
      </c>
      <c r="G170" s="23">
        <v>130.4</v>
      </c>
      <c r="H170" s="23">
        <f t="shared" si="5"/>
        <v>1173.5999999999999</v>
      </c>
    </row>
    <row r="171" spans="1:8" s="1" customFormat="1" ht="31.35" customHeight="1" x14ac:dyDescent="0.25">
      <c r="A171" s="20">
        <v>156</v>
      </c>
      <c r="B171" s="20"/>
      <c r="C171" s="24" t="s">
        <v>381</v>
      </c>
      <c r="D171" s="21" t="s">
        <v>382</v>
      </c>
      <c r="E171" s="20" t="s">
        <v>307</v>
      </c>
      <c r="F171" s="22">
        <v>6.9444444444444003E-2</v>
      </c>
      <c r="G171" s="23">
        <v>14732.92</v>
      </c>
      <c r="H171" s="23">
        <f t="shared" si="5"/>
        <v>1023.12</v>
      </c>
    </row>
    <row r="172" spans="1:8" s="1" customFormat="1" ht="46.9" customHeight="1" x14ac:dyDescent="0.25">
      <c r="A172" s="20">
        <v>157</v>
      </c>
      <c r="B172" s="20"/>
      <c r="C172" s="24" t="s">
        <v>383</v>
      </c>
      <c r="D172" s="21" t="s">
        <v>384</v>
      </c>
      <c r="E172" s="20" t="s">
        <v>231</v>
      </c>
      <c r="F172" s="22">
        <v>0.16755555555556001</v>
      </c>
      <c r="G172" s="23">
        <v>6102</v>
      </c>
      <c r="H172" s="23">
        <f t="shared" si="5"/>
        <v>1022.42</v>
      </c>
    </row>
    <row r="173" spans="1:8" s="1" customFormat="1" ht="31.35" customHeight="1" x14ac:dyDescent="0.25">
      <c r="A173" s="20">
        <v>158</v>
      </c>
      <c r="B173" s="20"/>
      <c r="C173" s="24" t="s">
        <v>385</v>
      </c>
      <c r="D173" s="21" t="s">
        <v>386</v>
      </c>
      <c r="E173" s="20" t="s">
        <v>247</v>
      </c>
      <c r="F173" s="22">
        <v>14</v>
      </c>
      <c r="G173" s="23">
        <v>72.8</v>
      </c>
      <c r="H173" s="23">
        <f t="shared" si="5"/>
        <v>1019.2</v>
      </c>
    </row>
    <row r="174" spans="1:8" s="1" customFormat="1" ht="15.6" customHeight="1" x14ac:dyDescent="0.25">
      <c r="A174" s="20">
        <v>159</v>
      </c>
      <c r="B174" s="20"/>
      <c r="C174" s="24" t="s">
        <v>313</v>
      </c>
      <c r="D174" s="21" t="s">
        <v>314</v>
      </c>
      <c r="E174" s="20" t="s">
        <v>265</v>
      </c>
      <c r="F174" s="22">
        <v>111.10928333333</v>
      </c>
      <c r="G174" s="23">
        <v>9.0399999999999991</v>
      </c>
      <c r="H174" s="23">
        <f t="shared" si="5"/>
        <v>1004.43</v>
      </c>
    </row>
    <row r="175" spans="1:8" s="1" customFormat="1" ht="31.35" customHeight="1" x14ac:dyDescent="0.25">
      <c r="A175" s="20">
        <v>160</v>
      </c>
      <c r="B175" s="20"/>
      <c r="C175" s="24" t="s">
        <v>387</v>
      </c>
      <c r="D175" s="21" t="s">
        <v>388</v>
      </c>
      <c r="E175" s="20" t="s">
        <v>310</v>
      </c>
      <c r="F175" s="22">
        <v>15</v>
      </c>
      <c r="G175" s="23">
        <v>68</v>
      </c>
      <c r="H175" s="23">
        <f t="shared" si="5"/>
        <v>1020</v>
      </c>
    </row>
    <row r="176" spans="1:8" s="1" customFormat="1" ht="15.6" customHeight="1" x14ac:dyDescent="0.25">
      <c r="A176" s="20">
        <v>161</v>
      </c>
      <c r="B176" s="20"/>
      <c r="C176" s="24" t="s">
        <v>389</v>
      </c>
      <c r="D176" s="21" t="s">
        <v>390</v>
      </c>
      <c r="E176" s="20" t="s">
        <v>231</v>
      </c>
      <c r="F176" s="22">
        <v>2.3711944444444001E-2</v>
      </c>
      <c r="G176" s="23">
        <v>37900</v>
      </c>
      <c r="H176" s="23">
        <f t="shared" si="5"/>
        <v>898.68</v>
      </c>
    </row>
    <row r="177" spans="1:8" s="1" customFormat="1" ht="31.35" customHeight="1" x14ac:dyDescent="0.25">
      <c r="A177" s="20">
        <v>162</v>
      </c>
      <c r="B177" s="20"/>
      <c r="C177" s="24" t="s">
        <v>391</v>
      </c>
      <c r="D177" s="21" t="s">
        <v>392</v>
      </c>
      <c r="E177" s="20" t="s">
        <v>234</v>
      </c>
      <c r="F177" s="22">
        <v>0.52599805555555001</v>
      </c>
      <c r="G177" s="23">
        <v>1700</v>
      </c>
      <c r="H177" s="23">
        <f t="shared" si="5"/>
        <v>894.2</v>
      </c>
    </row>
    <row r="178" spans="1:8" s="1" customFormat="1" ht="31.35" customHeight="1" x14ac:dyDescent="0.25">
      <c r="A178" s="20">
        <v>163</v>
      </c>
      <c r="B178" s="20"/>
      <c r="C178" s="24" t="s">
        <v>393</v>
      </c>
      <c r="D178" s="21" t="s">
        <v>394</v>
      </c>
      <c r="E178" s="20" t="s">
        <v>234</v>
      </c>
      <c r="F178" s="22">
        <v>11.388888888888999</v>
      </c>
      <c r="G178" s="23">
        <v>70.599999999999994</v>
      </c>
      <c r="H178" s="23">
        <f t="shared" si="5"/>
        <v>804.06</v>
      </c>
    </row>
    <row r="179" spans="1:8" s="1" customFormat="1" ht="31.35" customHeight="1" x14ac:dyDescent="0.25">
      <c r="A179" s="20">
        <v>164</v>
      </c>
      <c r="B179" s="20"/>
      <c r="C179" s="24" t="s">
        <v>395</v>
      </c>
      <c r="D179" s="21" t="s">
        <v>396</v>
      </c>
      <c r="E179" s="20" t="s">
        <v>360</v>
      </c>
      <c r="F179" s="22">
        <v>7.5</v>
      </c>
      <c r="G179" s="23">
        <v>104.84</v>
      </c>
      <c r="H179" s="23">
        <f t="shared" si="5"/>
        <v>786.3</v>
      </c>
    </row>
    <row r="180" spans="1:8" s="1" customFormat="1" ht="15.6" customHeight="1" x14ac:dyDescent="0.25">
      <c r="A180" s="20">
        <v>165</v>
      </c>
      <c r="B180" s="20"/>
      <c r="C180" s="24" t="s">
        <v>397</v>
      </c>
      <c r="D180" s="21" t="s">
        <v>398</v>
      </c>
      <c r="E180" s="20" t="s">
        <v>231</v>
      </c>
      <c r="F180" s="22">
        <v>5.4539999999999998E-2</v>
      </c>
      <c r="G180" s="23">
        <v>14312.87</v>
      </c>
      <c r="H180" s="23">
        <f t="shared" si="5"/>
        <v>780.62</v>
      </c>
    </row>
    <row r="181" spans="1:8" s="1" customFormat="1" ht="15.6" customHeight="1" x14ac:dyDescent="0.25">
      <c r="A181" s="20">
        <v>166</v>
      </c>
      <c r="B181" s="20"/>
      <c r="C181" s="24" t="s">
        <v>399</v>
      </c>
      <c r="D181" s="21" t="s">
        <v>400</v>
      </c>
      <c r="E181" s="20" t="s">
        <v>265</v>
      </c>
      <c r="F181" s="22">
        <v>84.333333333333002</v>
      </c>
      <c r="G181" s="23">
        <v>9.0399999999999991</v>
      </c>
      <c r="H181" s="23">
        <f t="shared" si="5"/>
        <v>762.37</v>
      </c>
    </row>
    <row r="182" spans="1:8" s="1" customFormat="1" ht="15.6" customHeight="1" x14ac:dyDescent="0.25">
      <c r="A182" s="20">
        <v>167</v>
      </c>
      <c r="B182" s="20"/>
      <c r="C182" s="24" t="s">
        <v>401</v>
      </c>
      <c r="D182" s="21" t="s">
        <v>402</v>
      </c>
      <c r="E182" s="20" t="s">
        <v>231</v>
      </c>
      <c r="F182" s="22">
        <v>6.2678888888889006E-2</v>
      </c>
      <c r="G182" s="23">
        <v>11978</v>
      </c>
      <c r="H182" s="23">
        <f t="shared" si="5"/>
        <v>750.77</v>
      </c>
    </row>
    <row r="183" spans="1:8" s="1" customFormat="1" ht="15.6" customHeight="1" x14ac:dyDescent="0.25">
      <c r="A183" s="20">
        <v>168</v>
      </c>
      <c r="B183" s="20"/>
      <c r="C183" s="24" t="s">
        <v>403</v>
      </c>
      <c r="D183" s="21" t="s">
        <v>404</v>
      </c>
      <c r="E183" s="20" t="s">
        <v>228</v>
      </c>
      <c r="F183" s="22">
        <v>19.933333333333</v>
      </c>
      <c r="G183" s="23">
        <v>35.22</v>
      </c>
      <c r="H183" s="23">
        <f t="shared" si="5"/>
        <v>702.05</v>
      </c>
    </row>
    <row r="184" spans="1:8" s="1" customFormat="1" ht="15.6" customHeight="1" x14ac:dyDescent="0.25">
      <c r="A184" s="20">
        <v>169</v>
      </c>
      <c r="B184" s="20"/>
      <c r="C184" s="24" t="s">
        <v>405</v>
      </c>
      <c r="D184" s="21" t="s">
        <v>406</v>
      </c>
      <c r="E184" s="20" t="s">
        <v>265</v>
      </c>
      <c r="F184" s="22">
        <v>67.301148333333003</v>
      </c>
      <c r="G184" s="23">
        <v>9.42</v>
      </c>
      <c r="H184" s="23">
        <f t="shared" si="5"/>
        <v>633.98</v>
      </c>
    </row>
    <row r="185" spans="1:8" s="1" customFormat="1" ht="46.9" customHeight="1" x14ac:dyDescent="0.25">
      <c r="A185" s="20">
        <v>170</v>
      </c>
      <c r="B185" s="20"/>
      <c r="C185" s="24" t="s">
        <v>407</v>
      </c>
      <c r="D185" s="21" t="s">
        <v>408</v>
      </c>
      <c r="E185" s="20" t="s">
        <v>247</v>
      </c>
      <c r="F185" s="22">
        <v>6</v>
      </c>
      <c r="G185" s="23">
        <v>108.2</v>
      </c>
      <c r="H185" s="23">
        <f t="shared" si="5"/>
        <v>649.20000000000005</v>
      </c>
    </row>
    <row r="186" spans="1:8" s="1" customFormat="1" ht="31.35" customHeight="1" x14ac:dyDescent="0.25">
      <c r="A186" s="20">
        <v>171</v>
      </c>
      <c r="B186" s="20"/>
      <c r="C186" s="24" t="s">
        <v>409</v>
      </c>
      <c r="D186" s="21" t="s">
        <v>410</v>
      </c>
      <c r="E186" s="20" t="s">
        <v>234</v>
      </c>
      <c r="F186" s="22">
        <v>0.45288888888889001</v>
      </c>
      <c r="G186" s="23">
        <v>1287</v>
      </c>
      <c r="H186" s="23">
        <f t="shared" si="5"/>
        <v>582.87</v>
      </c>
    </row>
    <row r="187" spans="1:8" s="1" customFormat="1" ht="15.6" customHeight="1" x14ac:dyDescent="0.25">
      <c r="A187" s="20">
        <v>172</v>
      </c>
      <c r="B187" s="20"/>
      <c r="C187" s="24" t="s">
        <v>411</v>
      </c>
      <c r="D187" s="21" t="s">
        <v>412</v>
      </c>
      <c r="E187" s="20" t="s">
        <v>231</v>
      </c>
      <c r="F187" s="22">
        <v>0.21215333333333</v>
      </c>
      <c r="G187" s="23">
        <v>2606.9</v>
      </c>
      <c r="H187" s="23">
        <f t="shared" si="5"/>
        <v>553.05999999999995</v>
      </c>
    </row>
    <row r="188" spans="1:8" s="1" customFormat="1" ht="31.35" customHeight="1" x14ac:dyDescent="0.25">
      <c r="A188" s="20">
        <v>173</v>
      </c>
      <c r="B188" s="20"/>
      <c r="C188" s="24" t="s">
        <v>413</v>
      </c>
      <c r="D188" s="21" t="s">
        <v>414</v>
      </c>
      <c r="E188" s="20" t="s">
        <v>234</v>
      </c>
      <c r="F188" s="22">
        <v>0.97366666666666002</v>
      </c>
      <c r="G188" s="23">
        <v>558.33000000000004</v>
      </c>
      <c r="H188" s="23">
        <f t="shared" si="5"/>
        <v>543.63</v>
      </c>
    </row>
    <row r="189" spans="1:8" s="1" customFormat="1" ht="15.6" customHeight="1" x14ac:dyDescent="0.25">
      <c r="A189" s="20">
        <v>174</v>
      </c>
      <c r="B189" s="20"/>
      <c r="C189" s="24" t="s">
        <v>415</v>
      </c>
      <c r="D189" s="21" t="s">
        <v>416</v>
      </c>
      <c r="E189" s="20" t="s">
        <v>231</v>
      </c>
      <c r="F189" s="22">
        <v>0.16722222222222</v>
      </c>
      <c r="G189" s="23">
        <v>3039.7</v>
      </c>
      <c r="H189" s="23">
        <f t="shared" si="5"/>
        <v>508.31</v>
      </c>
    </row>
    <row r="190" spans="1:8" s="1" customFormat="1" ht="15.6" customHeight="1" x14ac:dyDescent="0.25">
      <c r="A190" s="20">
        <v>175</v>
      </c>
      <c r="B190" s="20"/>
      <c r="C190" s="24" t="s">
        <v>417</v>
      </c>
      <c r="D190" s="21" t="s">
        <v>418</v>
      </c>
      <c r="E190" s="20" t="s">
        <v>265</v>
      </c>
      <c r="F190" s="22">
        <v>81.339008611110998</v>
      </c>
      <c r="G190" s="23">
        <v>6.09</v>
      </c>
      <c r="H190" s="23">
        <f t="shared" si="5"/>
        <v>495.35</v>
      </c>
    </row>
    <row r="191" spans="1:8" s="1" customFormat="1" ht="31.35" customHeight="1" x14ac:dyDescent="0.25">
      <c r="A191" s="20">
        <v>176</v>
      </c>
      <c r="B191" s="20"/>
      <c r="C191" s="24" t="s">
        <v>419</v>
      </c>
      <c r="D191" s="21" t="s">
        <v>420</v>
      </c>
      <c r="E191" s="20" t="s">
        <v>231</v>
      </c>
      <c r="F191" s="22">
        <v>0.11010916666667001</v>
      </c>
      <c r="G191" s="23">
        <v>4455.2</v>
      </c>
      <c r="H191" s="23">
        <f t="shared" si="5"/>
        <v>490.56</v>
      </c>
    </row>
    <row r="192" spans="1:8" s="1" customFormat="1" ht="15.6" customHeight="1" x14ac:dyDescent="0.25">
      <c r="A192" s="20">
        <v>177</v>
      </c>
      <c r="B192" s="20"/>
      <c r="C192" s="24" t="s">
        <v>421</v>
      </c>
      <c r="D192" s="21" t="s">
        <v>422</v>
      </c>
      <c r="E192" s="20" t="s">
        <v>265</v>
      </c>
      <c r="F192" s="22">
        <v>250.89027777778</v>
      </c>
      <c r="G192" s="23">
        <v>1.82</v>
      </c>
      <c r="H192" s="23">
        <f t="shared" ref="H192:H223" si="6">ROUND(F192*G192,2)</f>
        <v>456.62</v>
      </c>
    </row>
    <row r="193" spans="1:8" s="1" customFormat="1" ht="15.6" customHeight="1" x14ac:dyDescent="0.25">
      <c r="A193" s="20">
        <v>178</v>
      </c>
      <c r="B193" s="20"/>
      <c r="C193" s="24" t="s">
        <v>423</v>
      </c>
      <c r="D193" s="21" t="s">
        <v>424</v>
      </c>
      <c r="E193" s="20" t="s">
        <v>242</v>
      </c>
      <c r="F193" s="22">
        <v>402.77777777777999</v>
      </c>
      <c r="G193" s="23">
        <v>1.0900000000000001</v>
      </c>
      <c r="H193" s="23">
        <f t="shared" si="6"/>
        <v>439.03</v>
      </c>
    </row>
    <row r="194" spans="1:8" s="1" customFormat="1" ht="15.6" customHeight="1" x14ac:dyDescent="0.25">
      <c r="A194" s="20">
        <v>179</v>
      </c>
      <c r="B194" s="20"/>
      <c r="C194" s="24" t="s">
        <v>425</v>
      </c>
      <c r="D194" s="21" t="s">
        <v>426</v>
      </c>
      <c r="E194" s="20" t="s">
        <v>234</v>
      </c>
      <c r="F194" s="22">
        <v>176.28702777778</v>
      </c>
      <c r="G194" s="23">
        <v>2.44</v>
      </c>
      <c r="H194" s="23">
        <f t="shared" si="6"/>
        <v>430.14</v>
      </c>
    </row>
    <row r="195" spans="1:8" s="1" customFormat="1" ht="31.35" customHeight="1" x14ac:dyDescent="0.25">
      <c r="A195" s="20">
        <v>180</v>
      </c>
      <c r="B195" s="20"/>
      <c r="C195" s="24" t="s">
        <v>427</v>
      </c>
      <c r="D195" s="21" t="s">
        <v>428</v>
      </c>
      <c r="E195" s="20" t="s">
        <v>231</v>
      </c>
      <c r="F195" s="22">
        <v>5.5555555555554997E-2</v>
      </c>
      <c r="G195" s="23">
        <v>7441</v>
      </c>
      <c r="H195" s="23">
        <f t="shared" si="6"/>
        <v>413.39</v>
      </c>
    </row>
    <row r="196" spans="1:8" s="1" customFormat="1" ht="31.35" customHeight="1" x14ac:dyDescent="0.25">
      <c r="A196" s="20">
        <v>181</v>
      </c>
      <c r="B196" s="20"/>
      <c r="C196" s="24" t="s">
        <v>429</v>
      </c>
      <c r="D196" s="21" t="s">
        <v>430</v>
      </c>
      <c r="E196" s="20" t="s">
        <v>228</v>
      </c>
      <c r="F196" s="22">
        <v>5.6222222222221996</v>
      </c>
      <c r="G196" s="23">
        <v>72.319999999999993</v>
      </c>
      <c r="H196" s="23">
        <f t="shared" si="6"/>
        <v>406.6</v>
      </c>
    </row>
    <row r="197" spans="1:8" s="1" customFormat="1" ht="15.6" customHeight="1" x14ac:dyDescent="0.25">
      <c r="A197" s="20">
        <v>182</v>
      </c>
      <c r="B197" s="20"/>
      <c r="C197" s="24" t="s">
        <v>431</v>
      </c>
      <c r="D197" s="21" t="s">
        <v>432</v>
      </c>
      <c r="E197" s="20" t="s">
        <v>231</v>
      </c>
      <c r="F197" s="22">
        <v>3.5232777777778002E-2</v>
      </c>
      <c r="G197" s="23">
        <v>9424</v>
      </c>
      <c r="H197" s="23">
        <f t="shared" si="6"/>
        <v>332.03</v>
      </c>
    </row>
    <row r="198" spans="1:8" s="1" customFormat="1" ht="15.6" customHeight="1" x14ac:dyDescent="0.25">
      <c r="A198" s="20">
        <v>183</v>
      </c>
      <c r="B198" s="20"/>
      <c r="C198" s="24" t="s">
        <v>433</v>
      </c>
      <c r="D198" s="21" t="s">
        <v>434</v>
      </c>
      <c r="E198" s="20" t="s">
        <v>231</v>
      </c>
      <c r="F198" s="22">
        <v>4.0083333333332999E-2</v>
      </c>
      <c r="G198" s="23">
        <v>8190</v>
      </c>
      <c r="H198" s="23">
        <f t="shared" si="6"/>
        <v>328.28</v>
      </c>
    </row>
    <row r="199" spans="1:8" s="1" customFormat="1" ht="31.35" customHeight="1" x14ac:dyDescent="0.25">
      <c r="A199" s="20">
        <v>184</v>
      </c>
      <c r="B199" s="20"/>
      <c r="C199" s="24" t="s">
        <v>435</v>
      </c>
      <c r="D199" s="21" t="s">
        <v>436</v>
      </c>
      <c r="E199" s="20" t="s">
        <v>234</v>
      </c>
      <c r="F199" s="22">
        <v>0.28222222222221999</v>
      </c>
      <c r="G199" s="23">
        <v>1100</v>
      </c>
      <c r="H199" s="23">
        <f t="shared" si="6"/>
        <v>310.44</v>
      </c>
    </row>
    <row r="200" spans="1:8" s="1" customFormat="1" ht="15.6" customHeight="1" x14ac:dyDescent="0.25">
      <c r="A200" s="20">
        <v>185</v>
      </c>
      <c r="B200" s="20"/>
      <c r="C200" s="24" t="s">
        <v>245</v>
      </c>
      <c r="D200" s="21" t="s">
        <v>437</v>
      </c>
      <c r="E200" s="20" t="s">
        <v>247</v>
      </c>
      <c r="F200" s="22">
        <v>3</v>
      </c>
      <c r="G200" s="23">
        <v>100.59</v>
      </c>
      <c r="H200" s="23">
        <f t="shared" si="6"/>
        <v>301.77</v>
      </c>
    </row>
    <row r="201" spans="1:8" s="1" customFormat="1" ht="15.6" customHeight="1" x14ac:dyDescent="0.25">
      <c r="A201" s="20">
        <v>186</v>
      </c>
      <c r="B201" s="20"/>
      <c r="C201" s="24" t="s">
        <v>245</v>
      </c>
      <c r="D201" s="21" t="s">
        <v>438</v>
      </c>
      <c r="E201" s="20" t="s">
        <v>247</v>
      </c>
      <c r="F201" s="22">
        <v>3</v>
      </c>
      <c r="G201" s="23">
        <v>97.47</v>
      </c>
      <c r="H201" s="23">
        <f t="shared" si="6"/>
        <v>292.41000000000003</v>
      </c>
    </row>
    <row r="202" spans="1:8" s="1" customFormat="1" ht="15.6" customHeight="1" x14ac:dyDescent="0.25">
      <c r="A202" s="20">
        <v>187</v>
      </c>
      <c r="B202" s="20"/>
      <c r="C202" s="24" t="s">
        <v>439</v>
      </c>
      <c r="D202" s="21" t="s">
        <v>440</v>
      </c>
      <c r="E202" s="20" t="s">
        <v>360</v>
      </c>
      <c r="F202" s="22">
        <v>26</v>
      </c>
      <c r="G202" s="23">
        <v>10</v>
      </c>
      <c r="H202" s="23">
        <f t="shared" si="6"/>
        <v>260</v>
      </c>
    </row>
    <row r="203" spans="1:8" s="1" customFormat="1" ht="31.35" customHeight="1" x14ac:dyDescent="0.25">
      <c r="A203" s="20">
        <v>188</v>
      </c>
      <c r="B203" s="20"/>
      <c r="C203" s="24" t="s">
        <v>441</v>
      </c>
      <c r="D203" s="21" t="s">
        <v>442</v>
      </c>
      <c r="E203" s="20" t="s">
        <v>234</v>
      </c>
      <c r="F203" s="22">
        <v>0.28333333333333</v>
      </c>
      <c r="G203" s="23">
        <v>880.01</v>
      </c>
      <c r="H203" s="23">
        <f t="shared" si="6"/>
        <v>249.34</v>
      </c>
    </row>
    <row r="204" spans="1:8" s="1" customFormat="1" ht="31.35" customHeight="1" x14ac:dyDescent="0.25">
      <c r="A204" s="20">
        <v>189</v>
      </c>
      <c r="B204" s="20"/>
      <c r="C204" s="24" t="s">
        <v>443</v>
      </c>
      <c r="D204" s="21" t="s">
        <v>444</v>
      </c>
      <c r="E204" s="20" t="s">
        <v>231</v>
      </c>
      <c r="F204" s="22">
        <v>0.59302777777778004</v>
      </c>
      <c r="G204" s="23">
        <v>412</v>
      </c>
      <c r="H204" s="23">
        <f t="shared" si="6"/>
        <v>244.33</v>
      </c>
    </row>
    <row r="205" spans="1:8" s="1" customFormat="1" ht="15.6" customHeight="1" x14ac:dyDescent="0.25">
      <c r="A205" s="20">
        <v>190</v>
      </c>
      <c r="B205" s="20"/>
      <c r="C205" s="24" t="s">
        <v>445</v>
      </c>
      <c r="D205" s="21" t="s">
        <v>446</v>
      </c>
      <c r="E205" s="20" t="s">
        <v>231</v>
      </c>
      <c r="F205" s="22">
        <v>3.8888888888889001E-2</v>
      </c>
      <c r="G205" s="23">
        <v>5798.2</v>
      </c>
      <c r="H205" s="23">
        <f t="shared" si="6"/>
        <v>225.49</v>
      </c>
    </row>
    <row r="206" spans="1:8" s="1" customFormat="1" ht="31.35" customHeight="1" x14ac:dyDescent="0.25">
      <c r="A206" s="20">
        <v>191</v>
      </c>
      <c r="B206" s="20"/>
      <c r="C206" s="24" t="s">
        <v>447</v>
      </c>
      <c r="D206" s="21" t="s">
        <v>448</v>
      </c>
      <c r="E206" s="20" t="s">
        <v>231</v>
      </c>
      <c r="F206" s="22">
        <v>1.9444444444444001E-2</v>
      </c>
      <c r="G206" s="23">
        <v>11500</v>
      </c>
      <c r="H206" s="23">
        <f t="shared" si="6"/>
        <v>223.61</v>
      </c>
    </row>
    <row r="207" spans="1:8" s="1" customFormat="1" ht="31.35" customHeight="1" x14ac:dyDescent="0.25">
      <c r="A207" s="20">
        <v>192</v>
      </c>
      <c r="B207" s="20"/>
      <c r="C207" s="24" t="s">
        <v>449</v>
      </c>
      <c r="D207" s="21" t="s">
        <v>450</v>
      </c>
      <c r="E207" s="20" t="s">
        <v>231</v>
      </c>
      <c r="F207" s="22">
        <v>3.8055555555555003E-2</v>
      </c>
      <c r="G207" s="23">
        <v>5763</v>
      </c>
      <c r="H207" s="23">
        <f t="shared" si="6"/>
        <v>219.31</v>
      </c>
    </row>
    <row r="208" spans="1:8" s="1" customFormat="1" ht="15.6" customHeight="1" x14ac:dyDescent="0.25">
      <c r="A208" s="20">
        <v>193</v>
      </c>
      <c r="B208" s="20"/>
      <c r="C208" s="24" t="s">
        <v>451</v>
      </c>
      <c r="D208" s="21" t="s">
        <v>452</v>
      </c>
      <c r="E208" s="20" t="s">
        <v>265</v>
      </c>
      <c r="F208" s="22">
        <v>19.476166666667002</v>
      </c>
      <c r="G208" s="23">
        <v>10.57</v>
      </c>
      <c r="H208" s="23">
        <f t="shared" si="6"/>
        <v>205.86</v>
      </c>
    </row>
    <row r="209" spans="1:8" s="1" customFormat="1" ht="15.6" customHeight="1" x14ac:dyDescent="0.25">
      <c r="A209" s="20">
        <v>194</v>
      </c>
      <c r="B209" s="20"/>
      <c r="C209" s="24" t="s">
        <v>453</v>
      </c>
      <c r="D209" s="21" t="s">
        <v>454</v>
      </c>
      <c r="E209" s="20" t="s">
        <v>231</v>
      </c>
      <c r="F209" s="22">
        <v>0.17569444444443999</v>
      </c>
      <c r="G209" s="23">
        <v>1050</v>
      </c>
      <c r="H209" s="23">
        <f t="shared" si="6"/>
        <v>184.48</v>
      </c>
    </row>
    <row r="210" spans="1:8" s="1" customFormat="1" ht="31.35" customHeight="1" x14ac:dyDescent="0.25">
      <c r="A210" s="20">
        <v>195</v>
      </c>
      <c r="B210" s="20"/>
      <c r="C210" s="24" t="s">
        <v>455</v>
      </c>
      <c r="D210" s="21" t="s">
        <v>456</v>
      </c>
      <c r="E210" s="20" t="s">
        <v>247</v>
      </c>
      <c r="F210" s="22">
        <v>1</v>
      </c>
      <c r="G210" s="23">
        <v>266.67</v>
      </c>
      <c r="H210" s="23">
        <f t="shared" si="6"/>
        <v>266.67</v>
      </c>
    </row>
    <row r="211" spans="1:8" s="1" customFormat="1" ht="62.45" customHeight="1" x14ac:dyDescent="0.25">
      <c r="A211" s="20">
        <v>196</v>
      </c>
      <c r="B211" s="20"/>
      <c r="C211" s="24" t="s">
        <v>457</v>
      </c>
      <c r="D211" s="21" t="s">
        <v>458</v>
      </c>
      <c r="E211" s="20" t="s">
        <v>459</v>
      </c>
      <c r="F211" s="22">
        <v>3.2615163888889001</v>
      </c>
      <c r="G211" s="23">
        <v>50.24</v>
      </c>
      <c r="H211" s="23">
        <f t="shared" si="6"/>
        <v>163.86</v>
      </c>
    </row>
    <row r="212" spans="1:8" s="1" customFormat="1" ht="15.6" customHeight="1" x14ac:dyDescent="0.25">
      <c r="A212" s="20">
        <v>197</v>
      </c>
      <c r="B212" s="20"/>
      <c r="C212" s="24" t="s">
        <v>460</v>
      </c>
      <c r="D212" s="21" t="s">
        <v>461</v>
      </c>
      <c r="E212" s="20" t="s">
        <v>462</v>
      </c>
      <c r="F212" s="22">
        <v>1.65</v>
      </c>
      <c r="G212" s="23">
        <v>94</v>
      </c>
      <c r="H212" s="23">
        <f t="shared" si="6"/>
        <v>155.1</v>
      </c>
    </row>
    <row r="213" spans="1:8" s="1" customFormat="1" ht="15.6" customHeight="1" x14ac:dyDescent="0.25">
      <c r="A213" s="20">
        <v>198</v>
      </c>
      <c r="B213" s="20"/>
      <c r="C213" s="24" t="s">
        <v>463</v>
      </c>
      <c r="D213" s="21" t="s">
        <v>464</v>
      </c>
      <c r="E213" s="20" t="s">
        <v>231</v>
      </c>
      <c r="F213" s="22">
        <v>1.1947222222222E-2</v>
      </c>
      <c r="G213" s="23">
        <v>12470</v>
      </c>
      <c r="H213" s="23">
        <f t="shared" si="6"/>
        <v>148.97999999999999</v>
      </c>
    </row>
    <row r="214" spans="1:8" s="1" customFormat="1" ht="31.35" customHeight="1" x14ac:dyDescent="0.25">
      <c r="A214" s="20">
        <v>199</v>
      </c>
      <c r="B214" s="20"/>
      <c r="C214" s="24" t="s">
        <v>465</v>
      </c>
      <c r="D214" s="21" t="s">
        <v>466</v>
      </c>
      <c r="E214" s="20" t="s">
        <v>231</v>
      </c>
      <c r="F214" s="22">
        <v>1.7569444444443999E-2</v>
      </c>
      <c r="G214" s="23">
        <v>8475</v>
      </c>
      <c r="H214" s="23">
        <f t="shared" si="6"/>
        <v>148.9</v>
      </c>
    </row>
    <row r="215" spans="1:8" s="1" customFormat="1" ht="31.35" customHeight="1" x14ac:dyDescent="0.25">
      <c r="A215" s="20">
        <v>200</v>
      </c>
      <c r="B215" s="20"/>
      <c r="C215" s="24" t="s">
        <v>467</v>
      </c>
      <c r="D215" s="21" t="s">
        <v>468</v>
      </c>
      <c r="E215" s="20" t="s">
        <v>247</v>
      </c>
      <c r="F215" s="22">
        <v>11.111111111111001</v>
      </c>
      <c r="G215" s="23">
        <v>12.65</v>
      </c>
      <c r="H215" s="23">
        <f t="shared" si="6"/>
        <v>140.56</v>
      </c>
    </row>
    <row r="216" spans="1:8" s="1" customFormat="1" ht="15.6" customHeight="1" x14ac:dyDescent="0.25">
      <c r="A216" s="20">
        <v>201</v>
      </c>
      <c r="B216" s="20"/>
      <c r="C216" s="24" t="s">
        <v>469</v>
      </c>
      <c r="D216" s="21" t="s">
        <v>470</v>
      </c>
      <c r="E216" s="20" t="s">
        <v>247</v>
      </c>
      <c r="F216" s="22">
        <v>25.5</v>
      </c>
      <c r="G216" s="23">
        <v>5</v>
      </c>
      <c r="H216" s="23">
        <f t="shared" si="6"/>
        <v>127.5</v>
      </c>
    </row>
    <row r="217" spans="1:8" s="1" customFormat="1" ht="15.6" customHeight="1" x14ac:dyDescent="0.25">
      <c r="A217" s="20">
        <v>202</v>
      </c>
      <c r="B217" s="20"/>
      <c r="C217" s="24" t="s">
        <v>471</v>
      </c>
      <c r="D217" s="21" t="s">
        <v>472</v>
      </c>
      <c r="E217" s="20" t="s">
        <v>231</v>
      </c>
      <c r="F217" s="22">
        <v>1.4388888888889E-2</v>
      </c>
      <c r="G217" s="23">
        <v>8475</v>
      </c>
      <c r="H217" s="23">
        <f t="shared" si="6"/>
        <v>121.95</v>
      </c>
    </row>
    <row r="218" spans="1:8" s="1" customFormat="1" ht="15.6" customHeight="1" x14ac:dyDescent="0.25">
      <c r="A218" s="20">
        <v>203</v>
      </c>
      <c r="B218" s="20"/>
      <c r="C218" s="24" t="s">
        <v>473</v>
      </c>
      <c r="D218" s="21" t="s">
        <v>474</v>
      </c>
      <c r="E218" s="20" t="s">
        <v>265</v>
      </c>
      <c r="F218" s="22">
        <v>3.6311666666667</v>
      </c>
      <c r="G218" s="23">
        <v>28.6</v>
      </c>
      <c r="H218" s="23">
        <f t="shared" si="6"/>
        <v>103.85</v>
      </c>
    </row>
    <row r="219" spans="1:8" s="1" customFormat="1" ht="15.6" customHeight="1" x14ac:dyDescent="0.25">
      <c r="A219" s="20">
        <v>204</v>
      </c>
      <c r="B219" s="20"/>
      <c r="C219" s="24" t="s">
        <v>475</v>
      </c>
      <c r="D219" s="21" t="s">
        <v>476</v>
      </c>
      <c r="E219" s="20" t="s">
        <v>231</v>
      </c>
      <c r="F219" s="22">
        <v>1.1705555555556E-2</v>
      </c>
      <c r="G219" s="23">
        <v>7640</v>
      </c>
      <c r="H219" s="23">
        <f t="shared" si="6"/>
        <v>89.43</v>
      </c>
    </row>
    <row r="220" spans="1:8" s="1" customFormat="1" ht="31.35" customHeight="1" x14ac:dyDescent="0.25">
      <c r="A220" s="20">
        <v>205</v>
      </c>
      <c r="B220" s="20"/>
      <c r="C220" s="24" t="s">
        <v>477</v>
      </c>
      <c r="D220" s="21" t="s">
        <v>478</v>
      </c>
      <c r="E220" s="20" t="s">
        <v>479</v>
      </c>
      <c r="F220" s="22">
        <v>88.630669444443996</v>
      </c>
      <c r="G220" s="23">
        <v>1</v>
      </c>
      <c r="H220" s="23">
        <f t="shared" si="6"/>
        <v>88.63</v>
      </c>
    </row>
    <row r="221" spans="1:8" s="1" customFormat="1" ht="15.6" customHeight="1" x14ac:dyDescent="0.25">
      <c r="A221" s="20">
        <v>206</v>
      </c>
      <c r="B221" s="20"/>
      <c r="C221" s="24" t="s">
        <v>480</v>
      </c>
      <c r="D221" s="21" t="s">
        <v>481</v>
      </c>
      <c r="E221" s="20" t="s">
        <v>482</v>
      </c>
      <c r="F221" s="22">
        <v>215</v>
      </c>
      <c r="G221" s="23">
        <v>0.4</v>
      </c>
      <c r="H221" s="23">
        <f t="shared" si="6"/>
        <v>86</v>
      </c>
    </row>
    <row r="222" spans="1:8" s="1" customFormat="1" ht="31.35" customHeight="1" x14ac:dyDescent="0.25">
      <c r="A222" s="20">
        <v>207</v>
      </c>
      <c r="B222" s="20"/>
      <c r="C222" s="24" t="s">
        <v>483</v>
      </c>
      <c r="D222" s="21" t="s">
        <v>484</v>
      </c>
      <c r="E222" s="20" t="s">
        <v>234</v>
      </c>
      <c r="F222" s="22">
        <v>6.9472222222222005E-2</v>
      </c>
      <c r="G222" s="23">
        <v>1056</v>
      </c>
      <c r="H222" s="23">
        <f t="shared" si="6"/>
        <v>73.36</v>
      </c>
    </row>
    <row r="223" spans="1:8" s="1" customFormat="1" ht="31.35" customHeight="1" x14ac:dyDescent="0.25">
      <c r="A223" s="20">
        <v>208</v>
      </c>
      <c r="B223" s="20"/>
      <c r="C223" s="24" t="s">
        <v>485</v>
      </c>
      <c r="D223" s="21" t="s">
        <v>486</v>
      </c>
      <c r="E223" s="20" t="s">
        <v>231</v>
      </c>
      <c r="F223" s="22">
        <v>1.2222222222222001E-2</v>
      </c>
      <c r="G223" s="23">
        <v>5763</v>
      </c>
      <c r="H223" s="23">
        <f t="shared" si="6"/>
        <v>70.44</v>
      </c>
    </row>
    <row r="224" spans="1:8" s="1" customFormat="1" ht="31.35" customHeight="1" x14ac:dyDescent="0.25">
      <c r="A224" s="20">
        <v>209</v>
      </c>
      <c r="B224" s="20"/>
      <c r="C224" s="24" t="s">
        <v>487</v>
      </c>
      <c r="D224" s="21" t="s">
        <v>488</v>
      </c>
      <c r="E224" s="20" t="s">
        <v>231</v>
      </c>
      <c r="F224" s="22">
        <v>5.3833333333332999E-3</v>
      </c>
      <c r="G224" s="23">
        <v>11978</v>
      </c>
      <c r="H224" s="23">
        <f t="shared" ref="H224:H255" si="7">ROUND(F224*G224,2)</f>
        <v>64.48</v>
      </c>
    </row>
    <row r="225" spans="1:8" s="1" customFormat="1" ht="15.6" customHeight="1" x14ac:dyDescent="0.25">
      <c r="A225" s="20">
        <v>210</v>
      </c>
      <c r="B225" s="20"/>
      <c r="C225" s="24" t="s">
        <v>489</v>
      </c>
      <c r="D225" s="21" t="s">
        <v>490</v>
      </c>
      <c r="E225" s="20" t="s">
        <v>231</v>
      </c>
      <c r="F225" s="22">
        <v>1.4758333333333E-2</v>
      </c>
      <c r="G225" s="23">
        <v>4294</v>
      </c>
      <c r="H225" s="23">
        <f t="shared" si="7"/>
        <v>63.37</v>
      </c>
    </row>
    <row r="226" spans="1:8" s="1" customFormat="1" ht="15.6" customHeight="1" x14ac:dyDescent="0.25">
      <c r="A226" s="20">
        <v>211</v>
      </c>
      <c r="B226" s="20"/>
      <c r="C226" s="24" t="s">
        <v>491</v>
      </c>
      <c r="D226" s="21" t="s">
        <v>492</v>
      </c>
      <c r="E226" s="20" t="s">
        <v>265</v>
      </c>
      <c r="F226" s="22">
        <v>8.484</v>
      </c>
      <c r="G226" s="23">
        <v>6.67</v>
      </c>
      <c r="H226" s="23">
        <f t="shared" si="7"/>
        <v>56.59</v>
      </c>
    </row>
    <row r="227" spans="1:8" s="1" customFormat="1" ht="15.6" customHeight="1" x14ac:dyDescent="0.25">
      <c r="A227" s="20">
        <v>212</v>
      </c>
      <c r="B227" s="20"/>
      <c r="C227" s="24" t="s">
        <v>493</v>
      </c>
      <c r="D227" s="21" t="s">
        <v>494</v>
      </c>
      <c r="E227" s="20" t="s">
        <v>231</v>
      </c>
      <c r="F227" s="22">
        <v>7.2488888888889005E-2</v>
      </c>
      <c r="G227" s="23">
        <v>734.5</v>
      </c>
      <c r="H227" s="23">
        <f t="shared" si="7"/>
        <v>53.24</v>
      </c>
    </row>
    <row r="228" spans="1:8" s="1" customFormat="1" ht="15.6" customHeight="1" x14ac:dyDescent="0.25">
      <c r="A228" s="20">
        <v>213</v>
      </c>
      <c r="B228" s="20"/>
      <c r="C228" s="24" t="s">
        <v>495</v>
      </c>
      <c r="D228" s="21" t="s">
        <v>496</v>
      </c>
      <c r="E228" s="20" t="s">
        <v>234</v>
      </c>
      <c r="F228" s="22">
        <v>0.1</v>
      </c>
      <c r="G228" s="23">
        <v>519.79999999999995</v>
      </c>
      <c r="H228" s="23">
        <f t="shared" si="7"/>
        <v>51.98</v>
      </c>
    </row>
    <row r="229" spans="1:8" s="1" customFormat="1" ht="15.6" customHeight="1" x14ac:dyDescent="0.25">
      <c r="A229" s="20">
        <v>214</v>
      </c>
      <c r="B229" s="20"/>
      <c r="C229" s="24" t="s">
        <v>497</v>
      </c>
      <c r="D229" s="21" t="s">
        <v>498</v>
      </c>
      <c r="E229" s="20" t="s">
        <v>265</v>
      </c>
      <c r="F229" s="22">
        <v>6.3250000000000002</v>
      </c>
      <c r="G229" s="23">
        <v>8.09</v>
      </c>
      <c r="H229" s="23">
        <f t="shared" si="7"/>
        <v>51.17</v>
      </c>
    </row>
    <row r="230" spans="1:8" s="1" customFormat="1" ht="31.35" customHeight="1" x14ac:dyDescent="0.25">
      <c r="A230" s="20">
        <v>215</v>
      </c>
      <c r="B230" s="20"/>
      <c r="C230" s="24" t="s">
        <v>499</v>
      </c>
      <c r="D230" s="21" t="s">
        <v>500</v>
      </c>
      <c r="E230" s="20" t="s">
        <v>234</v>
      </c>
      <c r="F230" s="22">
        <v>4.6222222222221998E-2</v>
      </c>
      <c r="G230" s="23">
        <v>1100</v>
      </c>
      <c r="H230" s="23">
        <f t="shared" si="7"/>
        <v>50.84</v>
      </c>
    </row>
    <row r="231" spans="1:8" s="1" customFormat="1" ht="31.35" customHeight="1" x14ac:dyDescent="0.25">
      <c r="A231" s="20">
        <v>216</v>
      </c>
      <c r="B231" s="20"/>
      <c r="C231" s="24" t="s">
        <v>501</v>
      </c>
      <c r="D231" s="21" t="s">
        <v>502</v>
      </c>
      <c r="E231" s="20" t="s">
        <v>234</v>
      </c>
      <c r="F231" s="22">
        <v>8.3611111111110997E-2</v>
      </c>
      <c r="G231" s="23">
        <v>602</v>
      </c>
      <c r="H231" s="23">
        <f t="shared" si="7"/>
        <v>50.33</v>
      </c>
    </row>
    <row r="232" spans="1:8" s="1" customFormat="1" ht="15.6" customHeight="1" x14ac:dyDescent="0.25">
      <c r="A232" s="20">
        <v>217</v>
      </c>
      <c r="B232" s="20"/>
      <c r="C232" s="24" t="s">
        <v>503</v>
      </c>
      <c r="D232" s="21" t="s">
        <v>504</v>
      </c>
      <c r="E232" s="20" t="s">
        <v>247</v>
      </c>
      <c r="F232" s="22">
        <v>12</v>
      </c>
      <c r="G232" s="23">
        <v>4.5</v>
      </c>
      <c r="H232" s="23">
        <f t="shared" si="7"/>
        <v>54</v>
      </c>
    </row>
    <row r="233" spans="1:8" s="1" customFormat="1" ht="15.6" customHeight="1" x14ac:dyDescent="0.25">
      <c r="A233" s="20">
        <v>218</v>
      </c>
      <c r="B233" s="20"/>
      <c r="C233" s="24" t="s">
        <v>505</v>
      </c>
      <c r="D233" s="21" t="s">
        <v>506</v>
      </c>
      <c r="E233" s="20" t="s">
        <v>310</v>
      </c>
      <c r="F233" s="22">
        <v>0.83333333333333004</v>
      </c>
      <c r="G233" s="23">
        <v>39</v>
      </c>
      <c r="H233" s="23">
        <f t="shared" si="7"/>
        <v>32.5</v>
      </c>
    </row>
    <row r="234" spans="1:8" s="1" customFormat="1" ht="15.6" customHeight="1" x14ac:dyDescent="0.25">
      <c r="A234" s="20">
        <v>219</v>
      </c>
      <c r="B234" s="20"/>
      <c r="C234" s="24" t="s">
        <v>507</v>
      </c>
      <c r="D234" s="21" t="s">
        <v>508</v>
      </c>
      <c r="E234" s="20" t="s">
        <v>231</v>
      </c>
      <c r="F234" s="22">
        <v>4.2166666666667001E-3</v>
      </c>
      <c r="G234" s="23">
        <v>7571</v>
      </c>
      <c r="H234" s="23">
        <f t="shared" si="7"/>
        <v>31.92</v>
      </c>
    </row>
    <row r="235" spans="1:8" s="1" customFormat="1" ht="46.9" customHeight="1" x14ac:dyDescent="0.25">
      <c r="A235" s="20">
        <v>220</v>
      </c>
      <c r="B235" s="20"/>
      <c r="C235" s="24" t="s">
        <v>509</v>
      </c>
      <c r="D235" s="21" t="s">
        <v>510</v>
      </c>
      <c r="E235" s="20" t="s">
        <v>307</v>
      </c>
      <c r="F235" s="22">
        <v>2.7777777777778E-3</v>
      </c>
      <c r="G235" s="23">
        <v>8454.8700000000008</v>
      </c>
      <c r="H235" s="23">
        <f t="shared" si="7"/>
        <v>23.49</v>
      </c>
    </row>
    <row r="236" spans="1:8" s="1" customFormat="1" ht="15.6" customHeight="1" x14ac:dyDescent="0.25">
      <c r="A236" s="20">
        <v>221</v>
      </c>
      <c r="B236" s="20"/>
      <c r="C236" s="24" t="s">
        <v>511</v>
      </c>
      <c r="D236" s="21" t="s">
        <v>512</v>
      </c>
      <c r="E236" s="20" t="s">
        <v>231</v>
      </c>
      <c r="F236" s="22">
        <v>4.4444444444444002E-3</v>
      </c>
      <c r="G236" s="23">
        <v>4488.3999999999996</v>
      </c>
      <c r="H236" s="23">
        <f t="shared" si="7"/>
        <v>19.95</v>
      </c>
    </row>
    <row r="237" spans="1:8" s="1" customFormat="1" ht="15.6" customHeight="1" x14ac:dyDescent="0.25">
      <c r="A237" s="20">
        <v>222</v>
      </c>
      <c r="B237" s="20"/>
      <c r="C237" s="24" t="s">
        <v>513</v>
      </c>
      <c r="D237" s="21" t="s">
        <v>514</v>
      </c>
      <c r="E237" s="20" t="s">
        <v>231</v>
      </c>
      <c r="F237" s="22">
        <v>1.3333333333332999E-2</v>
      </c>
      <c r="G237" s="23">
        <v>1487.6</v>
      </c>
      <c r="H237" s="23">
        <f t="shared" si="7"/>
        <v>19.829999999999998</v>
      </c>
    </row>
    <row r="238" spans="1:8" s="1" customFormat="1" ht="31.35" customHeight="1" x14ac:dyDescent="0.25">
      <c r="A238" s="20">
        <v>223</v>
      </c>
      <c r="B238" s="20"/>
      <c r="C238" s="24" t="s">
        <v>515</v>
      </c>
      <c r="D238" s="21" t="s">
        <v>516</v>
      </c>
      <c r="E238" s="20" t="s">
        <v>231</v>
      </c>
      <c r="F238" s="22">
        <v>3.8055555555555E-3</v>
      </c>
      <c r="G238" s="23">
        <v>5000</v>
      </c>
      <c r="H238" s="23">
        <f t="shared" si="7"/>
        <v>19.03</v>
      </c>
    </row>
    <row r="239" spans="1:8" s="1" customFormat="1" ht="31.35" customHeight="1" x14ac:dyDescent="0.25">
      <c r="A239" s="20">
        <v>224</v>
      </c>
      <c r="B239" s="20"/>
      <c r="C239" s="24" t="s">
        <v>517</v>
      </c>
      <c r="D239" s="21" t="s">
        <v>518</v>
      </c>
      <c r="E239" s="20" t="s">
        <v>265</v>
      </c>
      <c r="F239" s="22">
        <v>0.66666666666665997</v>
      </c>
      <c r="G239" s="23">
        <v>15.14</v>
      </c>
      <c r="H239" s="23">
        <f t="shared" si="7"/>
        <v>10.09</v>
      </c>
    </row>
    <row r="240" spans="1:8" s="1" customFormat="1" ht="15.6" customHeight="1" x14ac:dyDescent="0.25">
      <c r="A240" s="20">
        <v>225</v>
      </c>
      <c r="B240" s="20"/>
      <c r="C240" s="24" t="s">
        <v>519</v>
      </c>
      <c r="D240" s="21" t="s">
        <v>520</v>
      </c>
      <c r="E240" s="20" t="s">
        <v>231</v>
      </c>
      <c r="F240" s="22">
        <v>1.3622222222222E-3</v>
      </c>
      <c r="G240" s="23">
        <v>5989</v>
      </c>
      <c r="H240" s="23">
        <f t="shared" si="7"/>
        <v>8.16</v>
      </c>
    </row>
    <row r="241" spans="1:8" s="1" customFormat="1" ht="15.6" customHeight="1" x14ac:dyDescent="0.25">
      <c r="A241" s="20">
        <v>226</v>
      </c>
      <c r="B241" s="20"/>
      <c r="C241" s="24" t="s">
        <v>521</v>
      </c>
      <c r="D241" s="21" t="s">
        <v>522</v>
      </c>
      <c r="E241" s="20" t="s">
        <v>360</v>
      </c>
      <c r="F241" s="22">
        <v>8.6216666666665998E-2</v>
      </c>
      <c r="G241" s="23">
        <v>86</v>
      </c>
      <c r="H241" s="23">
        <f t="shared" si="7"/>
        <v>7.41</v>
      </c>
    </row>
    <row r="242" spans="1:8" s="1" customFormat="1" ht="78" customHeight="1" x14ac:dyDescent="0.25">
      <c r="A242" s="20">
        <v>227</v>
      </c>
      <c r="B242" s="20"/>
      <c r="C242" s="24" t="s">
        <v>523</v>
      </c>
      <c r="D242" s="21" t="s">
        <v>524</v>
      </c>
      <c r="E242" s="20" t="s">
        <v>265</v>
      </c>
      <c r="F242" s="22">
        <v>5.5E-2</v>
      </c>
      <c r="G242" s="23">
        <v>115.2</v>
      </c>
      <c r="H242" s="23">
        <f t="shared" si="7"/>
        <v>6.34</v>
      </c>
    </row>
    <row r="243" spans="1:8" s="1" customFormat="1" ht="31.35" customHeight="1" x14ac:dyDescent="0.25">
      <c r="A243" s="20">
        <v>228</v>
      </c>
      <c r="B243" s="20"/>
      <c r="C243" s="24" t="s">
        <v>525</v>
      </c>
      <c r="D243" s="21" t="s">
        <v>526</v>
      </c>
      <c r="E243" s="20" t="s">
        <v>250</v>
      </c>
      <c r="F243" s="22">
        <v>3.1722222222222E-3</v>
      </c>
      <c r="G243" s="23">
        <v>1752.6</v>
      </c>
      <c r="H243" s="23">
        <f t="shared" si="7"/>
        <v>5.56</v>
      </c>
    </row>
    <row r="244" spans="1:8" s="1" customFormat="1" ht="46.9" customHeight="1" x14ac:dyDescent="0.25">
      <c r="A244" s="20">
        <v>229</v>
      </c>
      <c r="B244" s="20"/>
      <c r="C244" s="24" t="s">
        <v>527</v>
      </c>
      <c r="D244" s="21" t="s">
        <v>528</v>
      </c>
      <c r="E244" s="20" t="s">
        <v>265</v>
      </c>
      <c r="F244" s="22">
        <v>0.17788611111111</v>
      </c>
      <c r="G244" s="23">
        <v>30.4</v>
      </c>
      <c r="H244" s="23">
        <f t="shared" si="7"/>
        <v>5.41</v>
      </c>
    </row>
    <row r="245" spans="1:8" s="1" customFormat="1" ht="15.6" customHeight="1" x14ac:dyDescent="0.25">
      <c r="A245" s="20">
        <v>230</v>
      </c>
      <c r="B245" s="20"/>
      <c r="C245" s="24" t="s">
        <v>529</v>
      </c>
      <c r="D245" s="21" t="s">
        <v>530</v>
      </c>
      <c r="E245" s="20" t="s">
        <v>459</v>
      </c>
      <c r="F245" s="22">
        <v>0.53197222222221996</v>
      </c>
      <c r="G245" s="23">
        <v>6.9</v>
      </c>
      <c r="H245" s="23">
        <f t="shared" si="7"/>
        <v>3.67</v>
      </c>
    </row>
    <row r="246" spans="1:8" s="1" customFormat="1" ht="15.6" customHeight="1" x14ac:dyDescent="0.25">
      <c r="A246" s="20">
        <v>231</v>
      </c>
      <c r="B246" s="20"/>
      <c r="C246" s="24" t="s">
        <v>531</v>
      </c>
      <c r="D246" s="21" t="s">
        <v>532</v>
      </c>
      <c r="E246" s="20" t="s">
        <v>265</v>
      </c>
      <c r="F246" s="22">
        <v>5.8333333333333001E-2</v>
      </c>
      <c r="G246" s="23">
        <v>44.97</v>
      </c>
      <c r="H246" s="23">
        <f t="shared" si="7"/>
        <v>2.62</v>
      </c>
    </row>
    <row r="247" spans="1:8" s="1" customFormat="1" ht="15.6" customHeight="1" x14ac:dyDescent="0.25">
      <c r="A247" s="20">
        <v>232</v>
      </c>
      <c r="B247" s="20"/>
      <c r="C247" s="24" t="s">
        <v>533</v>
      </c>
      <c r="D247" s="21" t="s">
        <v>534</v>
      </c>
      <c r="E247" s="20" t="s">
        <v>265</v>
      </c>
      <c r="F247" s="22">
        <v>7.2222222222221993E-2</v>
      </c>
      <c r="G247" s="23">
        <v>35.630000000000003</v>
      </c>
      <c r="H247" s="23">
        <f t="shared" si="7"/>
        <v>2.57</v>
      </c>
    </row>
    <row r="248" spans="1:8" s="1" customFormat="1" ht="31.35" customHeight="1" x14ac:dyDescent="0.25">
      <c r="A248" s="20">
        <v>233</v>
      </c>
      <c r="B248" s="20"/>
      <c r="C248" s="24" t="s">
        <v>535</v>
      </c>
      <c r="D248" s="21" t="s">
        <v>536</v>
      </c>
      <c r="E248" s="20" t="s">
        <v>231</v>
      </c>
      <c r="F248" s="22">
        <v>7.0277777777778006E-5</v>
      </c>
      <c r="G248" s="23">
        <v>26230</v>
      </c>
      <c r="H248" s="23">
        <f t="shared" si="7"/>
        <v>1.84</v>
      </c>
    </row>
    <row r="249" spans="1:8" s="1" customFormat="1" ht="15.6" customHeight="1" x14ac:dyDescent="0.25">
      <c r="A249" s="20">
        <v>234</v>
      </c>
      <c r="B249" s="20"/>
      <c r="C249" s="24" t="s">
        <v>537</v>
      </c>
      <c r="D249" s="21" t="s">
        <v>538</v>
      </c>
      <c r="E249" s="20" t="s">
        <v>231</v>
      </c>
      <c r="F249" s="22">
        <v>2.2833333333333001E-4</v>
      </c>
      <c r="G249" s="23">
        <v>7826.9</v>
      </c>
      <c r="H249" s="23">
        <f t="shared" si="7"/>
        <v>1.79</v>
      </c>
    </row>
    <row r="250" spans="1:8" s="1" customFormat="1" ht="15.6" customHeight="1" x14ac:dyDescent="0.25">
      <c r="A250" s="20">
        <v>235</v>
      </c>
      <c r="B250" s="20"/>
      <c r="C250" s="24" t="s">
        <v>539</v>
      </c>
      <c r="D250" s="21" t="s">
        <v>540</v>
      </c>
      <c r="E250" s="20" t="s">
        <v>265</v>
      </c>
      <c r="F250" s="22">
        <v>1.1111111111111001E-2</v>
      </c>
      <c r="G250" s="23">
        <v>133.05000000000001</v>
      </c>
      <c r="H250" s="23">
        <f t="shared" si="7"/>
        <v>1.48</v>
      </c>
    </row>
    <row r="251" spans="1:8" s="1" customFormat="1" ht="15.6" customHeight="1" x14ac:dyDescent="0.25">
      <c r="A251" s="20">
        <v>236</v>
      </c>
      <c r="B251" s="20"/>
      <c r="C251" s="24" t="s">
        <v>541</v>
      </c>
      <c r="D251" s="21" t="s">
        <v>542</v>
      </c>
      <c r="E251" s="20" t="s">
        <v>360</v>
      </c>
      <c r="F251" s="22">
        <v>4.5333333333332998E-3</v>
      </c>
      <c r="G251" s="23">
        <v>100</v>
      </c>
      <c r="H251" s="23">
        <f t="shared" si="7"/>
        <v>0.45</v>
      </c>
    </row>
    <row r="252" spans="1:8" s="1" customFormat="1" ht="15.6" customHeight="1" x14ac:dyDescent="0.25">
      <c r="A252" s="20">
        <v>237</v>
      </c>
      <c r="B252" s="20"/>
      <c r="C252" s="24" t="s">
        <v>543</v>
      </c>
      <c r="D252" s="21" t="s">
        <v>544</v>
      </c>
      <c r="E252" s="20" t="s">
        <v>231</v>
      </c>
      <c r="F252" s="22">
        <v>5.5555555555555003E-5</v>
      </c>
      <c r="G252" s="23">
        <v>8105.71</v>
      </c>
      <c r="H252" s="23">
        <f t="shared" si="7"/>
        <v>0.45</v>
      </c>
    </row>
    <row r="253" spans="1:8" s="1" customFormat="1" ht="31.35" customHeight="1" x14ac:dyDescent="0.25">
      <c r="A253" s="20">
        <v>238</v>
      </c>
      <c r="B253" s="20"/>
      <c r="C253" s="24" t="s">
        <v>545</v>
      </c>
      <c r="D253" s="21" t="s">
        <v>546</v>
      </c>
      <c r="E253" s="20" t="s">
        <v>234</v>
      </c>
      <c r="F253" s="22">
        <v>2.8111111111111002E-3</v>
      </c>
      <c r="G253" s="23">
        <v>74.58</v>
      </c>
      <c r="H253" s="23">
        <f t="shared" si="7"/>
        <v>0.21</v>
      </c>
    </row>
    <row r="254" spans="1:8" s="1" customFormat="1" ht="15.6" customHeight="1" x14ac:dyDescent="0.25">
      <c r="A254" s="20">
        <v>239</v>
      </c>
      <c r="B254" s="20"/>
      <c r="C254" s="24" t="s">
        <v>547</v>
      </c>
      <c r="D254" s="21" t="s">
        <v>548</v>
      </c>
      <c r="E254" s="20" t="s">
        <v>265</v>
      </c>
      <c r="F254" s="22">
        <v>1.6666666666667E-2</v>
      </c>
      <c r="G254" s="23">
        <v>11.5</v>
      </c>
      <c r="H254" s="23">
        <f t="shared" si="7"/>
        <v>0.19</v>
      </c>
    </row>
    <row r="255" spans="1:8" s="1" customFormat="1" ht="15.6" customHeight="1" x14ac:dyDescent="0.25">
      <c r="A255" s="20">
        <v>240</v>
      </c>
      <c r="B255" s="20"/>
      <c r="C255" s="24" t="s">
        <v>549</v>
      </c>
      <c r="D255" s="21" t="s">
        <v>550</v>
      </c>
      <c r="E255" s="20" t="s">
        <v>231</v>
      </c>
      <c r="F255" s="22">
        <v>1.3611111111111E-5</v>
      </c>
      <c r="G255" s="23">
        <v>12430</v>
      </c>
      <c r="H255" s="23">
        <f t="shared" si="7"/>
        <v>0.17</v>
      </c>
    </row>
    <row r="256" spans="1:8" s="1" customFormat="1" ht="31.35" customHeight="1" x14ac:dyDescent="0.25">
      <c r="A256" s="20">
        <v>241</v>
      </c>
      <c r="B256" s="20"/>
      <c r="C256" s="24" t="s">
        <v>551</v>
      </c>
      <c r="D256" s="21" t="s">
        <v>552</v>
      </c>
      <c r="E256" s="20" t="s">
        <v>553</v>
      </c>
      <c r="F256" s="22">
        <v>0.83333333333333004</v>
      </c>
      <c r="G256" s="23"/>
      <c r="H256" s="23">
        <f t="shared" ref="H256:H259" si="8">ROUND(F256*G256,2)</f>
        <v>0</v>
      </c>
    </row>
    <row r="257" spans="1:8" s="1" customFormat="1" ht="15.6" customHeight="1" x14ac:dyDescent="0.25">
      <c r="A257" s="20">
        <v>242</v>
      </c>
      <c r="B257" s="20"/>
      <c r="C257" s="24" t="s">
        <v>554</v>
      </c>
      <c r="D257" s="21" t="s">
        <v>555</v>
      </c>
      <c r="E257" s="20" t="s">
        <v>231</v>
      </c>
      <c r="F257" s="22">
        <v>230</v>
      </c>
      <c r="G257" s="23"/>
      <c r="H257" s="23">
        <f t="shared" si="8"/>
        <v>0</v>
      </c>
    </row>
    <row r="258" spans="1:8" s="1" customFormat="1" ht="15.6" customHeight="1" x14ac:dyDescent="0.25">
      <c r="A258" s="20">
        <v>243</v>
      </c>
      <c r="B258" s="20"/>
      <c r="C258" s="24" t="s">
        <v>556</v>
      </c>
      <c r="D258" s="21" t="s">
        <v>557</v>
      </c>
      <c r="E258" s="20" t="s">
        <v>231</v>
      </c>
      <c r="F258" s="22">
        <v>5.5555555555555001E-7</v>
      </c>
      <c r="G258" s="23">
        <v>12430</v>
      </c>
      <c r="H258" s="23">
        <f t="shared" si="8"/>
        <v>0.01</v>
      </c>
    </row>
    <row r="259" spans="1:8" s="1" customFormat="1" ht="15.6" customHeight="1" x14ac:dyDescent="0.25">
      <c r="A259" s="20">
        <v>244</v>
      </c>
      <c r="B259" s="20"/>
      <c r="C259" s="24" t="s">
        <v>558</v>
      </c>
      <c r="D259" s="21" t="s">
        <v>559</v>
      </c>
      <c r="E259" s="20" t="s">
        <v>231</v>
      </c>
      <c r="F259" s="22">
        <v>2.7777777777777998E-7</v>
      </c>
      <c r="G259" s="23">
        <v>29800</v>
      </c>
      <c r="H259" s="23">
        <f t="shared" si="8"/>
        <v>0.01</v>
      </c>
    </row>
    <row r="260" spans="1:8" s="15" customFormat="1" ht="15.6" customHeight="1" x14ac:dyDescent="0.25">
      <c r="A260" s="183" t="s">
        <v>42</v>
      </c>
      <c r="B260" s="184"/>
      <c r="C260" s="185"/>
      <c r="D260" s="185"/>
      <c r="E260" s="184"/>
      <c r="F260" s="18"/>
      <c r="G260" s="19"/>
      <c r="H260" s="19">
        <f>SUM(H261:H262)</f>
        <v>718547.36</v>
      </c>
    </row>
    <row r="261" spans="1:8" s="1" customFormat="1" ht="62.45" customHeight="1" x14ac:dyDescent="0.25">
      <c r="A261" s="20">
        <v>245</v>
      </c>
      <c r="B261" s="20"/>
      <c r="C261" s="24" t="s">
        <v>245</v>
      </c>
      <c r="D261" s="21" t="s">
        <v>560</v>
      </c>
      <c r="E261" s="20" t="s">
        <v>247</v>
      </c>
      <c r="F261" s="22">
        <v>3</v>
      </c>
      <c r="G261" s="23">
        <v>239281.72</v>
      </c>
      <c r="H261" s="23">
        <f>ROUND(F261*G261,2)</f>
        <v>717845.16</v>
      </c>
    </row>
    <row r="262" spans="1:8" s="1" customFormat="1" ht="46.9" customHeight="1" x14ac:dyDescent="0.25">
      <c r="A262" s="20">
        <v>246</v>
      </c>
      <c r="B262" s="20"/>
      <c r="C262" s="24" t="s">
        <v>561</v>
      </c>
      <c r="D262" s="21" t="s">
        <v>562</v>
      </c>
      <c r="E262" s="20" t="s">
        <v>247</v>
      </c>
      <c r="F262" s="22">
        <v>2</v>
      </c>
      <c r="G262" s="23">
        <v>351.1</v>
      </c>
      <c r="H262" s="23">
        <f>ROUND(F262*G262,2)</f>
        <v>702.2</v>
      </c>
    </row>
    <row r="263" spans="1:8" s="1" customFormat="1" ht="15.6" customHeight="1" x14ac:dyDescent="0.25"/>
    <row r="264" spans="1:8" s="1" customFormat="1" ht="15.6" customHeight="1" x14ac:dyDescent="0.25"/>
    <row r="265" spans="1:8" s="1" customFormat="1" ht="15.6" customHeight="1" x14ac:dyDescent="0.25">
      <c r="B265" s="156"/>
      <c r="C265" s="156"/>
    </row>
    <row r="266" spans="1:8" s="1" customFormat="1" ht="15.6" customHeight="1" x14ac:dyDescent="0.25">
      <c r="B266" s="156"/>
      <c r="C266" s="156"/>
    </row>
    <row r="267" spans="1:8" s="1" customFormat="1" ht="15.6" customHeight="1" x14ac:dyDescent="0.25">
      <c r="B267" s="156" t="s">
        <v>563</v>
      </c>
      <c r="C267" s="156"/>
    </row>
    <row r="268" spans="1:8" s="1" customFormat="1" ht="15.6" customHeight="1" x14ac:dyDescent="0.25">
      <c r="B268" s="105" t="s">
        <v>31</v>
      </c>
      <c r="C268" s="156"/>
    </row>
    <row r="269" spans="1:8" s="1" customFormat="1" ht="15.6" customHeight="1" x14ac:dyDescent="0.25">
      <c r="B269" s="156"/>
      <c r="C269" s="156"/>
    </row>
    <row r="270" spans="1:8" s="1" customFormat="1" ht="15.6" customHeight="1" x14ac:dyDescent="0.25">
      <c r="B270" s="156" t="s">
        <v>708</v>
      </c>
      <c r="C270" s="156"/>
    </row>
    <row r="271" spans="1:8" s="1" customFormat="1" ht="15.6" customHeight="1" x14ac:dyDescent="0.25">
      <c r="B271" s="105" t="s">
        <v>32</v>
      </c>
      <c r="C271" s="156"/>
    </row>
    <row r="272" spans="1:8" s="1" customFormat="1" ht="15.6" customHeight="1" x14ac:dyDescent="0.25"/>
  </sheetData>
  <mergeCells count="16">
    <mergeCell ref="A260:E260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  <mergeCell ref="A12:E12"/>
    <mergeCell ref="A37:E37"/>
    <mergeCell ref="A39:E39"/>
    <mergeCell ref="A95:E95"/>
  </mergeCells>
  <conditionalFormatting sqref="F38:F262">
    <cfRule type="expression" dxfId="3" priority="1" stopIfTrue="1">
      <formula>ROUND(F11*10000,0)/10000=F11</formula>
    </cfRule>
  </conditionalFormatting>
  <conditionalFormatting sqref="F11:F36">
    <cfRule type="expression" dxfId="2" priority="2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50"/>
  <sheetViews>
    <sheetView view="pageBreakPreview" topLeftCell="A31" zoomScale="85" zoomScaleNormal="85" workbookViewId="0">
      <selection activeCell="E47" sqref="E47"/>
    </sheetView>
  </sheetViews>
  <sheetFormatPr defaultColWidth="9.140625" defaultRowHeight="15" x14ac:dyDescent="0.25"/>
  <cols>
    <col min="1" max="1" width="4.140625" style="82" customWidth="1"/>
    <col min="2" max="2" width="36.42578125" style="82" customWidth="1"/>
    <col min="3" max="3" width="18.85546875" style="82" customWidth="1"/>
    <col min="4" max="4" width="18.42578125" style="82" customWidth="1"/>
    <col min="5" max="5" width="20.85546875" style="82" customWidth="1"/>
    <col min="6" max="10" width="9.140625" style="82"/>
    <col min="11" max="11" width="13.42578125" style="82" customWidth="1"/>
    <col min="12" max="12" width="9.140625" style="82"/>
  </cols>
  <sheetData>
    <row r="1" spans="1:5" ht="15.6" customHeight="1" x14ac:dyDescent="0.25">
      <c r="A1" s="80"/>
      <c r="B1" s="81"/>
      <c r="C1" s="81"/>
      <c r="D1" s="81"/>
      <c r="E1" s="81"/>
    </row>
    <row r="2" spans="1:5" ht="15.6" customHeight="1" x14ac:dyDescent="0.25">
      <c r="B2" s="81"/>
      <c r="C2" s="81"/>
      <c r="D2" s="81"/>
      <c r="E2" s="83" t="s">
        <v>564</v>
      </c>
    </row>
    <row r="3" spans="1:5" ht="15.6" customHeight="1" x14ac:dyDescent="0.25">
      <c r="B3" s="81"/>
      <c r="C3" s="81"/>
      <c r="D3" s="81"/>
      <c r="E3" s="81"/>
    </row>
    <row r="4" spans="1:5" ht="15.6" customHeight="1" x14ac:dyDescent="0.25">
      <c r="B4" s="81"/>
      <c r="C4" s="81"/>
      <c r="D4" s="81"/>
      <c r="E4" s="81"/>
    </row>
    <row r="5" spans="1:5" ht="15.6" customHeight="1" x14ac:dyDescent="0.25">
      <c r="B5" s="171" t="s">
        <v>565</v>
      </c>
      <c r="C5" s="171"/>
      <c r="D5" s="171"/>
      <c r="E5" s="171"/>
    </row>
    <row r="6" spans="1:5" ht="15.6" customHeight="1" x14ac:dyDescent="0.25">
      <c r="B6" s="84"/>
      <c r="C6" s="81"/>
      <c r="D6" s="81"/>
      <c r="E6" s="81"/>
    </row>
    <row r="7" spans="1:5" ht="37.35" customHeight="1" x14ac:dyDescent="0.25">
      <c r="B7" s="189" t="s">
        <v>566</v>
      </c>
      <c r="C7" s="189"/>
      <c r="D7" s="189"/>
      <c r="E7" s="189"/>
    </row>
    <row r="8" spans="1:5" ht="15.6" customHeight="1" x14ac:dyDescent="0.25">
      <c r="B8" s="180" t="s">
        <v>4</v>
      </c>
      <c r="C8" s="180"/>
      <c r="D8" s="180"/>
      <c r="E8" s="180"/>
    </row>
    <row r="9" spans="1:5" x14ac:dyDescent="0.25">
      <c r="B9" s="85"/>
      <c r="C9" s="86"/>
      <c r="D9" s="86"/>
      <c r="E9" s="86"/>
    </row>
    <row r="10" spans="1:5" s="81" customFormat="1" ht="62.45" customHeight="1" x14ac:dyDescent="0.25">
      <c r="B10" s="87" t="s">
        <v>567</v>
      </c>
      <c r="C10" s="87" t="s">
        <v>568</v>
      </c>
      <c r="D10" s="87" t="s">
        <v>569</v>
      </c>
      <c r="E10" s="87" t="s">
        <v>570</v>
      </c>
    </row>
    <row r="11" spans="1:5" s="81" customFormat="1" ht="15" customHeight="1" x14ac:dyDescent="0.25">
      <c r="B11" s="88" t="s">
        <v>571</v>
      </c>
      <c r="C11" s="89">
        <f>'Прил.5 Расчет СМР и ОБ'!J14</f>
        <v>6841419</v>
      </c>
      <c r="D11" s="90">
        <f>C11/C24</f>
        <v>0.13068725568935755</v>
      </c>
      <c r="E11" s="90">
        <f>C11/C40</f>
        <v>0.10787380463386328</v>
      </c>
    </row>
    <row r="12" spans="1:5" s="81" customFormat="1" ht="15" customHeight="1" x14ac:dyDescent="0.25">
      <c r="B12" s="88" t="s">
        <v>572</v>
      </c>
      <c r="C12" s="89">
        <f>'Прил.5 Расчет СМР и ОБ'!J30</f>
        <v>2519702.88</v>
      </c>
      <c r="D12" s="90">
        <f>C12/C24</f>
        <v>4.8132274099827919E-2</v>
      </c>
      <c r="E12" s="90">
        <f>C12/C40</f>
        <v>3.9730052524557059E-2</v>
      </c>
    </row>
    <row r="13" spans="1:5" s="81" customFormat="1" ht="15" customHeight="1" x14ac:dyDescent="0.25">
      <c r="B13" s="88" t="s">
        <v>573</v>
      </c>
      <c r="C13" s="89">
        <f>'Прил.5 Расчет СМР и ОБ'!J75</f>
        <v>420035.74</v>
      </c>
      <c r="D13" s="90">
        <f>C13/C24</f>
        <v>8.0236743506059936E-3</v>
      </c>
      <c r="E13" s="90">
        <f>C13/C40</f>
        <v>6.6230197793762068E-3</v>
      </c>
    </row>
    <row r="14" spans="1:5" s="81" customFormat="1" ht="15" customHeight="1" x14ac:dyDescent="0.25">
      <c r="B14" s="88" t="s">
        <v>574</v>
      </c>
      <c r="C14" s="89">
        <f>C13+C12</f>
        <v>2939738.62</v>
      </c>
      <c r="D14" s="90">
        <f>C14/C24</f>
        <v>5.6155948450433917E-2</v>
      </c>
      <c r="E14" s="90">
        <f>C14/C40</f>
        <v>4.635307230393327E-2</v>
      </c>
    </row>
    <row r="15" spans="1:5" s="81" customFormat="1" ht="15" customHeight="1" x14ac:dyDescent="0.25">
      <c r="B15" s="88" t="s">
        <v>575</v>
      </c>
      <c r="C15" s="89">
        <f>'Прил.5 Расчет СМР и ОБ'!J16</f>
        <v>1004260.43</v>
      </c>
      <c r="D15" s="90">
        <f>C15/C24</f>
        <v>1.9183745301101156E-2</v>
      </c>
      <c r="E15" s="90">
        <f>C15/C40</f>
        <v>1.5834930359818561E-2</v>
      </c>
    </row>
    <row r="16" spans="1:5" s="81" customFormat="1" ht="15" customHeight="1" x14ac:dyDescent="0.25">
      <c r="B16" s="88" t="s">
        <v>576</v>
      </c>
      <c r="C16" s="89">
        <f>'Прил.5 Расчет СМР и ОБ'!J98</f>
        <v>26072455.720000003</v>
      </c>
      <c r="D16" s="90">
        <f>C16/C24</f>
        <v>0.49804546207871397</v>
      </c>
      <c r="E16" s="90">
        <f>C16/C40</f>
        <v>0.41110404064775619</v>
      </c>
    </row>
    <row r="17" spans="2:5" s="81" customFormat="1" ht="15" customHeight="1" x14ac:dyDescent="0.25">
      <c r="B17" s="88" t="s">
        <v>577</v>
      </c>
      <c r="C17" s="89">
        <f>'Прил.5 Расчет СМР и ОБ'!J252</f>
        <v>4347334.9999999991</v>
      </c>
      <c r="D17" s="90">
        <f>C17/C24</f>
        <v>8.3044362684450854E-2</v>
      </c>
      <c r="E17" s="90">
        <f>C17/C40</f>
        <v>6.8547704280055924E-2</v>
      </c>
    </row>
    <row r="18" spans="2:5" s="81" customFormat="1" ht="15" customHeight="1" x14ac:dyDescent="0.25">
      <c r="B18" s="88" t="s">
        <v>578</v>
      </c>
      <c r="C18" s="89">
        <f>C17+C16</f>
        <v>30419790.720000003</v>
      </c>
      <c r="D18" s="90">
        <f>C18/C24</f>
        <v>0.58108982476316484</v>
      </c>
      <c r="E18" s="90">
        <f>C18/C40</f>
        <v>0.47965174492781215</v>
      </c>
    </row>
    <row r="19" spans="2:5" s="81" customFormat="1" ht="15" customHeight="1" x14ac:dyDescent="0.25">
      <c r="B19" s="88" t="s">
        <v>579</v>
      </c>
      <c r="C19" s="89">
        <f>C18+C14+C11</f>
        <v>40200948.340000004</v>
      </c>
      <c r="D19" s="90">
        <f>C19/C24</f>
        <v>0.76793302890295634</v>
      </c>
      <c r="E19" s="91">
        <f>C19/C40</f>
        <v>0.63387862186560873</v>
      </c>
    </row>
    <row r="20" spans="2:5" s="81" customFormat="1" ht="15" customHeight="1" x14ac:dyDescent="0.25">
      <c r="B20" s="88" t="s">
        <v>580</v>
      </c>
      <c r="C20" s="89">
        <f>'Прил.5 Расчет СМР и ОБ'!J256</f>
        <v>4523040.3433880685</v>
      </c>
      <c r="D20" s="90">
        <f>C20/C24</f>
        <v>8.6400749588592091E-2</v>
      </c>
      <c r="E20" s="90">
        <f>C20/C40</f>
        <v>7.1318182726964455E-2</v>
      </c>
    </row>
    <row r="21" spans="2:5" s="81" customFormat="1" ht="15" customHeight="1" x14ac:dyDescent="0.25">
      <c r="B21" s="88" t="s">
        <v>581</v>
      </c>
      <c r="C21" s="92">
        <f>C20/(C11+C15)</f>
        <v>0.57650078412495998</v>
      </c>
      <c r="D21" s="90"/>
      <c r="E21" s="91"/>
    </row>
    <row r="22" spans="2:5" s="81" customFormat="1" ht="15" customHeight="1" x14ac:dyDescent="0.25">
      <c r="B22" s="88" t="s">
        <v>582</v>
      </c>
      <c r="C22" s="89">
        <f>'Прил.5 Расчет СМР и ОБ'!J255</f>
        <v>7625561.1171065755</v>
      </c>
      <c r="D22" s="90">
        <f>C22/C24</f>
        <v>0.14566622150845168</v>
      </c>
      <c r="E22" s="90">
        <f>C22/C40</f>
        <v>0.12023796381574334</v>
      </c>
    </row>
    <row r="23" spans="2:5" s="81" customFormat="1" ht="15" customHeight="1" x14ac:dyDescent="0.25">
      <c r="B23" s="88" t="s">
        <v>583</v>
      </c>
      <c r="C23" s="92">
        <f>C22/(C11+C15)</f>
        <v>0.97194400881945997</v>
      </c>
      <c r="D23" s="90"/>
      <c r="E23" s="91"/>
    </row>
    <row r="24" spans="2:5" s="81" customFormat="1" ht="15" customHeight="1" x14ac:dyDescent="0.25">
      <c r="B24" s="88" t="s">
        <v>584</v>
      </c>
      <c r="C24" s="89">
        <f>C19+C20+C22</f>
        <v>52349549.800494641</v>
      </c>
      <c r="D24" s="90">
        <f>C24/C24</f>
        <v>1</v>
      </c>
      <c r="E24" s="90">
        <f>C24/C40</f>
        <v>0.82543476840831642</v>
      </c>
    </row>
    <row r="25" spans="2:5" s="81" customFormat="1" ht="31.35" customHeight="1" x14ac:dyDescent="0.25">
      <c r="B25" s="88" t="s">
        <v>585</v>
      </c>
      <c r="C25" s="89">
        <f>'Прил.5 Расчет СМР и ОБ'!J83</f>
        <v>4498106.47</v>
      </c>
      <c r="D25" s="90"/>
      <c r="E25" s="90">
        <f>C25/C40</f>
        <v>7.092503157124222E-2</v>
      </c>
    </row>
    <row r="26" spans="2:5" s="81" customFormat="1" ht="31.35" customHeight="1" x14ac:dyDescent="0.25">
      <c r="B26" s="88" t="s">
        <v>586</v>
      </c>
      <c r="C26" s="89">
        <f>C25</f>
        <v>4498106.47</v>
      </c>
      <c r="D26" s="90"/>
      <c r="E26" s="90">
        <f>C26/C40</f>
        <v>7.092503157124222E-2</v>
      </c>
    </row>
    <row r="27" spans="2:5" s="81" customFormat="1" ht="15" customHeight="1" x14ac:dyDescent="0.25">
      <c r="B27" s="88" t="s">
        <v>587</v>
      </c>
      <c r="C27" s="93">
        <f>C24+C25</f>
        <v>56847656.27049464</v>
      </c>
      <c r="D27" s="90"/>
      <c r="E27" s="90">
        <f>C27/C40</f>
        <v>0.89635979997955861</v>
      </c>
    </row>
    <row r="28" spans="2:5" s="81" customFormat="1" ht="33" customHeight="1" x14ac:dyDescent="0.25">
      <c r="B28" s="88" t="s">
        <v>588</v>
      </c>
      <c r="C28" s="88"/>
      <c r="D28" s="91"/>
      <c r="E28" s="91"/>
    </row>
    <row r="29" spans="2:5" s="81" customFormat="1" ht="31.35" customHeight="1" x14ac:dyDescent="0.25">
      <c r="B29" s="88" t="s">
        <v>589</v>
      </c>
      <c r="C29" s="93">
        <f>ROUND(C24*0.039,2)</f>
        <v>2041632.44</v>
      </c>
      <c r="D29" s="91"/>
      <c r="E29" s="90">
        <f>C29/C40</f>
        <v>3.2191955932931109E-2</v>
      </c>
    </row>
    <row r="30" spans="2:5" s="81" customFormat="1" ht="62.45" customHeight="1" x14ac:dyDescent="0.25">
      <c r="B30" s="88" t="s">
        <v>590</v>
      </c>
      <c r="C30" s="93">
        <f>ROUND((C24+C29)*0.021,2)</f>
        <v>1142214.83</v>
      </c>
      <c r="D30" s="91"/>
      <c r="E30" s="90">
        <f>C30/C40</f>
        <v>1.8010161257674961E-2</v>
      </c>
    </row>
    <row r="31" spans="2:5" s="81" customFormat="1" ht="15.6" customHeight="1" x14ac:dyDescent="0.25">
      <c r="B31" s="88" t="s">
        <v>591</v>
      </c>
      <c r="C31" s="93">
        <v>134000</v>
      </c>
      <c r="D31" s="91"/>
      <c r="E31" s="90">
        <f>C31/C40</f>
        <v>2.1128788955825802E-3</v>
      </c>
    </row>
    <row r="32" spans="2:5" s="81" customFormat="1" ht="31.35" customHeight="1" x14ac:dyDescent="0.25">
      <c r="B32" s="88" t="s">
        <v>592</v>
      </c>
      <c r="C32" s="93">
        <v>0</v>
      </c>
      <c r="D32" s="91"/>
      <c r="E32" s="90">
        <f>C32/C40</f>
        <v>0</v>
      </c>
    </row>
    <row r="33" spans="2:11" s="81" customFormat="1" ht="46.9" customHeight="1" x14ac:dyDescent="0.25">
      <c r="B33" s="88" t="s">
        <v>593</v>
      </c>
      <c r="C33" s="93">
        <v>0</v>
      </c>
      <c r="D33" s="91"/>
      <c r="E33" s="90">
        <f>C33/C40</f>
        <v>0</v>
      </c>
    </row>
    <row r="34" spans="2:11" s="81" customFormat="1" ht="62.45" customHeight="1" x14ac:dyDescent="0.25">
      <c r="B34" s="88" t="s">
        <v>594</v>
      </c>
      <c r="C34" s="93">
        <v>0</v>
      </c>
      <c r="D34" s="91"/>
      <c r="E34" s="90">
        <f>C34/C40</f>
        <v>0</v>
      </c>
    </row>
    <row r="35" spans="2:11" s="81" customFormat="1" ht="93.6" customHeight="1" x14ac:dyDescent="0.25">
      <c r="B35" s="88" t="s">
        <v>595</v>
      </c>
      <c r="C35" s="93">
        <v>0</v>
      </c>
      <c r="D35" s="91"/>
      <c r="E35" s="90">
        <f>C35/C40</f>
        <v>0</v>
      </c>
    </row>
    <row r="36" spans="2:11" s="81" customFormat="1" ht="46.9" customHeight="1" x14ac:dyDescent="0.25">
      <c r="B36" s="94" t="s">
        <v>596</v>
      </c>
      <c r="C36" s="95">
        <f>ROUND((C27+C29+C31+C30)*0.0214,2)</f>
        <v>1287541.78</v>
      </c>
      <c r="D36" s="96"/>
      <c r="E36" s="97">
        <f>C36/C40</f>
        <v>2.0301640702558427E-2</v>
      </c>
      <c r="K36" s="98"/>
    </row>
    <row r="37" spans="2:11" s="81" customFormat="1" ht="15.6" customHeight="1" x14ac:dyDescent="0.25">
      <c r="B37" s="99" t="s">
        <v>597</v>
      </c>
      <c r="C37" s="99">
        <f>ROUND((C27+C29+C30+C31)*0.002,2)</f>
        <v>120331.01</v>
      </c>
      <c r="D37" s="100"/>
      <c r="E37" s="100">
        <f>C37/C40</f>
        <v>1.8973496381577343E-3</v>
      </c>
    </row>
    <row r="38" spans="2:11" s="81" customFormat="1" ht="62.45" customHeight="1" x14ac:dyDescent="0.25">
      <c r="B38" s="101" t="s">
        <v>598</v>
      </c>
      <c r="C38" s="102">
        <f>C27+C29+C30+C31+C36+C37</f>
        <v>61573376.330494635</v>
      </c>
      <c r="D38" s="103"/>
      <c r="E38" s="104">
        <f>C38/C40</f>
        <v>0.97087378640646327</v>
      </c>
    </row>
    <row r="39" spans="2:11" s="81" customFormat="1" ht="15.6" customHeight="1" x14ac:dyDescent="0.25">
      <c r="B39" s="88" t="s">
        <v>599</v>
      </c>
      <c r="C39" s="89">
        <f>ROUND(C38*0.03,2)</f>
        <v>1847201.29</v>
      </c>
      <c r="D39" s="91"/>
      <c r="E39" s="90">
        <f>C39/C40</f>
        <v>2.9126213593536697E-2</v>
      </c>
    </row>
    <row r="40" spans="2:11" s="81" customFormat="1" ht="15.6" customHeight="1" x14ac:dyDescent="0.25">
      <c r="B40" s="88" t="s">
        <v>600</v>
      </c>
      <c r="C40" s="89">
        <f>C39+C38</f>
        <v>63420577.620494634</v>
      </c>
      <c r="D40" s="91"/>
      <c r="E40" s="90">
        <f>C40/C40</f>
        <v>1</v>
      </c>
    </row>
    <row r="41" spans="2:11" s="81" customFormat="1" ht="31.35" customHeight="1" x14ac:dyDescent="0.25">
      <c r="B41" s="88" t="s">
        <v>601</v>
      </c>
      <c r="C41" s="89">
        <f>C40/'Прил.5 Расчет СМР и ОБ'!E259</f>
        <v>63420577.620494634</v>
      </c>
      <c r="D41" s="91"/>
      <c r="E41" s="91"/>
    </row>
    <row r="42" spans="2:11" s="81" customFormat="1" ht="15.6" customHeight="1" x14ac:dyDescent="0.25">
      <c r="B42" s="105"/>
    </row>
    <row r="43" spans="2:11" s="81" customFormat="1" ht="15.6" customHeight="1" x14ac:dyDescent="0.25">
      <c r="B43" s="105"/>
    </row>
    <row r="44" spans="2:11" s="81" customFormat="1" ht="15.6" customHeight="1" x14ac:dyDescent="0.25">
      <c r="B44" s="156"/>
      <c r="C44" s="156"/>
    </row>
    <row r="45" spans="2:11" s="81" customFormat="1" ht="15.6" customHeight="1" x14ac:dyDescent="0.25">
      <c r="B45" s="156"/>
      <c r="C45" s="156"/>
    </row>
    <row r="46" spans="2:11" s="81" customFormat="1" ht="15.6" customHeight="1" x14ac:dyDescent="0.25">
      <c r="B46" s="156" t="s">
        <v>563</v>
      </c>
      <c r="C46" s="156"/>
    </row>
    <row r="47" spans="2:11" s="81" customFormat="1" ht="15.6" customHeight="1" x14ac:dyDescent="0.25">
      <c r="B47" s="105" t="s">
        <v>31</v>
      </c>
      <c r="C47" s="156"/>
    </row>
    <row r="48" spans="2:11" s="81" customFormat="1" ht="15.6" customHeight="1" x14ac:dyDescent="0.25">
      <c r="B48" s="156"/>
      <c r="C48" s="156"/>
    </row>
    <row r="49" spans="2:3" ht="15.75" x14ac:dyDescent="0.25">
      <c r="B49" s="156" t="s">
        <v>708</v>
      </c>
      <c r="C49" s="156"/>
    </row>
    <row r="50" spans="2:3" ht="15.75" x14ac:dyDescent="0.25">
      <c r="B50" s="105" t="s">
        <v>32</v>
      </c>
      <c r="C50" s="15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61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269"/>
  <sheetViews>
    <sheetView tabSelected="1" view="pageBreakPreview" topLeftCell="A235" zoomScale="55" zoomScaleSheetLayoutView="55" workbookViewId="0">
      <selection activeCell="R261" sqref="R261"/>
    </sheetView>
  </sheetViews>
  <sheetFormatPr defaultColWidth="9.140625" defaultRowHeight="15" outlineLevelRow="1" x14ac:dyDescent="0.25"/>
  <cols>
    <col min="1" max="1" width="5.5703125" style="32" customWidth="1"/>
    <col min="2" max="2" width="22.42578125" style="32" customWidth="1"/>
    <col min="3" max="3" width="39.140625" style="32" customWidth="1"/>
    <col min="4" max="4" width="10.5703125" style="32" customWidth="1"/>
    <col min="5" max="5" width="14.140625" style="32" customWidth="1"/>
    <col min="6" max="6" width="14.42578125" style="32" customWidth="1"/>
    <col min="7" max="7" width="17.7109375" style="32" customWidth="1"/>
    <col min="8" max="8" width="12.5703125" style="32" customWidth="1"/>
    <col min="9" max="9" width="14.42578125" style="32" customWidth="1"/>
    <col min="10" max="10" width="19" style="32" customWidth="1"/>
    <col min="11" max="11" width="22.42578125" style="32" customWidth="1"/>
    <col min="12" max="12" width="16.42578125" style="32" customWidth="1"/>
    <col min="13" max="13" width="10.85546875" style="32" customWidth="1"/>
    <col min="14" max="14" width="9.140625" style="32"/>
    <col min="15" max="15" width="9.140625" style="69"/>
  </cols>
  <sheetData>
    <row r="1" spans="1:11" s="32" customFormat="1" ht="13.7" customHeight="1" x14ac:dyDescent="0.2">
      <c r="A1" s="31"/>
    </row>
    <row r="2" spans="1:11" s="32" customFormat="1" ht="15.6" customHeight="1" x14ac:dyDescent="0.25">
      <c r="A2" s="33"/>
      <c r="B2" s="33"/>
      <c r="C2" s="33"/>
      <c r="D2" s="33"/>
      <c r="E2" s="33"/>
      <c r="F2" s="33"/>
      <c r="G2" s="33"/>
      <c r="H2" s="191" t="s">
        <v>602</v>
      </c>
      <c r="I2" s="191"/>
      <c r="J2" s="191"/>
    </row>
    <row r="3" spans="1:11" s="32" customFormat="1" ht="15.6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</row>
    <row r="4" spans="1:11" s="31" customFormat="1" ht="15.6" customHeight="1" x14ac:dyDescent="0.2">
      <c r="A4" s="171" t="s">
        <v>603</v>
      </c>
      <c r="B4" s="171"/>
      <c r="C4" s="171"/>
      <c r="D4" s="171"/>
      <c r="E4" s="171"/>
      <c r="F4" s="171"/>
      <c r="G4" s="171"/>
      <c r="H4" s="171"/>
      <c r="I4" s="34"/>
      <c r="J4" s="34"/>
    </row>
    <row r="5" spans="1:11" s="31" customFormat="1" ht="15.6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</row>
    <row r="6" spans="1:11" s="31" customFormat="1" x14ac:dyDescent="0.2">
      <c r="A6" s="192" t="s">
        <v>604</v>
      </c>
      <c r="B6" s="193"/>
      <c r="C6" s="193"/>
      <c r="D6" s="192" t="s">
        <v>605</v>
      </c>
      <c r="E6" s="194"/>
      <c r="F6" s="194"/>
      <c r="G6" s="194"/>
      <c r="H6" s="194"/>
      <c r="I6" s="194"/>
      <c r="J6" s="194"/>
    </row>
    <row r="7" spans="1:11" s="31" customFormat="1" ht="15.6" customHeight="1" x14ac:dyDescent="0.2">
      <c r="A7" s="192" t="s">
        <v>4</v>
      </c>
      <c r="B7" s="193"/>
      <c r="C7" s="193"/>
      <c r="D7" s="35"/>
      <c r="E7" s="35"/>
      <c r="F7" s="35"/>
      <c r="G7" s="35"/>
      <c r="H7" s="35"/>
      <c r="I7" s="35"/>
      <c r="J7" s="35"/>
    </row>
    <row r="8" spans="1:11" s="31" customFormat="1" ht="15.6" customHeight="1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</row>
    <row r="9" spans="1:11" s="33" customFormat="1" ht="27" customHeight="1" x14ac:dyDescent="0.25">
      <c r="A9" s="190" t="s">
        <v>606</v>
      </c>
      <c r="B9" s="181" t="s">
        <v>53</v>
      </c>
      <c r="C9" s="181" t="s">
        <v>567</v>
      </c>
      <c r="D9" s="181" t="s">
        <v>55</v>
      </c>
      <c r="E9" s="181" t="s">
        <v>607</v>
      </c>
      <c r="F9" s="181" t="s">
        <v>57</v>
      </c>
      <c r="G9" s="181"/>
      <c r="H9" s="181" t="s">
        <v>608</v>
      </c>
      <c r="I9" s="181" t="s">
        <v>609</v>
      </c>
      <c r="J9" s="181"/>
      <c r="K9" s="36"/>
    </row>
    <row r="10" spans="1:11" s="33" customFormat="1" ht="28.5" customHeight="1" x14ac:dyDescent="0.25">
      <c r="A10" s="190"/>
      <c r="B10" s="181"/>
      <c r="C10" s="181"/>
      <c r="D10" s="181"/>
      <c r="E10" s="181"/>
      <c r="F10" s="37" t="s">
        <v>610</v>
      </c>
      <c r="G10" s="37" t="s">
        <v>59</v>
      </c>
      <c r="H10" s="181"/>
      <c r="I10" s="37" t="s">
        <v>610</v>
      </c>
      <c r="J10" s="37" t="s">
        <v>59</v>
      </c>
    </row>
    <row r="11" spans="1:11" s="33" customFormat="1" ht="15.6" customHeight="1" x14ac:dyDescent="0.25">
      <c r="A11" s="38">
        <v>1</v>
      </c>
      <c r="B11" s="37">
        <v>2</v>
      </c>
      <c r="C11" s="37">
        <v>3</v>
      </c>
      <c r="D11" s="37">
        <v>4</v>
      </c>
      <c r="E11" s="37">
        <v>5</v>
      </c>
      <c r="F11" s="37">
        <v>6</v>
      </c>
      <c r="G11" s="37">
        <v>7</v>
      </c>
      <c r="H11" s="37">
        <v>8</v>
      </c>
      <c r="I11" s="37">
        <v>9</v>
      </c>
      <c r="J11" s="37">
        <v>10</v>
      </c>
    </row>
    <row r="12" spans="1:11" s="33" customFormat="1" ht="15.6" customHeight="1" x14ac:dyDescent="0.25">
      <c r="A12" s="39"/>
      <c r="B12" s="197" t="s">
        <v>611</v>
      </c>
      <c r="C12" s="198"/>
      <c r="D12" s="195"/>
      <c r="E12" s="195"/>
      <c r="F12" s="195"/>
      <c r="G12" s="195"/>
      <c r="H12" s="195"/>
      <c r="I12" s="40"/>
      <c r="J12" s="40"/>
    </row>
    <row r="13" spans="1:11" s="33" customFormat="1" ht="31.35" customHeight="1" x14ac:dyDescent="0.25">
      <c r="A13" s="41">
        <v>1</v>
      </c>
      <c r="B13" s="41" t="s">
        <v>62</v>
      </c>
      <c r="C13" s="42" t="s">
        <v>612</v>
      </c>
      <c r="D13" s="41" t="s">
        <v>64</v>
      </c>
      <c r="E13" s="43">
        <v>17434.364559819001</v>
      </c>
      <c r="F13" s="44">
        <v>8.86</v>
      </c>
      <c r="G13" s="44">
        <f>ROUND(E13*F13,2)</f>
        <v>154468.47</v>
      </c>
      <c r="H13" s="45">
        <f>G13/G14</f>
        <v>1</v>
      </c>
      <c r="I13" s="44">
        <f>ФОТр.тек.!E13</f>
        <v>392.41</v>
      </c>
      <c r="J13" s="44">
        <f>ROUND(E13*I13,2)</f>
        <v>6841419</v>
      </c>
    </row>
    <row r="14" spans="1:11" s="33" customFormat="1" ht="31.35" customHeight="1" x14ac:dyDescent="0.25">
      <c r="A14" s="41"/>
      <c r="B14" s="41"/>
      <c r="C14" s="42" t="s">
        <v>613</v>
      </c>
      <c r="D14" s="41" t="s">
        <v>64</v>
      </c>
      <c r="E14" s="43">
        <f>SUM(E13:E13)</f>
        <v>17434.364559819001</v>
      </c>
      <c r="F14" s="44"/>
      <c r="G14" s="44">
        <f>SUM(G13:G13)</f>
        <v>154468.47</v>
      </c>
      <c r="H14" s="45">
        <v>1</v>
      </c>
      <c r="I14" s="44"/>
      <c r="J14" s="44">
        <f>SUM(J13:J13)</f>
        <v>6841419</v>
      </c>
    </row>
    <row r="15" spans="1:11" s="33" customFormat="1" ht="15.6" customHeight="1" x14ac:dyDescent="0.25">
      <c r="A15" s="41"/>
      <c r="B15" s="184" t="s">
        <v>111</v>
      </c>
      <c r="C15" s="185"/>
      <c r="D15" s="184"/>
      <c r="E15" s="184"/>
      <c r="F15" s="199"/>
      <c r="G15" s="199"/>
      <c r="H15" s="184"/>
      <c r="I15" s="44"/>
      <c r="J15" s="44"/>
    </row>
    <row r="16" spans="1:11" s="33" customFormat="1" ht="15.6" customHeight="1" x14ac:dyDescent="0.25">
      <c r="A16" s="41">
        <v>2</v>
      </c>
      <c r="B16" s="41">
        <v>2</v>
      </c>
      <c r="C16" s="42" t="s">
        <v>111</v>
      </c>
      <c r="D16" s="41" t="s">
        <v>64</v>
      </c>
      <c r="E16" s="43">
        <v>1719.0647472221999</v>
      </c>
      <c r="F16" s="44">
        <v>13.19</v>
      </c>
      <c r="G16" s="44">
        <f>ROUND(E16*F16,2)</f>
        <v>22674.46</v>
      </c>
      <c r="H16" s="45">
        <v>1</v>
      </c>
      <c r="I16" s="44">
        <f>ROUND(F16*Прил.10!$D$10,2)</f>
        <v>584.19000000000005</v>
      </c>
      <c r="J16" s="44">
        <f>ROUND(E16*I16,2)</f>
        <v>1004260.43</v>
      </c>
    </row>
    <row r="17" spans="1:11" s="33" customFormat="1" ht="15.6" customHeight="1" x14ac:dyDescent="0.25">
      <c r="A17" s="41"/>
      <c r="B17" s="183" t="s">
        <v>112</v>
      </c>
      <c r="C17" s="185"/>
      <c r="D17" s="184"/>
      <c r="E17" s="184"/>
      <c r="F17" s="199"/>
      <c r="G17" s="199"/>
      <c r="H17" s="184"/>
      <c r="I17" s="44"/>
      <c r="J17" s="44"/>
    </row>
    <row r="18" spans="1:11" s="33" customFormat="1" ht="15.6" customHeight="1" x14ac:dyDescent="0.25">
      <c r="A18" s="41"/>
      <c r="B18" s="184" t="s">
        <v>614</v>
      </c>
      <c r="C18" s="185"/>
      <c r="D18" s="184"/>
      <c r="E18" s="184"/>
      <c r="F18" s="199"/>
      <c r="G18" s="199"/>
      <c r="H18" s="184"/>
      <c r="I18" s="44"/>
      <c r="J18" s="44"/>
    </row>
    <row r="19" spans="1:11" s="33" customFormat="1" ht="31.35" customHeight="1" x14ac:dyDescent="0.25">
      <c r="A19" s="41">
        <v>3</v>
      </c>
      <c r="B19" s="46" t="s">
        <v>113</v>
      </c>
      <c r="C19" s="47" t="s">
        <v>114</v>
      </c>
      <c r="D19" s="48" t="s">
        <v>115</v>
      </c>
      <c r="E19" s="49">
        <v>310.83333333333002</v>
      </c>
      <c r="F19" s="50">
        <v>290.01</v>
      </c>
      <c r="G19" s="50">
        <f t="shared" ref="G19:G29" si="0">ROUND(E19*F19,2)</f>
        <v>90144.77</v>
      </c>
      <c r="H19" s="45">
        <f>G19/G76</f>
        <v>0.41304770370642002</v>
      </c>
      <c r="I19" s="44">
        <f>ROUND(F19*Прил.10!$D$11,2)</f>
        <v>3906.43</v>
      </c>
      <c r="J19" s="44">
        <f t="shared" ref="J19:J29" si="1">ROUND(E19*I19,2)</f>
        <v>1214248.6599999999</v>
      </c>
    </row>
    <row r="20" spans="1:11" s="33" customFormat="1" ht="31.35" customHeight="1" x14ac:dyDescent="0.25">
      <c r="A20" s="41">
        <v>4</v>
      </c>
      <c r="B20" s="46" t="s">
        <v>116</v>
      </c>
      <c r="C20" s="47" t="s">
        <v>117</v>
      </c>
      <c r="D20" s="48" t="s">
        <v>115</v>
      </c>
      <c r="E20" s="49">
        <v>161.42459972221999</v>
      </c>
      <c r="F20" s="50">
        <v>120.04</v>
      </c>
      <c r="G20" s="50">
        <f t="shared" si="0"/>
        <v>19377.41</v>
      </c>
      <c r="H20" s="45">
        <f>G20/G76</f>
        <v>8.8788231466760001E-2</v>
      </c>
      <c r="I20" s="44">
        <f>ROUND(F20*Прил.10!$D$11,2)</f>
        <v>1616.94</v>
      </c>
      <c r="J20" s="44">
        <f t="shared" si="1"/>
        <v>261013.89</v>
      </c>
      <c r="K20" s="133"/>
    </row>
    <row r="21" spans="1:11" s="33" customFormat="1" ht="62.45" customHeight="1" x14ac:dyDescent="0.25">
      <c r="A21" s="41">
        <v>5</v>
      </c>
      <c r="B21" s="46" t="s">
        <v>118</v>
      </c>
      <c r="C21" s="47" t="s">
        <v>119</v>
      </c>
      <c r="D21" s="48" t="s">
        <v>115</v>
      </c>
      <c r="E21" s="49">
        <v>199.73633333333001</v>
      </c>
      <c r="F21" s="50">
        <v>90</v>
      </c>
      <c r="G21" s="50">
        <f t="shared" si="0"/>
        <v>17976.27</v>
      </c>
      <c r="H21" s="45">
        <f>G21/G76</f>
        <v>8.2368140100713E-2</v>
      </c>
      <c r="I21" s="44">
        <f>ROUND(F21*Прил.10!$D$11,2)</f>
        <v>1212.3</v>
      </c>
      <c r="J21" s="44">
        <f t="shared" si="1"/>
        <v>242140.36</v>
      </c>
      <c r="K21" s="133"/>
    </row>
    <row r="22" spans="1:11" s="33" customFormat="1" ht="46.9" customHeight="1" x14ac:dyDescent="0.25">
      <c r="A22" s="41">
        <v>6</v>
      </c>
      <c r="B22" s="46" t="s">
        <v>120</v>
      </c>
      <c r="C22" s="47" t="s">
        <v>121</v>
      </c>
      <c r="D22" s="48" t="s">
        <v>115</v>
      </c>
      <c r="E22" s="49">
        <v>97.1</v>
      </c>
      <c r="F22" s="50">
        <v>115.27</v>
      </c>
      <c r="G22" s="50">
        <f t="shared" si="0"/>
        <v>11192.72</v>
      </c>
      <c r="H22" s="45">
        <f>G22/G76</f>
        <v>5.1285585333778999E-2</v>
      </c>
      <c r="I22" s="44">
        <f>ROUND(F22*Прил.10!$D$11,2)</f>
        <v>1552.69</v>
      </c>
      <c r="J22" s="44">
        <f t="shared" si="1"/>
        <v>150766.20000000001</v>
      </c>
      <c r="K22" s="133"/>
    </row>
    <row r="23" spans="1:11" s="33" customFormat="1" ht="31.35" customHeight="1" x14ac:dyDescent="0.25">
      <c r="A23" s="41">
        <v>7</v>
      </c>
      <c r="B23" s="46" t="s">
        <v>122</v>
      </c>
      <c r="C23" s="47" t="s">
        <v>123</v>
      </c>
      <c r="D23" s="48" t="s">
        <v>115</v>
      </c>
      <c r="E23" s="49">
        <v>79.166915277778003</v>
      </c>
      <c r="F23" s="50">
        <v>115.4</v>
      </c>
      <c r="G23" s="50">
        <f t="shared" si="0"/>
        <v>9135.86</v>
      </c>
      <c r="H23" s="45">
        <f>G23/G76</f>
        <v>4.1860953157718997E-2</v>
      </c>
      <c r="I23" s="44">
        <f>ROUND(F23*Прил.10!$D$11,2)</f>
        <v>1554.44</v>
      </c>
      <c r="J23" s="44">
        <f t="shared" si="1"/>
        <v>123060.22</v>
      </c>
      <c r="K23" s="133"/>
    </row>
    <row r="24" spans="1:11" s="33" customFormat="1" ht="31.35" customHeight="1" x14ac:dyDescent="0.25">
      <c r="A24" s="41">
        <v>8</v>
      </c>
      <c r="B24" s="46" t="s">
        <v>124</v>
      </c>
      <c r="C24" s="47" t="s">
        <v>125</v>
      </c>
      <c r="D24" s="48" t="s">
        <v>115</v>
      </c>
      <c r="E24" s="49">
        <v>68.391093333333004</v>
      </c>
      <c r="F24" s="50">
        <v>120.24</v>
      </c>
      <c r="G24" s="50">
        <f t="shared" si="0"/>
        <v>8223.35</v>
      </c>
      <c r="H24" s="45">
        <f>G24/G76</f>
        <v>3.7679788126079999E-2</v>
      </c>
      <c r="I24" s="44">
        <f>ROUND(F24*Прил.10!$D$11,2)</f>
        <v>1619.63</v>
      </c>
      <c r="J24" s="44">
        <f t="shared" si="1"/>
        <v>110768.27</v>
      </c>
      <c r="K24" s="133"/>
    </row>
    <row r="25" spans="1:11" s="33" customFormat="1" ht="31.35" customHeight="1" x14ac:dyDescent="0.25">
      <c r="A25" s="41">
        <v>9</v>
      </c>
      <c r="B25" s="46" t="s">
        <v>126</v>
      </c>
      <c r="C25" s="47" t="s">
        <v>127</v>
      </c>
      <c r="D25" s="48" t="s">
        <v>115</v>
      </c>
      <c r="E25" s="49">
        <v>124.18686361111</v>
      </c>
      <c r="F25" s="50">
        <v>65.709999999999994</v>
      </c>
      <c r="G25" s="50">
        <f t="shared" si="0"/>
        <v>8160.32</v>
      </c>
      <c r="H25" s="45">
        <f>G25/G76</f>
        <v>3.7390981612239998E-2</v>
      </c>
      <c r="I25" s="44">
        <f>ROUND(F25*Прил.10!$D$11,2)</f>
        <v>885.11</v>
      </c>
      <c r="J25" s="44">
        <f t="shared" si="1"/>
        <v>109919.03</v>
      </c>
      <c r="K25" s="133"/>
    </row>
    <row r="26" spans="1:11" s="33" customFormat="1" ht="46.9" customHeight="1" x14ac:dyDescent="0.25">
      <c r="A26" s="41">
        <v>10</v>
      </c>
      <c r="B26" s="46" t="s">
        <v>128</v>
      </c>
      <c r="C26" s="47" t="s">
        <v>129</v>
      </c>
      <c r="D26" s="48" t="s">
        <v>115</v>
      </c>
      <c r="E26" s="49">
        <v>934.37372222221995</v>
      </c>
      <c r="F26" s="50">
        <v>6.82</v>
      </c>
      <c r="G26" s="50">
        <f t="shared" si="0"/>
        <v>6372.43</v>
      </c>
      <c r="H26" s="45">
        <f>G26/G76</f>
        <v>2.9198783007932001E-2</v>
      </c>
      <c r="I26" s="44">
        <f>ROUND(F26*Прил.10!$D$11,2)</f>
        <v>91.87</v>
      </c>
      <c r="J26" s="44">
        <f t="shared" si="1"/>
        <v>85840.91</v>
      </c>
      <c r="K26" s="133"/>
    </row>
    <row r="27" spans="1:11" s="33" customFormat="1" ht="31.35" customHeight="1" x14ac:dyDescent="0.25">
      <c r="A27" s="41">
        <v>11</v>
      </c>
      <c r="B27" s="46" t="s">
        <v>130</v>
      </c>
      <c r="C27" s="47" t="s">
        <v>131</v>
      </c>
      <c r="D27" s="48" t="s">
        <v>115</v>
      </c>
      <c r="E27" s="49">
        <v>67.483483333332998</v>
      </c>
      <c r="F27" s="50">
        <v>86.4</v>
      </c>
      <c r="G27" s="50">
        <f t="shared" si="0"/>
        <v>5830.57</v>
      </c>
      <c r="H27" s="45">
        <f>G27/G76</f>
        <v>2.6715954234499999E-2</v>
      </c>
      <c r="I27" s="44">
        <f>ROUND(F27*Прил.10!$D$11,2)</f>
        <v>1163.81</v>
      </c>
      <c r="J27" s="44">
        <f t="shared" si="1"/>
        <v>78537.95</v>
      </c>
      <c r="K27" s="133"/>
    </row>
    <row r="28" spans="1:11" s="33" customFormat="1" ht="46.9" customHeight="1" x14ac:dyDescent="0.25">
      <c r="A28" s="41">
        <v>12</v>
      </c>
      <c r="B28" s="46" t="s">
        <v>132</v>
      </c>
      <c r="C28" s="47" t="s">
        <v>133</v>
      </c>
      <c r="D28" s="48" t="s">
        <v>115</v>
      </c>
      <c r="E28" s="49">
        <v>466.93765222221998</v>
      </c>
      <c r="F28" s="50">
        <v>12.31</v>
      </c>
      <c r="G28" s="50">
        <f t="shared" si="0"/>
        <v>5748</v>
      </c>
      <c r="H28" s="45">
        <f>G28/G76</f>
        <v>2.6337614493935999E-2</v>
      </c>
      <c r="I28" s="44">
        <f>ROUND(F28*Прил.10!$D$11,2)</f>
        <v>165.82</v>
      </c>
      <c r="J28" s="44">
        <f t="shared" si="1"/>
        <v>77427.600000000006</v>
      </c>
      <c r="K28" s="133"/>
    </row>
    <row r="29" spans="1:11" s="33" customFormat="1" ht="31.35" customHeight="1" x14ac:dyDescent="0.25">
      <c r="A29" s="41">
        <v>13</v>
      </c>
      <c r="B29" s="46" t="s">
        <v>134</v>
      </c>
      <c r="C29" s="47" t="s">
        <v>135</v>
      </c>
      <c r="D29" s="48" t="s">
        <v>115</v>
      </c>
      <c r="E29" s="49">
        <v>15.689041111111001</v>
      </c>
      <c r="F29" s="50">
        <v>312.20999999999998</v>
      </c>
      <c r="G29" s="50">
        <f t="shared" si="0"/>
        <v>4898.28</v>
      </c>
      <c r="H29" s="45">
        <f>G29/G76</f>
        <v>2.2444156284509E-2</v>
      </c>
      <c r="I29" s="44">
        <f>ROUND(F29*Прил.10!$D$11,2)</f>
        <v>4205.47</v>
      </c>
      <c r="J29" s="44">
        <f t="shared" si="1"/>
        <v>65979.789999999994</v>
      </c>
      <c r="K29" s="133"/>
    </row>
    <row r="30" spans="1:11" s="33" customFormat="1" ht="15.6" customHeight="1" x14ac:dyDescent="0.25">
      <c r="A30" s="41"/>
      <c r="B30" s="200" t="s">
        <v>615</v>
      </c>
      <c r="C30" s="184"/>
      <c r="D30" s="184"/>
      <c r="E30" s="184"/>
      <c r="F30" s="199"/>
      <c r="G30" s="50">
        <f>SUM(G19:G29)</f>
        <v>187059.98</v>
      </c>
      <c r="H30" s="45">
        <f>SUM(H19:H29)</f>
        <v>0.85711789152458995</v>
      </c>
      <c r="I30" s="44"/>
      <c r="J30" s="44">
        <f>SUM(J19:J29)</f>
        <v>2519702.88</v>
      </c>
      <c r="K30" s="133"/>
    </row>
    <row r="31" spans="1:11" s="33" customFormat="1" ht="31.35" customHeight="1" outlineLevel="1" x14ac:dyDescent="0.25">
      <c r="A31" s="41">
        <v>14</v>
      </c>
      <c r="B31" s="46" t="s">
        <v>136</v>
      </c>
      <c r="C31" s="47" t="s">
        <v>137</v>
      </c>
      <c r="D31" s="48" t="s">
        <v>115</v>
      </c>
      <c r="E31" s="49">
        <v>24.405149166667002</v>
      </c>
      <c r="F31" s="50">
        <v>175.56</v>
      </c>
      <c r="G31" s="50">
        <f t="shared" ref="G31:G74" si="2">ROUND(E31*F31,2)</f>
        <v>4284.57</v>
      </c>
      <c r="H31" s="45">
        <f>G31/G76</f>
        <v>1.9632107329903E-2</v>
      </c>
      <c r="I31" s="44">
        <f>ROUND(F31*Прил.10!$D$11,2)</f>
        <v>2364.79</v>
      </c>
      <c r="J31" s="44">
        <f t="shared" ref="J31:J74" si="3">ROUND(E31*I31,2)</f>
        <v>57713.05</v>
      </c>
      <c r="K31" s="133"/>
    </row>
    <row r="32" spans="1:11" s="33" customFormat="1" ht="31.35" customHeight="1" outlineLevel="1" x14ac:dyDescent="0.25">
      <c r="A32" s="41">
        <v>15</v>
      </c>
      <c r="B32" s="46" t="s">
        <v>138</v>
      </c>
      <c r="C32" s="47" t="s">
        <v>139</v>
      </c>
      <c r="D32" s="48" t="s">
        <v>140</v>
      </c>
      <c r="E32" s="49">
        <v>22.975000000000001</v>
      </c>
      <c r="F32" s="50">
        <v>184.39</v>
      </c>
      <c r="G32" s="50">
        <f t="shared" si="2"/>
        <v>4236.3599999999997</v>
      </c>
      <c r="H32" s="45">
        <f>G32/G76</f>
        <v>1.94112067741E-2</v>
      </c>
      <c r="I32" s="44">
        <f>ROUND(F32*Прил.10!$D$11,2)</f>
        <v>2483.73</v>
      </c>
      <c r="J32" s="44">
        <f t="shared" si="3"/>
        <v>57063.7</v>
      </c>
      <c r="K32" s="133"/>
    </row>
    <row r="33" spans="1:11" s="33" customFormat="1" ht="31.35" customHeight="1" outlineLevel="1" x14ac:dyDescent="0.25">
      <c r="A33" s="41">
        <v>16</v>
      </c>
      <c r="B33" s="46" t="s">
        <v>141</v>
      </c>
      <c r="C33" s="47" t="s">
        <v>142</v>
      </c>
      <c r="D33" s="48" t="s">
        <v>115</v>
      </c>
      <c r="E33" s="49">
        <v>34.446479444444002</v>
      </c>
      <c r="F33" s="50">
        <v>96.89</v>
      </c>
      <c r="G33" s="50">
        <f t="shared" si="2"/>
        <v>3337.52</v>
      </c>
      <c r="H33" s="45">
        <f>G33/G76</f>
        <v>1.5292678344780999E-2</v>
      </c>
      <c r="I33" s="44">
        <f>ROUND(F33*Прил.10!$D$11,2)</f>
        <v>1305.1099999999999</v>
      </c>
      <c r="J33" s="44">
        <f t="shared" si="3"/>
        <v>44956.44</v>
      </c>
      <c r="K33" s="133"/>
    </row>
    <row r="34" spans="1:11" s="33" customFormat="1" ht="31.35" customHeight="1" outlineLevel="1" x14ac:dyDescent="0.25">
      <c r="A34" s="41">
        <v>17</v>
      </c>
      <c r="B34" s="46" t="s">
        <v>143</v>
      </c>
      <c r="C34" s="47" t="s">
        <v>144</v>
      </c>
      <c r="D34" s="48" t="s">
        <v>115</v>
      </c>
      <c r="E34" s="49">
        <v>25.1614</v>
      </c>
      <c r="F34" s="50">
        <v>94.05</v>
      </c>
      <c r="G34" s="50">
        <f t="shared" si="2"/>
        <v>2366.4299999999998</v>
      </c>
      <c r="H34" s="45">
        <f>G34/G76</f>
        <v>1.0843096914907001E-2</v>
      </c>
      <c r="I34" s="44">
        <f>ROUND(F34*Прил.10!$D$11,2)</f>
        <v>1266.8499999999999</v>
      </c>
      <c r="J34" s="44">
        <f t="shared" si="3"/>
        <v>31875.72</v>
      </c>
      <c r="K34" s="133"/>
    </row>
    <row r="35" spans="1:11" s="33" customFormat="1" ht="46.9" customHeight="1" outlineLevel="1" x14ac:dyDescent="0.25">
      <c r="A35" s="41">
        <v>18</v>
      </c>
      <c r="B35" s="46" t="s">
        <v>145</v>
      </c>
      <c r="C35" s="47" t="s">
        <v>146</v>
      </c>
      <c r="D35" s="48" t="s">
        <v>115</v>
      </c>
      <c r="E35" s="49">
        <v>68.637777777777998</v>
      </c>
      <c r="F35" s="50">
        <v>29.46</v>
      </c>
      <c r="G35" s="50">
        <f t="shared" si="2"/>
        <v>2022.07</v>
      </c>
      <c r="H35" s="45">
        <f>G35/G76</f>
        <v>9.2652227104649005E-3</v>
      </c>
      <c r="I35" s="44">
        <f>ROUND(F35*Прил.10!$D$11,2)</f>
        <v>396.83</v>
      </c>
      <c r="J35" s="44">
        <f t="shared" si="3"/>
        <v>27237.53</v>
      </c>
      <c r="K35" s="133"/>
    </row>
    <row r="36" spans="1:11" s="33" customFormat="1" ht="31.35" customHeight="1" outlineLevel="1" x14ac:dyDescent="0.25">
      <c r="A36" s="41">
        <v>19</v>
      </c>
      <c r="B36" s="46" t="s">
        <v>147</v>
      </c>
      <c r="C36" s="47" t="s">
        <v>148</v>
      </c>
      <c r="D36" s="48" t="s">
        <v>115</v>
      </c>
      <c r="E36" s="49">
        <v>44.666666666666998</v>
      </c>
      <c r="F36" s="50">
        <v>35.299999999999997</v>
      </c>
      <c r="G36" s="50">
        <f t="shared" si="2"/>
        <v>1576.73</v>
      </c>
      <c r="H36" s="45">
        <f>G36/G76</f>
        <v>7.2246532534835E-3</v>
      </c>
      <c r="I36" s="44">
        <f>ROUND(F36*Прил.10!$D$11,2)</f>
        <v>475.49</v>
      </c>
      <c r="J36" s="44">
        <f t="shared" si="3"/>
        <v>21238.55</v>
      </c>
      <c r="K36" s="133"/>
    </row>
    <row r="37" spans="1:11" s="33" customFormat="1" ht="31.35" customHeight="1" outlineLevel="1" x14ac:dyDescent="0.25">
      <c r="A37" s="41">
        <v>20</v>
      </c>
      <c r="B37" s="46" t="s">
        <v>149</v>
      </c>
      <c r="C37" s="47" t="s">
        <v>150</v>
      </c>
      <c r="D37" s="48" t="s">
        <v>115</v>
      </c>
      <c r="E37" s="49">
        <v>2.2744444444443999</v>
      </c>
      <c r="F37" s="50">
        <v>680.14</v>
      </c>
      <c r="G37" s="50">
        <f t="shared" si="2"/>
        <v>1546.94</v>
      </c>
      <c r="H37" s="45">
        <f>G37/G76</f>
        <v>7.0881540301407E-3</v>
      </c>
      <c r="I37" s="44">
        <f>ROUND(F37*Прил.10!$D$11,2)</f>
        <v>9161.49</v>
      </c>
      <c r="J37" s="44">
        <f t="shared" si="3"/>
        <v>20837.3</v>
      </c>
      <c r="K37" s="133"/>
    </row>
    <row r="38" spans="1:11" s="33" customFormat="1" ht="46.9" customHeight="1" outlineLevel="1" x14ac:dyDescent="0.25">
      <c r="A38" s="41">
        <v>21</v>
      </c>
      <c r="B38" s="46" t="s">
        <v>151</v>
      </c>
      <c r="C38" s="47" t="s">
        <v>152</v>
      </c>
      <c r="D38" s="48" t="s">
        <v>115</v>
      </c>
      <c r="E38" s="49">
        <v>2.2744444444443999</v>
      </c>
      <c r="F38" s="50">
        <v>560.70000000000005</v>
      </c>
      <c r="G38" s="50">
        <f t="shared" si="2"/>
        <v>1275.28</v>
      </c>
      <c r="H38" s="45">
        <f>G38/G76</f>
        <v>5.8433947480560997E-3</v>
      </c>
      <c r="I38" s="44">
        <f>ROUND(F38*Прил.10!$D$11,2)</f>
        <v>7552.63</v>
      </c>
      <c r="J38" s="44">
        <f t="shared" si="3"/>
        <v>17178.04</v>
      </c>
      <c r="K38" s="133"/>
    </row>
    <row r="39" spans="1:11" s="33" customFormat="1" ht="15.6" customHeight="1" outlineLevel="1" x14ac:dyDescent="0.25">
      <c r="A39" s="41">
        <v>22</v>
      </c>
      <c r="B39" s="46" t="s">
        <v>153</v>
      </c>
      <c r="C39" s="47" t="s">
        <v>154</v>
      </c>
      <c r="D39" s="48" t="s">
        <v>115</v>
      </c>
      <c r="E39" s="49">
        <v>12.985294444443999</v>
      </c>
      <c r="F39" s="50">
        <v>89.99</v>
      </c>
      <c r="G39" s="50">
        <f t="shared" si="2"/>
        <v>1168.55</v>
      </c>
      <c r="H39" s="45">
        <f>G39/G76</f>
        <v>5.3543527169256002E-3</v>
      </c>
      <c r="I39" s="44">
        <f>ROUND(F39*Прил.10!$D$11,2)</f>
        <v>1212.17</v>
      </c>
      <c r="J39" s="44">
        <f t="shared" si="3"/>
        <v>15740.38</v>
      </c>
      <c r="K39" s="133"/>
    </row>
    <row r="40" spans="1:11" s="33" customFormat="1" ht="15.6" customHeight="1" outlineLevel="1" x14ac:dyDescent="0.25">
      <c r="A40" s="41">
        <v>23</v>
      </c>
      <c r="B40" s="46" t="s">
        <v>155</v>
      </c>
      <c r="C40" s="47" t="s">
        <v>156</v>
      </c>
      <c r="D40" s="48" t="s">
        <v>115</v>
      </c>
      <c r="E40" s="49">
        <v>7.6666666666666003</v>
      </c>
      <c r="F40" s="50">
        <v>142.69999999999999</v>
      </c>
      <c r="G40" s="50">
        <f t="shared" si="2"/>
        <v>1094.03</v>
      </c>
      <c r="H40" s="45">
        <f>G40/G76</f>
        <v>5.0128984663884001E-3</v>
      </c>
      <c r="I40" s="44">
        <f>ROUND(F40*Прил.10!$D$11,2)</f>
        <v>1922.17</v>
      </c>
      <c r="J40" s="44">
        <f t="shared" si="3"/>
        <v>14736.64</v>
      </c>
      <c r="K40" s="133"/>
    </row>
    <row r="41" spans="1:11" s="33" customFormat="1" ht="31.35" customHeight="1" outlineLevel="1" x14ac:dyDescent="0.25">
      <c r="A41" s="41">
        <v>24</v>
      </c>
      <c r="B41" s="46" t="s">
        <v>157</v>
      </c>
      <c r="C41" s="47" t="s">
        <v>158</v>
      </c>
      <c r="D41" s="48" t="s">
        <v>115</v>
      </c>
      <c r="E41" s="49">
        <v>92.809691666665998</v>
      </c>
      <c r="F41" s="50">
        <v>11.77</v>
      </c>
      <c r="G41" s="50">
        <f t="shared" si="2"/>
        <v>1092.3699999999999</v>
      </c>
      <c r="H41" s="45">
        <f>G41/G76</f>
        <v>5.0052922659604001E-3</v>
      </c>
      <c r="I41" s="44">
        <f>ROUND(F41*Прил.10!$D$11,2)</f>
        <v>158.54</v>
      </c>
      <c r="J41" s="44">
        <f t="shared" si="3"/>
        <v>14714.05</v>
      </c>
      <c r="K41" s="133"/>
    </row>
    <row r="42" spans="1:11" s="33" customFormat="1" ht="31.35" customHeight="1" outlineLevel="1" x14ac:dyDescent="0.25">
      <c r="A42" s="41">
        <v>25</v>
      </c>
      <c r="B42" s="46" t="s">
        <v>159</v>
      </c>
      <c r="C42" s="47" t="s">
        <v>160</v>
      </c>
      <c r="D42" s="48" t="s">
        <v>115</v>
      </c>
      <c r="E42" s="49">
        <v>123.14579999999999</v>
      </c>
      <c r="F42" s="50">
        <v>8.1</v>
      </c>
      <c r="G42" s="50">
        <f t="shared" si="2"/>
        <v>997.48</v>
      </c>
      <c r="H42" s="45">
        <f>G42/G76</f>
        <v>4.5705016884849004E-3</v>
      </c>
      <c r="I42" s="44">
        <f>ROUND(F42*Прил.10!$D$11,2)</f>
        <v>109.11</v>
      </c>
      <c r="J42" s="44">
        <f t="shared" si="3"/>
        <v>13436.44</v>
      </c>
      <c r="K42" s="133"/>
    </row>
    <row r="43" spans="1:11" s="33" customFormat="1" ht="46.9" customHeight="1" outlineLevel="1" x14ac:dyDescent="0.25">
      <c r="A43" s="41">
        <v>26</v>
      </c>
      <c r="B43" s="46" t="s">
        <v>161</v>
      </c>
      <c r="C43" s="47" t="s">
        <v>162</v>
      </c>
      <c r="D43" s="48" t="s">
        <v>115</v>
      </c>
      <c r="E43" s="49">
        <v>29.148583333333001</v>
      </c>
      <c r="F43" s="50">
        <v>31.26</v>
      </c>
      <c r="G43" s="50">
        <f t="shared" si="2"/>
        <v>911.18</v>
      </c>
      <c r="H43" s="45">
        <f>G43/G76</f>
        <v>4.1750709071998E-3</v>
      </c>
      <c r="I43" s="44">
        <f>ROUND(F43*Прил.10!$D$11,2)</f>
        <v>421.07</v>
      </c>
      <c r="J43" s="44">
        <f t="shared" si="3"/>
        <v>12273.59</v>
      </c>
      <c r="K43" s="133"/>
    </row>
    <row r="44" spans="1:11" s="33" customFormat="1" ht="31.35" customHeight="1" outlineLevel="1" x14ac:dyDescent="0.25">
      <c r="A44" s="41">
        <v>27</v>
      </c>
      <c r="B44" s="46" t="s">
        <v>163</v>
      </c>
      <c r="C44" s="47" t="s">
        <v>164</v>
      </c>
      <c r="D44" s="48" t="s">
        <v>115</v>
      </c>
      <c r="E44" s="49">
        <v>2.2744444444443999</v>
      </c>
      <c r="F44" s="50">
        <v>354.7</v>
      </c>
      <c r="G44" s="50">
        <f t="shared" si="2"/>
        <v>806.75</v>
      </c>
      <c r="H44" s="45">
        <f>G44/G76</f>
        <v>3.6965675875056999E-3</v>
      </c>
      <c r="I44" s="44">
        <f>ROUND(F44*Прил.10!$D$11,2)</f>
        <v>4777.8100000000004</v>
      </c>
      <c r="J44" s="44">
        <f t="shared" si="3"/>
        <v>10866.86</v>
      </c>
      <c r="K44" s="133"/>
    </row>
    <row r="45" spans="1:11" s="33" customFormat="1" ht="62.45" customHeight="1" outlineLevel="1" x14ac:dyDescent="0.25">
      <c r="A45" s="41">
        <v>28</v>
      </c>
      <c r="B45" s="46" t="s">
        <v>165</v>
      </c>
      <c r="C45" s="47" t="s">
        <v>166</v>
      </c>
      <c r="D45" s="48" t="s">
        <v>115</v>
      </c>
      <c r="E45" s="49">
        <v>6.6172222222221997</v>
      </c>
      <c r="F45" s="50">
        <v>90.4</v>
      </c>
      <c r="G45" s="50">
        <f t="shared" si="2"/>
        <v>598.20000000000005</v>
      </c>
      <c r="H45" s="45">
        <f>G45/G76</f>
        <v>2.7409813831371001E-3</v>
      </c>
      <c r="I45" s="44">
        <f>ROUND(F45*Прил.10!$D$11,2)</f>
        <v>1217.69</v>
      </c>
      <c r="J45" s="44">
        <f t="shared" si="3"/>
        <v>8057.73</v>
      </c>
      <c r="K45" s="133"/>
    </row>
    <row r="46" spans="1:11" s="33" customFormat="1" ht="15.6" customHeight="1" outlineLevel="1" x14ac:dyDescent="0.25">
      <c r="A46" s="41">
        <v>29</v>
      </c>
      <c r="B46" s="46" t="s">
        <v>167</v>
      </c>
      <c r="C46" s="47" t="s">
        <v>168</v>
      </c>
      <c r="D46" s="48" t="s">
        <v>115</v>
      </c>
      <c r="E46" s="49">
        <v>17.789722222222</v>
      </c>
      <c r="F46" s="50">
        <v>30</v>
      </c>
      <c r="G46" s="50">
        <f t="shared" si="2"/>
        <v>533.69000000000005</v>
      </c>
      <c r="H46" s="45">
        <f>G46/G76</f>
        <v>2.4453934375901999E-3</v>
      </c>
      <c r="I46" s="44">
        <f>ROUND(F46*Прил.10!$D$11,2)</f>
        <v>404.1</v>
      </c>
      <c r="J46" s="44">
        <f t="shared" si="3"/>
        <v>7188.83</v>
      </c>
      <c r="K46" s="133"/>
    </row>
    <row r="47" spans="1:11" s="33" customFormat="1" ht="31.35" customHeight="1" outlineLevel="1" x14ac:dyDescent="0.25">
      <c r="A47" s="41">
        <v>30</v>
      </c>
      <c r="B47" s="46" t="s">
        <v>169</v>
      </c>
      <c r="C47" s="47" t="s">
        <v>170</v>
      </c>
      <c r="D47" s="48" t="s">
        <v>115</v>
      </c>
      <c r="E47" s="49">
        <v>16.875</v>
      </c>
      <c r="F47" s="50">
        <v>29.6</v>
      </c>
      <c r="G47" s="50">
        <f t="shared" si="2"/>
        <v>499.5</v>
      </c>
      <c r="H47" s="45">
        <f>G47/G76</f>
        <v>2.2887332010648998E-3</v>
      </c>
      <c r="I47" s="44">
        <f>ROUND(F47*Прил.10!$D$11,2)</f>
        <v>398.71</v>
      </c>
      <c r="J47" s="44">
        <f t="shared" si="3"/>
        <v>6728.23</v>
      </c>
      <c r="K47" s="133"/>
    </row>
    <row r="48" spans="1:11" s="33" customFormat="1" ht="15.6" customHeight="1" outlineLevel="1" x14ac:dyDescent="0.25">
      <c r="A48" s="41">
        <v>31</v>
      </c>
      <c r="B48" s="46" t="s">
        <v>171</v>
      </c>
      <c r="C48" s="47" t="s">
        <v>172</v>
      </c>
      <c r="D48" s="48" t="s">
        <v>115</v>
      </c>
      <c r="E48" s="49">
        <v>390.51711722222001</v>
      </c>
      <c r="F48" s="50">
        <v>1.2</v>
      </c>
      <c r="G48" s="50">
        <f t="shared" si="2"/>
        <v>468.62</v>
      </c>
      <c r="H48" s="45">
        <f>G48/G76</f>
        <v>2.1472395449108998E-3</v>
      </c>
      <c r="I48" s="44">
        <f>ROUND(F48*Прил.10!$D$11,2)</f>
        <v>16.16</v>
      </c>
      <c r="J48" s="44">
        <f t="shared" si="3"/>
        <v>6310.76</v>
      </c>
      <c r="K48" s="133"/>
    </row>
    <row r="49" spans="1:11" s="33" customFormat="1" ht="46.9" customHeight="1" outlineLevel="1" x14ac:dyDescent="0.25">
      <c r="A49" s="41">
        <v>32</v>
      </c>
      <c r="B49" s="46" t="s">
        <v>173</v>
      </c>
      <c r="C49" s="47" t="s">
        <v>174</v>
      </c>
      <c r="D49" s="48" t="s">
        <v>115</v>
      </c>
      <c r="E49" s="49">
        <v>788.97583333333</v>
      </c>
      <c r="F49" s="50">
        <v>0.55000000000000004</v>
      </c>
      <c r="G49" s="50">
        <f t="shared" si="2"/>
        <v>433.94</v>
      </c>
      <c r="H49" s="45">
        <f>G49/G76</f>
        <v>1.9883341046447998E-3</v>
      </c>
      <c r="I49" s="44">
        <f>ROUND(F49*Прил.10!$D$11,2)</f>
        <v>7.41</v>
      </c>
      <c r="J49" s="44">
        <f t="shared" si="3"/>
        <v>5846.31</v>
      </c>
      <c r="K49" s="133"/>
    </row>
    <row r="50" spans="1:11" s="33" customFormat="1" ht="31.35" customHeight="1" outlineLevel="1" x14ac:dyDescent="0.25">
      <c r="A50" s="41">
        <v>33</v>
      </c>
      <c r="B50" s="46" t="s">
        <v>175</v>
      </c>
      <c r="C50" s="47" t="s">
        <v>176</v>
      </c>
      <c r="D50" s="48" t="s">
        <v>115</v>
      </c>
      <c r="E50" s="49">
        <v>57.055555555555003</v>
      </c>
      <c r="F50" s="50">
        <v>4.91</v>
      </c>
      <c r="G50" s="50">
        <f t="shared" si="2"/>
        <v>280.14</v>
      </c>
      <c r="H50" s="45">
        <f>G50/G76</f>
        <v>1.2836150529456E-3</v>
      </c>
      <c r="I50" s="44">
        <f>ROUND(F50*Прил.10!$D$11,2)</f>
        <v>66.14</v>
      </c>
      <c r="J50" s="44">
        <f t="shared" si="3"/>
        <v>3773.65</v>
      </c>
      <c r="K50" s="133"/>
    </row>
    <row r="51" spans="1:11" s="33" customFormat="1" ht="15.6" customHeight="1" outlineLevel="1" x14ac:dyDescent="0.25">
      <c r="A51" s="41">
        <v>34</v>
      </c>
      <c r="B51" s="46" t="s">
        <v>177</v>
      </c>
      <c r="C51" s="47" t="s">
        <v>178</v>
      </c>
      <c r="D51" s="48" t="s">
        <v>115</v>
      </c>
      <c r="E51" s="49">
        <v>6.44625</v>
      </c>
      <c r="F51" s="50">
        <v>28.63</v>
      </c>
      <c r="G51" s="50">
        <f t="shared" si="2"/>
        <v>184.56</v>
      </c>
      <c r="H51" s="45">
        <f>G51/G76</f>
        <v>8.456628620391E-4</v>
      </c>
      <c r="I51" s="44">
        <f>ROUND(F51*Прил.10!$D$11,2)</f>
        <v>385.65</v>
      </c>
      <c r="J51" s="44">
        <f t="shared" si="3"/>
        <v>2486</v>
      </c>
      <c r="K51" s="133"/>
    </row>
    <row r="52" spans="1:11" s="33" customFormat="1" ht="31.35" customHeight="1" outlineLevel="1" x14ac:dyDescent="0.25">
      <c r="A52" s="41">
        <v>35</v>
      </c>
      <c r="B52" s="46" t="s">
        <v>179</v>
      </c>
      <c r="C52" s="47" t="s">
        <v>180</v>
      </c>
      <c r="D52" s="48" t="s">
        <v>115</v>
      </c>
      <c r="E52" s="49">
        <v>1.8333333333333</v>
      </c>
      <c r="F52" s="50">
        <v>92.94</v>
      </c>
      <c r="G52" s="50">
        <f t="shared" si="2"/>
        <v>170.39</v>
      </c>
      <c r="H52" s="45">
        <f>G52/G76</f>
        <v>7.8073523549438003E-4</v>
      </c>
      <c r="I52" s="44">
        <f>ROUND(F52*Прил.10!$D$11,2)</f>
        <v>1251.9000000000001</v>
      </c>
      <c r="J52" s="44">
        <f t="shared" si="3"/>
        <v>2295.15</v>
      </c>
      <c r="K52" s="133"/>
    </row>
    <row r="53" spans="1:11" s="33" customFormat="1" ht="31.35" customHeight="1" outlineLevel="1" x14ac:dyDescent="0.25">
      <c r="A53" s="41">
        <v>36</v>
      </c>
      <c r="B53" s="46" t="s">
        <v>181</v>
      </c>
      <c r="C53" s="47" t="s">
        <v>182</v>
      </c>
      <c r="D53" s="48" t="s">
        <v>115</v>
      </c>
      <c r="E53" s="49">
        <v>84.144211111111005</v>
      </c>
      <c r="F53" s="50">
        <v>1.7</v>
      </c>
      <c r="G53" s="50">
        <f t="shared" si="2"/>
        <v>143.05000000000001</v>
      </c>
      <c r="H53" s="45">
        <f>G53/G76</f>
        <v>6.5546203085550998E-4</v>
      </c>
      <c r="I53" s="44">
        <f>ROUND(F53*Прил.10!$D$11,2)</f>
        <v>22.9</v>
      </c>
      <c r="J53" s="44">
        <f t="shared" si="3"/>
        <v>1926.9</v>
      </c>
      <c r="K53" s="133"/>
    </row>
    <row r="54" spans="1:11" s="33" customFormat="1" ht="31.35" customHeight="1" outlineLevel="1" x14ac:dyDescent="0.25">
      <c r="A54" s="41">
        <v>37</v>
      </c>
      <c r="B54" s="46" t="s">
        <v>183</v>
      </c>
      <c r="C54" s="47" t="s">
        <v>184</v>
      </c>
      <c r="D54" s="48" t="s">
        <v>115</v>
      </c>
      <c r="E54" s="49">
        <v>0.46</v>
      </c>
      <c r="F54" s="50">
        <v>304.23</v>
      </c>
      <c r="G54" s="50">
        <f t="shared" si="2"/>
        <v>139.94999999999999</v>
      </c>
      <c r="H54" s="45">
        <f>G54/G76</f>
        <v>6.4125768065872004E-4</v>
      </c>
      <c r="I54" s="44">
        <f>ROUND(F54*Прил.10!$D$11,2)</f>
        <v>4097.9799999999996</v>
      </c>
      <c r="J54" s="44">
        <f t="shared" si="3"/>
        <v>1885.07</v>
      </c>
      <c r="K54" s="133"/>
    </row>
    <row r="55" spans="1:11" s="33" customFormat="1" ht="15.6" customHeight="1" outlineLevel="1" x14ac:dyDescent="0.25">
      <c r="A55" s="41">
        <v>38</v>
      </c>
      <c r="B55" s="46" t="s">
        <v>185</v>
      </c>
      <c r="C55" s="47" t="s">
        <v>186</v>
      </c>
      <c r="D55" s="48" t="s">
        <v>115</v>
      </c>
      <c r="E55" s="49">
        <v>0.70888888888889001</v>
      </c>
      <c r="F55" s="50">
        <v>195.2</v>
      </c>
      <c r="G55" s="50">
        <f t="shared" si="2"/>
        <v>138.38</v>
      </c>
      <c r="H55" s="45">
        <f>G55/G76</f>
        <v>6.3406386459129995E-4</v>
      </c>
      <c r="I55" s="44">
        <f>ROUND(F55*Прил.10!$D$11,2)</f>
        <v>2629.34</v>
      </c>
      <c r="J55" s="44">
        <f t="shared" si="3"/>
        <v>1863.91</v>
      </c>
      <c r="K55" s="133"/>
    </row>
    <row r="56" spans="1:11" s="33" customFormat="1" ht="31.35" customHeight="1" outlineLevel="1" x14ac:dyDescent="0.25">
      <c r="A56" s="41">
        <v>39</v>
      </c>
      <c r="B56" s="46" t="s">
        <v>187</v>
      </c>
      <c r="C56" s="47" t="s">
        <v>188</v>
      </c>
      <c r="D56" s="48" t="s">
        <v>115</v>
      </c>
      <c r="E56" s="49">
        <v>0.75249999999999995</v>
      </c>
      <c r="F56" s="50">
        <v>176.03</v>
      </c>
      <c r="G56" s="50">
        <f t="shared" si="2"/>
        <v>132.46</v>
      </c>
      <c r="H56" s="45">
        <f>G56/G76</f>
        <v>6.0693813776386998E-4</v>
      </c>
      <c r="I56" s="44">
        <f>ROUND(F56*Прил.10!$D$11,2)</f>
        <v>2371.12</v>
      </c>
      <c r="J56" s="44">
        <f t="shared" si="3"/>
        <v>1784.27</v>
      </c>
      <c r="K56" s="133"/>
    </row>
    <row r="57" spans="1:11" s="33" customFormat="1" ht="31.35" customHeight="1" outlineLevel="1" x14ac:dyDescent="0.25">
      <c r="A57" s="41">
        <v>40</v>
      </c>
      <c r="B57" s="46" t="s">
        <v>189</v>
      </c>
      <c r="C57" s="47" t="s">
        <v>190</v>
      </c>
      <c r="D57" s="48" t="s">
        <v>115</v>
      </c>
      <c r="E57" s="49">
        <v>0.56666666666666998</v>
      </c>
      <c r="F57" s="50">
        <v>226.54</v>
      </c>
      <c r="G57" s="50">
        <f t="shared" si="2"/>
        <v>128.37</v>
      </c>
      <c r="H57" s="45">
        <f>G57/G76</f>
        <v>5.8819755960100003E-4</v>
      </c>
      <c r="I57" s="44">
        <f>ROUND(F57*Прил.10!$D$11,2)</f>
        <v>3051.49</v>
      </c>
      <c r="J57" s="44">
        <f t="shared" si="3"/>
        <v>1729.18</v>
      </c>
      <c r="K57" s="133"/>
    </row>
    <row r="58" spans="1:11" s="33" customFormat="1" ht="31.35" customHeight="1" outlineLevel="1" x14ac:dyDescent="0.25">
      <c r="A58" s="41">
        <v>41</v>
      </c>
      <c r="B58" s="46" t="s">
        <v>191</v>
      </c>
      <c r="C58" s="47" t="s">
        <v>192</v>
      </c>
      <c r="D58" s="48" t="s">
        <v>115</v>
      </c>
      <c r="E58" s="49">
        <v>18.333333333333002</v>
      </c>
      <c r="F58" s="50">
        <v>6.66</v>
      </c>
      <c r="G58" s="50">
        <f t="shared" si="2"/>
        <v>122.1</v>
      </c>
      <c r="H58" s="45">
        <f>G58/G76</f>
        <v>5.5946811581585997E-4</v>
      </c>
      <c r="I58" s="44">
        <f>ROUND(F58*Прил.10!$D$11,2)</f>
        <v>89.71</v>
      </c>
      <c r="J58" s="44">
        <f t="shared" si="3"/>
        <v>1644.68</v>
      </c>
      <c r="K58" s="133"/>
    </row>
    <row r="59" spans="1:11" s="33" customFormat="1" ht="31.35" customHeight="1" outlineLevel="1" x14ac:dyDescent="0.25">
      <c r="A59" s="41">
        <v>42</v>
      </c>
      <c r="B59" s="46" t="s">
        <v>193</v>
      </c>
      <c r="C59" s="47" t="s">
        <v>194</v>
      </c>
      <c r="D59" s="48" t="s">
        <v>115</v>
      </c>
      <c r="E59" s="49">
        <v>1.0988888888888999</v>
      </c>
      <c r="F59" s="50">
        <v>103.16</v>
      </c>
      <c r="G59" s="50">
        <f t="shared" si="2"/>
        <v>113.36</v>
      </c>
      <c r="H59" s="45">
        <f>G59/G76</f>
        <v>5.1942101235778E-4</v>
      </c>
      <c r="I59" s="44">
        <f>ROUND(F59*Прил.10!$D$11,2)</f>
        <v>1389.57</v>
      </c>
      <c r="J59" s="44">
        <f t="shared" si="3"/>
        <v>1526.98</v>
      </c>
      <c r="K59" s="133"/>
    </row>
    <row r="60" spans="1:11" s="33" customFormat="1" ht="15.6" customHeight="1" outlineLevel="1" x14ac:dyDescent="0.25">
      <c r="A60" s="41">
        <v>43</v>
      </c>
      <c r="B60" s="46" t="s">
        <v>195</v>
      </c>
      <c r="C60" s="47" t="s">
        <v>196</v>
      </c>
      <c r="D60" s="48" t="s">
        <v>115</v>
      </c>
      <c r="E60" s="49">
        <v>141.96813888889</v>
      </c>
      <c r="F60" s="50">
        <v>0.5</v>
      </c>
      <c r="G60" s="50">
        <f t="shared" si="2"/>
        <v>70.98</v>
      </c>
      <c r="H60" s="45">
        <f>G60/G76</f>
        <v>3.2523379902219001E-4</v>
      </c>
      <c r="I60" s="44">
        <f>ROUND(F60*Прил.10!$D$11,2)</f>
        <v>6.74</v>
      </c>
      <c r="J60" s="44">
        <f t="shared" si="3"/>
        <v>956.87</v>
      </c>
      <c r="K60" s="133"/>
    </row>
    <row r="61" spans="1:11" s="33" customFormat="1" ht="15.6" customHeight="1" outlineLevel="1" x14ac:dyDescent="0.25">
      <c r="A61" s="41">
        <v>44</v>
      </c>
      <c r="B61" s="46" t="s">
        <v>197</v>
      </c>
      <c r="C61" s="47" t="s">
        <v>198</v>
      </c>
      <c r="D61" s="48" t="s">
        <v>115</v>
      </c>
      <c r="E61" s="49">
        <v>0.58777777777777995</v>
      </c>
      <c r="F61" s="50">
        <v>110</v>
      </c>
      <c r="G61" s="50">
        <f t="shared" si="2"/>
        <v>64.66</v>
      </c>
      <c r="H61" s="45">
        <f>G61/G76</f>
        <v>2.9627525281452E-4</v>
      </c>
      <c r="I61" s="44">
        <f>ROUND(F61*Прил.10!$D$11,2)</f>
        <v>1481.7</v>
      </c>
      <c r="J61" s="44">
        <f t="shared" si="3"/>
        <v>870.91</v>
      </c>
      <c r="K61" s="133"/>
    </row>
    <row r="62" spans="1:11" s="33" customFormat="1" ht="15.6" customHeight="1" outlineLevel="1" x14ac:dyDescent="0.25">
      <c r="A62" s="41">
        <v>45</v>
      </c>
      <c r="B62" s="46" t="s">
        <v>199</v>
      </c>
      <c r="C62" s="47" t="s">
        <v>200</v>
      </c>
      <c r="D62" s="48" t="s">
        <v>115</v>
      </c>
      <c r="E62" s="49">
        <v>31.803472222221998</v>
      </c>
      <c r="F62" s="50">
        <v>1.9</v>
      </c>
      <c r="G62" s="50">
        <f t="shared" si="2"/>
        <v>60.43</v>
      </c>
      <c r="H62" s="45">
        <f>G62/G76</f>
        <v>2.7689318786856999E-4</v>
      </c>
      <c r="I62" s="44">
        <f>ROUND(F62*Прил.10!$D$11,2)</f>
        <v>25.59</v>
      </c>
      <c r="J62" s="44">
        <f t="shared" si="3"/>
        <v>813.85</v>
      </c>
      <c r="K62" s="133"/>
    </row>
    <row r="63" spans="1:11" s="33" customFormat="1" ht="31.35" customHeight="1" outlineLevel="1" x14ac:dyDescent="0.25">
      <c r="A63" s="41">
        <v>46</v>
      </c>
      <c r="B63" s="46" t="s">
        <v>201</v>
      </c>
      <c r="C63" s="47" t="s">
        <v>202</v>
      </c>
      <c r="D63" s="48" t="s">
        <v>115</v>
      </c>
      <c r="E63" s="49">
        <v>0.43444444444444003</v>
      </c>
      <c r="F63" s="50">
        <v>89.54</v>
      </c>
      <c r="G63" s="50">
        <f t="shared" si="2"/>
        <v>38.9</v>
      </c>
      <c r="H63" s="45">
        <f>G63/G76</f>
        <v>1.7824168472756999E-4</v>
      </c>
      <c r="I63" s="44">
        <f>ROUND(F63*Прил.10!$D$11,2)</f>
        <v>1206.0999999999999</v>
      </c>
      <c r="J63" s="44">
        <f t="shared" si="3"/>
        <v>523.98</v>
      </c>
      <c r="K63" s="133"/>
    </row>
    <row r="64" spans="1:11" s="33" customFormat="1" ht="31.35" customHeight="1" outlineLevel="1" x14ac:dyDescent="0.25">
      <c r="A64" s="41">
        <v>47</v>
      </c>
      <c r="B64" s="46" t="s">
        <v>203</v>
      </c>
      <c r="C64" s="47" t="s">
        <v>204</v>
      </c>
      <c r="D64" s="48" t="s">
        <v>115</v>
      </c>
      <c r="E64" s="49">
        <v>9.8183333333332996</v>
      </c>
      <c r="F64" s="50">
        <v>3.28</v>
      </c>
      <c r="G64" s="50">
        <f t="shared" si="2"/>
        <v>32.200000000000003</v>
      </c>
      <c r="H64" s="45">
        <f>G64/G76</f>
        <v>1.4754196010869001E-4</v>
      </c>
      <c r="I64" s="44">
        <f>ROUND(F64*Прил.10!$D$11,2)</f>
        <v>44.18</v>
      </c>
      <c r="J64" s="44">
        <f t="shared" si="3"/>
        <v>433.77</v>
      </c>
      <c r="K64" s="133"/>
    </row>
    <row r="65" spans="1:11" s="33" customFormat="1" ht="31.35" customHeight="1" outlineLevel="1" x14ac:dyDescent="0.25">
      <c r="A65" s="41">
        <v>48</v>
      </c>
      <c r="B65" s="46" t="s">
        <v>205</v>
      </c>
      <c r="C65" s="47" t="s">
        <v>206</v>
      </c>
      <c r="D65" s="48" t="s">
        <v>115</v>
      </c>
      <c r="E65" s="49">
        <v>34.415502500000002</v>
      </c>
      <c r="F65" s="50">
        <v>0.9</v>
      </c>
      <c r="G65" s="50">
        <f t="shared" si="2"/>
        <v>30.97</v>
      </c>
      <c r="H65" s="45">
        <f>G65/G76</f>
        <v>1.4190604051447E-4</v>
      </c>
      <c r="I65" s="44">
        <f>ROUND(F65*Прил.10!$D$11,2)</f>
        <v>12.12</v>
      </c>
      <c r="J65" s="44">
        <f t="shared" si="3"/>
        <v>417.12</v>
      </c>
      <c r="K65" s="133"/>
    </row>
    <row r="66" spans="1:11" s="33" customFormat="1" ht="15.6" customHeight="1" outlineLevel="1" x14ac:dyDescent="0.25">
      <c r="A66" s="41">
        <v>49</v>
      </c>
      <c r="B66" s="46" t="s">
        <v>207</v>
      </c>
      <c r="C66" s="47" t="s">
        <v>208</v>
      </c>
      <c r="D66" s="48" t="s">
        <v>115</v>
      </c>
      <c r="E66" s="49">
        <v>10.749472222222</v>
      </c>
      <c r="F66" s="50">
        <v>2.33</v>
      </c>
      <c r="G66" s="50">
        <f t="shared" si="2"/>
        <v>25.05</v>
      </c>
      <c r="H66" s="45">
        <f>G66/G76</f>
        <v>1.1478031368704E-4</v>
      </c>
      <c r="I66" s="44">
        <f>ROUND(F66*Прил.10!$D$11,2)</f>
        <v>31.39</v>
      </c>
      <c r="J66" s="44">
        <f t="shared" si="3"/>
        <v>337.43</v>
      </c>
      <c r="K66" s="133"/>
    </row>
    <row r="67" spans="1:11" s="33" customFormat="1" ht="31.35" customHeight="1" outlineLevel="1" x14ac:dyDescent="0.25">
      <c r="A67" s="41">
        <v>50</v>
      </c>
      <c r="B67" s="46" t="s">
        <v>209</v>
      </c>
      <c r="C67" s="47" t="s">
        <v>210</v>
      </c>
      <c r="D67" s="48" t="s">
        <v>115</v>
      </c>
      <c r="E67" s="49">
        <v>5.8527777777778001</v>
      </c>
      <c r="F67" s="50">
        <v>3.29</v>
      </c>
      <c r="G67" s="50">
        <f t="shared" si="2"/>
        <v>19.260000000000002</v>
      </c>
      <c r="H67" s="45">
        <f>G67/G76</f>
        <v>8.8250253158177002E-5</v>
      </c>
      <c r="I67" s="44">
        <f>ROUND(F67*Прил.10!$D$11,2)</f>
        <v>44.32</v>
      </c>
      <c r="J67" s="44">
        <f t="shared" si="3"/>
        <v>259.39999999999998</v>
      </c>
      <c r="K67" s="133"/>
    </row>
    <row r="68" spans="1:11" s="33" customFormat="1" ht="31.35" customHeight="1" outlineLevel="1" x14ac:dyDescent="0.25">
      <c r="A68" s="41">
        <v>51</v>
      </c>
      <c r="B68" s="46" t="s">
        <v>211</v>
      </c>
      <c r="C68" s="47" t="s">
        <v>212</v>
      </c>
      <c r="D68" s="48" t="s">
        <v>115</v>
      </c>
      <c r="E68" s="49">
        <v>0.17145555555556</v>
      </c>
      <c r="F68" s="50">
        <v>102.84</v>
      </c>
      <c r="G68" s="50">
        <f t="shared" si="2"/>
        <v>17.63</v>
      </c>
      <c r="H68" s="45">
        <f>G68/G76</f>
        <v>8.0781514183731005E-5</v>
      </c>
      <c r="I68" s="44">
        <f>ROUND(F68*Прил.10!$D$11,2)</f>
        <v>1385.25</v>
      </c>
      <c r="J68" s="44">
        <f t="shared" si="3"/>
        <v>237.51</v>
      </c>
      <c r="K68" s="133"/>
    </row>
    <row r="69" spans="1:11" s="33" customFormat="1" ht="31.35" customHeight="1" outlineLevel="1" x14ac:dyDescent="0.25">
      <c r="A69" s="41">
        <v>52</v>
      </c>
      <c r="B69" s="46" t="s">
        <v>213</v>
      </c>
      <c r="C69" s="47" t="s">
        <v>214</v>
      </c>
      <c r="D69" s="48" t="s">
        <v>115</v>
      </c>
      <c r="E69" s="49">
        <v>0.16666666666666999</v>
      </c>
      <c r="F69" s="50">
        <v>62.3</v>
      </c>
      <c r="G69" s="50">
        <f t="shared" si="2"/>
        <v>10.38</v>
      </c>
      <c r="H69" s="45">
        <f>G69/G76</f>
        <v>4.7561662917024003E-5</v>
      </c>
      <c r="I69" s="44">
        <f>ROUND(F69*Прил.10!$D$11,2)</f>
        <v>839.18</v>
      </c>
      <c r="J69" s="44">
        <f t="shared" si="3"/>
        <v>139.86000000000001</v>
      </c>
      <c r="K69" s="133"/>
    </row>
    <row r="70" spans="1:11" s="33" customFormat="1" ht="15.6" customHeight="1" outlineLevel="1" x14ac:dyDescent="0.25">
      <c r="A70" s="41">
        <v>53</v>
      </c>
      <c r="B70" s="46" t="s">
        <v>215</v>
      </c>
      <c r="C70" s="47" t="s">
        <v>216</v>
      </c>
      <c r="D70" s="48" t="s">
        <v>115</v>
      </c>
      <c r="E70" s="49">
        <v>0.94300555555554999</v>
      </c>
      <c r="F70" s="50">
        <v>4.7699999999999996</v>
      </c>
      <c r="G70" s="50">
        <f t="shared" si="2"/>
        <v>4.5</v>
      </c>
      <c r="H70" s="45">
        <f>G70/G76</f>
        <v>2.0619218027611001E-5</v>
      </c>
      <c r="I70" s="44">
        <f>ROUND(F70*Прил.10!$D$11,2)</f>
        <v>64.25</v>
      </c>
      <c r="J70" s="44">
        <f t="shared" si="3"/>
        <v>60.59</v>
      </c>
      <c r="K70" s="133"/>
    </row>
    <row r="71" spans="1:11" s="33" customFormat="1" ht="31.35" customHeight="1" outlineLevel="1" x14ac:dyDescent="0.25">
      <c r="A71" s="41">
        <v>54</v>
      </c>
      <c r="B71" s="46" t="s">
        <v>217</v>
      </c>
      <c r="C71" s="47" t="s">
        <v>218</v>
      </c>
      <c r="D71" s="48" t="s">
        <v>115</v>
      </c>
      <c r="E71" s="49">
        <v>0.17145555555556</v>
      </c>
      <c r="F71" s="50">
        <v>12</v>
      </c>
      <c r="G71" s="50">
        <f t="shared" si="2"/>
        <v>2.06</v>
      </c>
      <c r="H71" s="45">
        <f>G71/G76</f>
        <v>9.4390198081954999E-6</v>
      </c>
      <c r="I71" s="44">
        <f>ROUND(F71*Прил.10!$D$11,2)</f>
        <v>161.63999999999999</v>
      </c>
      <c r="J71" s="44">
        <f t="shared" si="3"/>
        <v>27.71</v>
      </c>
      <c r="K71" s="133"/>
    </row>
    <row r="72" spans="1:11" s="33" customFormat="1" ht="46.9" customHeight="1" outlineLevel="1" x14ac:dyDescent="0.25">
      <c r="A72" s="41">
        <v>55</v>
      </c>
      <c r="B72" s="46" t="s">
        <v>219</v>
      </c>
      <c r="C72" s="47" t="s">
        <v>220</v>
      </c>
      <c r="D72" s="48" t="s">
        <v>115</v>
      </c>
      <c r="E72" s="49">
        <v>0.52777777777778001</v>
      </c>
      <c r="F72" s="50">
        <v>2.99</v>
      </c>
      <c r="G72" s="50">
        <f t="shared" si="2"/>
        <v>1.58</v>
      </c>
      <c r="H72" s="45">
        <f>G72/G76</f>
        <v>7.2396365519168999E-6</v>
      </c>
      <c r="I72" s="44">
        <f>ROUND(F72*Прил.10!$D$11,2)</f>
        <v>40.28</v>
      </c>
      <c r="J72" s="44">
        <f t="shared" si="3"/>
        <v>21.26</v>
      </c>
      <c r="K72" s="133"/>
    </row>
    <row r="73" spans="1:11" s="33" customFormat="1" ht="15.6" customHeight="1" outlineLevel="1" x14ac:dyDescent="0.25">
      <c r="A73" s="41">
        <v>56</v>
      </c>
      <c r="B73" s="46" t="s">
        <v>221</v>
      </c>
      <c r="C73" s="47" t="s">
        <v>222</v>
      </c>
      <c r="D73" s="48" t="s">
        <v>115</v>
      </c>
      <c r="E73" s="49">
        <v>5.3333333333332997E-2</v>
      </c>
      <c r="F73" s="50">
        <v>17.2</v>
      </c>
      <c r="G73" s="50">
        <f t="shared" si="2"/>
        <v>0.92</v>
      </c>
      <c r="H73" s="45">
        <f>G73/G76</f>
        <v>4.2154845745339E-6</v>
      </c>
      <c r="I73" s="44">
        <f>ROUND(F73*Прил.10!$D$11,2)</f>
        <v>231.68</v>
      </c>
      <c r="J73" s="44">
        <f t="shared" si="3"/>
        <v>12.36</v>
      </c>
      <c r="K73" s="133"/>
    </row>
    <row r="74" spans="1:11" s="33" customFormat="1" ht="31.35" customHeight="1" outlineLevel="1" x14ac:dyDescent="0.25">
      <c r="A74" s="41">
        <v>57</v>
      </c>
      <c r="B74" s="46" t="s">
        <v>223</v>
      </c>
      <c r="C74" s="47" t="s">
        <v>224</v>
      </c>
      <c r="D74" s="48" t="s">
        <v>115</v>
      </c>
      <c r="E74" s="49">
        <v>0.48055555555555002</v>
      </c>
      <c r="F74" s="50">
        <v>1.1100000000000001</v>
      </c>
      <c r="G74" s="50">
        <f t="shared" si="2"/>
        <v>0.53</v>
      </c>
      <c r="H74" s="45">
        <f>G74/G76</f>
        <v>2.4284856788075998E-6</v>
      </c>
      <c r="I74" s="44">
        <f>ROUND(F74*Прил.10!$D$11,2)</f>
        <v>14.95</v>
      </c>
      <c r="J74" s="44">
        <f t="shared" si="3"/>
        <v>7.18</v>
      </c>
      <c r="K74" s="133"/>
    </row>
    <row r="75" spans="1:11" s="33" customFormat="1" ht="15.6" customHeight="1" x14ac:dyDescent="0.25">
      <c r="A75" s="41"/>
      <c r="B75" s="184" t="s">
        <v>616</v>
      </c>
      <c r="C75" s="184"/>
      <c r="D75" s="184"/>
      <c r="E75" s="184"/>
      <c r="F75" s="199"/>
      <c r="G75" s="44">
        <f>SUM(G31:G74)</f>
        <v>31183.02</v>
      </c>
      <c r="H75" s="45">
        <f>SUM(H31:H74)</f>
        <v>0.14288210847541</v>
      </c>
      <c r="I75" s="44"/>
      <c r="J75" s="44">
        <f>SUM(J31:J74)</f>
        <v>420035.74</v>
      </c>
      <c r="K75" s="133"/>
    </row>
    <row r="76" spans="1:11" s="33" customFormat="1" ht="15.6" customHeight="1" x14ac:dyDescent="0.25">
      <c r="A76" s="41"/>
      <c r="B76" s="184" t="s">
        <v>617</v>
      </c>
      <c r="C76" s="185"/>
      <c r="D76" s="184"/>
      <c r="E76" s="184"/>
      <c r="F76" s="199"/>
      <c r="G76" s="44">
        <f>G30+G75</f>
        <v>218243</v>
      </c>
      <c r="H76" s="45">
        <f>H30+H75</f>
        <v>1</v>
      </c>
      <c r="I76" s="44"/>
      <c r="J76" s="44">
        <f>J30+J75</f>
        <v>2939738.62</v>
      </c>
      <c r="K76" s="133"/>
    </row>
    <row r="77" spans="1:11" s="33" customFormat="1" ht="15.6" customHeight="1" x14ac:dyDescent="0.25">
      <c r="A77" s="51"/>
      <c r="B77" s="197" t="s">
        <v>42</v>
      </c>
      <c r="C77" s="195"/>
      <c r="D77" s="195"/>
      <c r="E77" s="195"/>
      <c r="F77" s="196"/>
      <c r="G77" s="196"/>
      <c r="H77" s="195"/>
      <c r="I77" s="196"/>
      <c r="J77" s="196"/>
    </row>
    <row r="78" spans="1:11" s="33" customFormat="1" ht="15.6" customHeight="1" x14ac:dyDescent="0.25">
      <c r="A78" s="51"/>
      <c r="B78" s="195" t="s">
        <v>618</v>
      </c>
      <c r="C78" s="195"/>
      <c r="D78" s="195"/>
      <c r="E78" s="195"/>
      <c r="F78" s="196"/>
      <c r="G78" s="196"/>
      <c r="H78" s="195"/>
      <c r="I78" s="196"/>
      <c r="J78" s="196"/>
    </row>
    <row r="79" spans="1:11" s="33" customFormat="1" ht="78" customHeight="1" x14ac:dyDescent="0.25">
      <c r="A79" s="52">
        <v>58</v>
      </c>
      <c r="B79" s="46" t="s">
        <v>245</v>
      </c>
      <c r="C79" s="47" t="s">
        <v>560</v>
      </c>
      <c r="D79" s="48" t="s">
        <v>247</v>
      </c>
      <c r="E79" s="49">
        <v>3</v>
      </c>
      <c r="F79" s="53">
        <f>ROUND(I79/Прил.10!$D$13,2)</f>
        <v>239281.72</v>
      </c>
      <c r="G79" s="50">
        <f>ROUND(E79*F79,2)</f>
        <v>717845.16</v>
      </c>
      <c r="H79" s="45">
        <v>0.99853484176332996</v>
      </c>
      <c r="I79" s="44">
        <v>1497903.5671999999</v>
      </c>
      <c r="J79" s="44">
        <f>ROUND(E79*I79,2)</f>
        <v>4493710.7</v>
      </c>
    </row>
    <row r="80" spans="1:11" s="33" customFormat="1" ht="15.6" customHeight="1" x14ac:dyDescent="0.25">
      <c r="A80" s="52"/>
      <c r="B80" s="46"/>
      <c r="C80" s="47" t="s">
        <v>619</v>
      </c>
      <c r="D80" s="48"/>
      <c r="E80" s="49"/>
      <c r="F80" s="53"/>
      <c r="G80" s="50">
        <f>SUM(G79:G79)</f>
        <v>717845.16</v>
      </c>
      <c r="H80" s="45">
        <f>SUM(H79:H79)</f>
        <v>0.99853484176332996</v>
      </c>
      <c r="I80" s="44"/>
      <c r="J80" s="44">
        <f>J79</f>
        <v>4493710.7</v>
      </c>
    </row>
    <row r="81" spans="1:12" s="33" customFormat="1" ht="46.9" customHeight="1" outlineLevel="1" x14ac:dyDescent="0.25">
      <c r="A81" s="52">
        <v>59</v>
      </c>
      <c r="B81" s="46" t="s">
        <v>561</v>
      </c>
      <c r="C81" s="47" t="s">
        <v>562</v>
      </c>
      <c r="D81" s="48" t="s">
        <v>247</v>
      </c>
      <c r="E81" s="49">
        <v>2</v>
      </c>
      <c r="F81" s="50">
        <f>ROUND(I81/Прил.10!$D$13,2)</f>
        <v>351.1</v>
      </c>
      <c r="G81" s="50">
        <f>ROUND(E81*F81,2)</f>
        <v>702.2</v>
      </c>
      <c r="H81" s="45">
        <v>1.4651582366723001E-3</v>
      </c>
      <c r="I81" s="44">
        <v>2197.886</v>
      </c>
      <c r="J81" s="151">
        <f>ROUND(E81*I81,2)</f>
        <v>4395.7700000000004</v>
      </c>
    </row>
    <row r="82" spans="1:12" s="33" customFormat="1" ht="15.6" customHeight="1" x14ac:dyDescent="0.25">
      <c r="A82" s="52"/>
      <c r="B82" s="46"/>
      <c r="C82" s="47" t="s">
        <v>620</v>
      </c>
      <c r="D82" s="48"/>
      <c r="E82" s="49"/>
      <c r="F82" s="50"/>
      <c r="G82" s="50">
        <f>SUM(G81:G81)</f>
        <v>702.2</v>
      </c>
      <c r="H82" s="45">
        <f>SUM(H81:H81)</f>
        <v>1.4651582366723001E-3</v>
      </c>
      <c r="I82" s="44"/>
      <c r="J82" s="44">
        <f>J81</f>
        <v>4395.7700000000004</v>
      </c>
    </row>
    <row r="83" spans="1:12" s="33" customFormat="1" ht="15.6" customHeight="1" x14ac:dyDescent="0.25">
      <c r="A83" s="51"/>
      <c r="B83" s="54"/>
      <c r="C83" s="54" t="s">
        <v>621</v>
      </c>
      <c r="D83" s="54"/>
      <c r="E83" s="55"/>
      <c r="F83" s="56"/>
      <c r="G83" s="56">
        <f>G80+G82</f>
        <v>718547.36</v>
      </c>
      <c r="H83" s="57">
        <f>H80+H82</f>
        <v>1</v>
      </c>
      <c r="I83" s="56"/>
      <c r="J83" s="56">
        <f>J80+J82</f>
        <v>4498106.47</v>
      </c>
    </row>
    <row r="84" spans="1:12" s="33" customFormat="1" ht="15.6" customHeight="1" x14ac:dyDescent="0.25">
      <c r="A84" s="51"/>
      <c r="B84" s="54"/>
      <c r="C84" s="54" t="s">
        <v>622</v>
      </c>
      <c r="D84" s="54"/>
      <c r="E84" s="55"/>
      <c r="F84" s="56"/>
      <c r="G84" s="56">
        <f>G83</f>
        <v>718547.36</v>
      </c>
      <c r="H84" s="57">
        <f>H83</f>
        <v>1</v>
      </c>
      <c r="I84" s="56"/>
      <c r="J84" s="56">
        <f>J83</f>
        <v>4498106.47</v>
      </c>
    </row>
    <row r="85" spans="1:12" s="33" customFormat="1" ht="15.6" customHeight="1" x14ac:dyDescent="0.25">
      <c r="A85" s="41"/>
      <c r="B85" s="183" t="s">
        <v>225</v>
      </c>
      <c r="C85" s="185"/>
      <c r="D85" s="184"/>
      <c r="E85" s="184"/>
      <c r="F85" s="199"/>
      <c r="G85" s="199"/>
      <c r="H85" s="184"/>
      <c r="I85" s="44"/>
      <c r="J85" s="44"/>
    </row>
    <row r="86" spans="1:12" s="33" customFormat="1" ht="15.6" customHeight="1" x14ac:dyDescent="0.25">
      <c r="A86" s="41"/>
      <c r="B86" s="184" t="s">
        <v>623</v>
      </c>
      <c r="C86" s="185"/>
      <c r="D86" s="184"/>
      <c r="E86" s="184"/>
      <c r="F86" s="199"/>
      <c r="G86" s="199"/>
      <c r="H86" s="184"/>
      <c r="I86" s="44"/>
      <c r="J86" s="44"/>
    </row>
    <row r="87" spans="1:12" s="33" customFormat="1" ht="124.9" customHeight="1" x14ac:dyDescent="0.25">
      <c r="A87" s="41">
        <v>60</v>
      </c>
      <c r="B87" s="46" t="s">
        <v>226</v>
      </c>
      <c r="C87" s="47" t="s">
        <v>227</v>
      </c>
      <c r="D87" s="48" t="s">
        <v>228</v>
      </c>
      <c r="E87" s="49">
        <v>5543.3333333333003</v>
      </c>
      <c r="F87" s="50">
        <v>325.11</v>
      </c>
      <c r="G87" s="50">
        <f t="shared" ref="G87:G97" si="4">ROUND(E87*F87,2)</f>
        <v>1802193.1</v>
      </c>
      <c r="H87" s="45">
        <f>G87/G253</f>
        <v>0.47632171303979998</v>
      </c>
      <c r="I87" s="44">
        <f>ROUND(F87*Прил.10!$D$12,2)</f>
        <v>2613.88</v>
      </c>
      <c r="J87" s="44">
        <f t="shared" ref="J87:J97" si="5">ROUND(E87*I87,2)</f>
        <v>14489608.130000001</v>
      </c>
      <c r="L87" s="133"/>
    </row>
    <row r="88" spans="1:12" s="33" customFormat="1" ht="62.45" customHeight="1" x14ac:dyDescent="0.25">
      <c r="A88" s="41">
        <v>61</v>
      </c>
      <c r="B88" s="46" t="s">
        <v>229</v>
      </c>
      <c r="C88" s="47" t="s">
        <v>230</v>
      </c>
      <c r="D88" s="48" t="s">
        <v>231</v>
      </c>
      <c r="E88" s="49">
        <v>82.010316666666</v>
      </c>
      <c r="F88" s="50">
        <v>7980</v>
      </c>
      <c r="G88" s="50">
        <f t="shared" si="4"/>
        <v>654442.32999999996</v>
      </c>
      <c r="H88" s="45">
        <f>G88/G253</f>
        <v>0.1729698619484</v>
      </c>
      <c r="I88" s="44">
        <f>ROUND(F88*Прил.10!$D$12,2)</f>
        <v>64159.199999999997</v>
      </c>
      <c r="J88" s="44">
        <f t="shared" si="5"/>
        <v>5261716.3099999996</v>
      </c>
      <c r="K88" s="133"/>
    </row>
    <row r="89" spans="1:12" s="33" customFormat="1" ht="31.35" customHeight="1" x14ac:dyDescent="0.25">
      <c r="A89" s="41">
        <v>62</v>
      </c>
      <c r="B89" s="46" t="s">
        <v>232</v>
      </c>
      <c r="C89" s="47" t="s">
        <v>233</v>
      </c>
      <c r="D89" s="48" t="s">
        <v>234</v>
      </c>
      <c r="E89" s="49">
        <v>324.91194444444</v>
      </c>
      <c r="F89" s="50">
        <v>725.69</v>
      </c>
      <c r="G89" s="50">
        <f t="shared" si="4"/>
        <v>235785.35</v>
      </c>
      <c r="H89" s="45">
        <f>G89/G253</f>
        <v>6.2318339706044001E-2</v>
      </c>
      <c r="I89" s="44">
        <f>ROUND(F89*Прил.10!$D$12,2)</f>
        <v>5834.55</v>
      </c>
      <c r="J89" s="44">
        <f t="shared" si="5"/>
        <v>1895714.99</v>
      </c>
      <c r="K89" s="133"/>
    </row>
    <row r="90" spans="1:12" s="33" customFormat="1" ht="46.9" customHeight="1" x14ac:dyDescent="0.25">
      <c r="A90" s="41">
        <v>63</v>
      </c>
      <c r="B90" s="46" t="s">
        <v>235</v>
      </c>
      <c r="C90" s="47" t="s">
        <v>236</v>
      </c>
      <c r="D90" s="48" t="s">
        <v>237</v>
      </c>
      <c r="E90" s="49">
        <v>418.05555555554997</v>
      </c>
      <c r="F90" s="50">
        <v>250.78</v>
      </c>
      <c r="G90" s="50">
        <f t="shared" si="4"/>
        <v>104839.97</v>
      </c>
      <c r="H90" s="45">
        <f>G90/G253</f>
        <v>2.7709324880581001E-2</v>
      </c>
      <c r="I90" s="44">
        <f>ROUND(F90*Прил.10!$D$12,2)</f>
        <v>2016.27</v>
      </c>
      <c r="J90" s="44">
        <f t="shared" si="5"/>
        <v>842912.87</v>
      </c>
      <c r="K90" s="133"/>
    </row>
    <row r="91" spans="1:12" s="33" customFormat="1" ht="78" customHeight="1" x14ac:dyDescent="0.25">
      <c r="A91" s="41">
        <v>64</v>
      </c>
      <c r="B91" s="46" t="s">
        <v>238</v>
      </c>
      <c r="C91" s="47" t="s">
        <v>239</v>
      </c>
      <c r="D91" s="48" t="s">
        <v>234</v>
      </c>
      <c r="E91" s="49">
        <v>85.283333333333005</v>
      </c>
      <c r="F91" s="50">
        <v>939.5</v>
      </c>
      <c r="G91" s="50">
        <f t="shared" si="4"/>
        <v>80123.69</v>
      </c>
      <c r="H91" s="45">
        <f>G91/G253</f>
        <v>2.1176783595426001E-2</v>
      </c>
      <c r="I91" s="44">
        <f>ROUND(F91*Прил.10!$D$12,2)</f>
        <v>7553.58</v>
      </c>
      <c r="J91" s="44">
        <f t="shared" si="5"/>
        <v>644194.48</v>
      </c>
      <c r="K91" s="133"/>
    </row>
    <row r="92" spans="1:12" s="33" customFormat="1" ht="15.6" customHeight="1" x14ac:dyDescent="0.25">
      <c r="A92" s="41">
        <v>65</v>
      </c>
      <c r="B92" s="46" t="s">
        <v>240</v>
      </c>
      <c r="C92" s="47" t="s">
        <v>241</v>
      </c>
      <c r="D92" s="48" t="s">
        <v>242</v>
      </c>
      <c r="E92" s="49">
        <v>166.66666666667001</v>
      </c>
      <c r="F92" s="50">
        <v>476.18</v>
      </c>
      <c r="G92" s="50">
        <f t="shared" si="4"/>
        <v>79363.33</v>
      </c>
      <c r="H92" s="45">
        <f>G92/G253</f>
        <v>2.0975819571244999E-2</v>
      </c>
      <c r="I92" s="44">
        <f>ROUND(F92*Прил.10!$D$12,2)</f>
        <v>3828.49</v>
      </c>
      <c r="J92" s="44">
        <f t="shared" si="5"/>
        <v>638081.67000000004</v>
      </c>
      <c r="K92" s="133"/>
    </row>
    <row r="93" spans="1:12" s="33" customFormat="1" ht="62.45" customHeight="1" x14ac:dyDescent="0.25">
      <c r="A93" s="41">
        <v>66</v>
      </c>
      <c r="B93" s="46" t="s">
        <v>243</v>
      </c>
      <c r="C93" s="47" t="s">
        <v>244</v>
      </c>
      <c r="D93" s="48" t="s">
        <v>231</v>
      </c>
      <c r="E93" s="49">
        <v>9.5649805555555005</v>
      </c>
      <c r="F93" s="50">
        <v>8128</v>
      </c>
      <c r="G93" s="50">
        <f t="shared" si="4"/>
        <v>77744.160000000003</v>
      </c>
      <c r="H93" s="45">
        <f>G93/G253</f>
        <v>2.0547871074437001E-2</v>
      </c>
      <c r="I93" s="44">
        <f>ROUND(F93*Прил.10!$D$12,2)</f>
        <v>65349.120000000003</v>
      </c>
      <c r="J93" s="44">
        <f t="shared" si="5"/>
        <v>625063.06000000006</v>
      </c>
      <c r="K93" s="133"/>
    </row>
    <row r="94" spans="1:12" s="33" customFormat="1" ht="15.6" customHeight="1" x14ac:dyDescent="0.25">
      <c r="A94" s="41">
        <v>67</v>
      </c>
      <c r="B94" s="46" t="s">
        <v>245</v>
      </c>
      <c r="C94" s="47" t="s">
        <v>246</v>
      </c>
      <c r="D94" s="48" t="s">
        <v>247</v>
      </c>
      <c r="E94" s="49">
        <v>8.3333333333333002</v>
      </c>
      <c r="F94" s="53">
        <v>6932.64</v>
      </c>
      <c r="G94" s="50">
        <f t="shared" si="4"/>
        <v>57772</v>
      </c>
      <c r="H94" s="45">
        <f>G94/G253</f>
        <v>1.5269206172043999E-2</v>
      </c>
      <c r="I94" s="44">
        <f>ROUND(F94*Прил.10!$D$12,2)</f>
        <v>55738.43</v>
      </c>
      <c r="J94" s="44">
        <f t="shared" si="5"/>
        <v>464486.92</v>
      </c>
      <c r="K94" s="133"/>
    </row>
    <row r="95" spans="1:12" s="33" customFormat="1" ht="62.45" customHeight="1" x14ac:dyDescent="0.25">
      <c r="A95" s="41">
        <v>68</v>
      </c>
      <c r="B95" s="46" t="s">
        <v>248</v>
      </c>
      <c r="C95" s="47" t="s">
        <v>249</v>
      </c>
      <c r="D95" s="48" t="s">
        <v>250</v>
      </c>
      <c r="E95" s="49">
        <v>38</v>
      </c>
      <c r="F95" s="50">
        <v>1375.06</v>
      </c>
      <c r="G95" s="50">
        <f t="shared" si="4"/>
        <v>52252.28</v>
      </c>
      <c r="H95" s="45">
        <f>G95/G253</f>
        <v>1.3810337815540001E-2</v>
      </c>
      <c r="I95" s="44">
        <f>ROUND(F95*Прил.10!$D$12,2)</f>
        <v>11055.48</v>
      </c>
      <c r="J95" s="44">
        <f t="shared" si="5"/>
        <v>420108.24</v>
      </c>
      <c r="K95" s="133"/>
    </row>
    <row r="96" spans="1:12" s="33" customFormat="1" ht="46.9" customHeight="1" x14ac:dyDescent="0.25">
      <c r="A96" s="41">
        <v>69</v>
      </c>
      <c r="B96" s="46" t="s">
        <v>251</v>
      </c>
      <c r="C96" s="47" t="s">
        <v>252</v>
      </c>
      <c r="D96" s="48" t="s">
        <v>231</v>
      </c>
      <c r="E96" s="49">
        <v>5.2881916666666999</v>
      </c>
      <c r="F96" s="50">
        <v>9327.68</v>
      </c>
      <c r="G96" s="50">
        <f t="shared" si="4"/>
        <v>49326.559999999998</v>
      </c>
      <c r="H96" s="45">
        <f>G96/G253</f>
        <v>1.3037066648163001E-2</v>
      </c>
      <c r="I96" s="44">
        <f>ROUND(F96*Прил.10!$D$12,2)</f>
        <v>74994.55</v>
      </c>
      <c r="J96" s="44">
        <f t="shared" si="5"/>
        <v>396585.55</v>
      </c>
      <c r="K96" s="133"/>
    </row>
    <row r="97" spans="1:11" s="33" customFormat="1" ht="46.9" customHeight="1" x14ac:dyDescent="0.25">
      <c r="A97" s="41">
        <v>70</v>
      </c>
      <c r="B97" s="46" t="s">
        <v>253</v>
      </c>
      <c r="C97" s="47" t="s">
        <v>254</v>
      </c>
      <c r="D97" s="48" t="s">
        <v>234</v>
      </c>
      <c r="E97" s="49">
        <v>850</v>
      </c>
      <c r="F97" s="50">
        <v>57.65</v>
      </c>
      <c r="G97" s="50">
        <f t="shared" si="4"/>
        <v>49002.5</v>
      </c>
      <c r="H97" s="45">
        <f>G97/G253</f>
        <v>1.2951417216741E-2</v>
      </c>
      <c r="I97" s="44">
        <f>ROUND(F97*Прил.10!$D$12,2)</f>
        <v>463.51</v>
      </c>
      <c r="J97" s="44">
        <f t="shared" si="5"/>
        <v>393983.5</v>
      </c>
      <c r="K97" s="133"/>
    </row>
    <row r="98" spans="1:11" s="33" customFormat="1" ht="15.6" customHeight="1" x14ac:dyDescent="0.25">
      <c r="A98" s="41"/>
      <c r="B98" s="200" t="s">
        <v>624</v>
      </c>
      <c r="C98" s="184"/>
      <c r="D98" s="184"/>
      <c r="E98" s="184"/>
      <c r="F98" s="199"/>
      <c r="G98" s="50">
        <f>SUM(G87:G97)</f>
        <v>3242845.27</v>
      </c>
      <c r="H98" s="45">
        <f>SUM(H87:H97)</f>
        <v>0.85708774166841994</v>
      </c>
      <c r="I98" s="44"/>
      <c r="J98" s="44">
        <f>SUM(J87:J97)</f>
        <v>26072455.720000003</v>
      </c>
      <c r="K98" s="133"/>
    </row>
    <row r="99" spans="1:11" s="33" customFormat="1" ht="46.9" customHeight="1" outlineLevel="1" x14ac:dyDescent="0.25">
      <c r="A99" s="41">
        <v>71</v>
      </c>
      <c r="B99" s="46" t="s">
        <v>255</v>
      </c>
      <c r="C99" s="47" t="s">
        <v>256</v>
      </c>
      <c r="D99" s="48" t="s">
        <v>228</v>
      </c>
      <c r="E99" s="49">
        <v>186.11111111111001</v>
      </c>
      <c r="F99" s="50">
        <v>253.09</v>
      </c>
      <c r="G99" s="50">
        <f t="shared" ref="G99:G130" si="6">ROUND(E99*F99,2)</f>
        <v>47102.86</v>
      </c>
      <c r="H99" s="45">
        <f>G99/G253</f>
        <v>1.2449340175741E-2</v>
      </c>
      <c r="I99" s="44">
        <f>ROUND(F99*Прил.10!$D$12,2)</f>
        <v>2034.84</v>
      </c>
      <c r="J99" s="44">
        <f t="shared" ref="J99:J130" si="7">ROUND(E99*I99,2)</f>
        <v>378706.33</v>
      </c>
      <c r="K99" s="133"/>
    </row>
    <row r="100" spans="1:11" s="33" customFormat="1" ht="78" customHeight="1" outlineLevel="1" x14ac:dyDescent="0.25">
      <c r="A100" s="41">
        <v>72</v>
      </c>
      <c r="B100" s="46" t="s">
        <v>257</v>
      </c>
      <c r="C100" s="47" t="s">
        <v>258</v>
      </c>
      <c r="D100" s="48" t="s">
        <v>231</v>
      </c>
      <c r="E100" s="49">
        <v>5.7626833333332996</v>
      </c>
      <c r="F100" s="50">
        <v>6550</v>
      </c>
      <c r="G100" s="50">
        <f t="shared" si="6"/>
        <v>37745.58</v>
      </c>
      <c r="H100" s="45">
        <f>G100/G253</f>
        <v>9.9762002891258996E-3</v>
      </c>
      <c r="I100" s="44">
        <f>ROUND(F100*Прил.10!$D$12,2)</f>
        <v>52662</v>
      </c>
      <c r="J100" s="44">
        <f t="shared" si="7"/>
        <v>303474.43</v>
      </c>
      <c r="K100" s="133"/>
    </row>
    <row r="101" spans="1:11" s="33" customFormat="1" ht="31.35" customHeight="1" outlineLevel="1" x14ac:dyDescent="0.25">
      <c r="A101" s="41">
        <v>73</v>
      </c>
      <c r="B101" s="46" t="s">
        <v>259</v>
      </c>
      <c r="C101" s="47" t="s">
        <v>260</v>
      </c>
      <c r="D101" s="48" t="s">
        <v>234</v>
      </c>
      <c r="E101" s="49">
        <v>42.641666666667</v>
      </c>
      <c r="F101" s="50">
        <v>711.5</v>
      </c>
      <c r="G101" s="50">
        <f t="shared" si="6"/>
        <v>30339.55</v>
      </c>
      <c r="H101" s="45">
        <f>G101/G253</f>
        <v>8.0187780259821009E-3</v>
      </c>
      <c r="I101" s="44">
        <f>ROUND(F101*Прил.10!$D$12,2)</f>
        <v>5720.46</v>
      </c>
      <c r="J101" s="44">
        <f t="shared" si="7"/>
        <v>243929.95</v>
      </c>
      <c r="K101" s="133"/>
    </row>
    <row r="102" spans="1:11" s="33" customFormat="1" ht="46.9" customHeight="1" outlineLevel="1" x14ac:dyDescent="0.25">
      <c r="A102" s="41">
        <v>74</v>
      </c>
      <c r="B102" s="46" t="s">
        <v>261</v>
      </c>
      <c r="C102" s="47" t="s">
        <v>262</v>
      </c>
      <c r="D102" s="48" t="s">
        <v>231</v>
      </c>
      <c r="E102" s="49">
        <v>3.6083333333333001</v>
      </c>
      <c r="F102" s="50">
        <v>7997.23</v>
      </c>
      <c r="G102" s="50">
        <f t="shared" si="6"/>
        <v>28856.67</v>
      </c>
      <c r="H102" s="45">
        <f>G102/G253</f>
        <v>7.6268511332243999E-3</v>
      </c>
      <c r="I102" s="44">
        <f>ROUND(F102*Прил.10!$D$12,2)</f>
        <v>64297.73</v>
      </c>
      <c r="J102" s="44">
        <f t="shared" si="7"/>
        <v>232007.64</v>
      </c>
      <c r="K102" s="133"/>
    </row>
    <row r="103" spans="1:11" s="33" customFormat="1" ht="15.6" customHeight="1" outlineLevel="1" x14ac:dyDescent="0.25">
      <c r="A103" s="41">
        <v>75</v>
      </c>
      <c r="B103" s="46" t="s">
        <v>263</v>
      </c>
      <c r="C103" s="47" t="s">
        <v>264</v>
      </c>
      <c r="D103" s="48" t="s">
        <v>265</v>
      </c>
      <c r="E103" s="49">
        <v>1944.4444444444</v>
      </c>
      <c r="F103" s="50">
        <v>11.54</v>
      </c>
      <c r="G103" s="50">
        <f t="shared" si="6"/>
        <v>22438.89</v>
      </c>
      <c r="H103" s="45">
        <f>G103/G253</f>
        <v>5.9306244838643997E-3</v>
      </c>
      <c r="I103" s="44">
        <f>ROUND(F103*Прил.10!$D$12,2)</f>
        <v>92.78</v>
      </c>
      <c r="J103" s="44">
        <f t="shared" si="7"/>
        <v>180405.56</v>
      </c>
      <c r="K103" s="133"/>
    </row>
    <row r="104" spans="1:11" s="33" customFormat="1" ht="31.35" customHeight="1" outlineLevel="1" x14ac:dyDescent="0.25">
      <c r="A104" s="41">
        <v>76</v>
      </c>
      <c r="B104" s="46" t="s">
        <v>266</v>
      </c>
      <c r="C104" s="47" t="s">
        <v>267</v>
      </c>
      <c r="D104" s="48" t="s">
        <v>228</v>
      </c>
      <c r="E104" s="49">
        <v>6070.5022222221996</v>
      </c>
      <c r="F104" s="50">
        <v>3.62</v>
      </c>
      <c r="G104" s="50">
        <f t="shared" si="6"/>
        <v>21975.22</v>
      </c>
      <c r="H104" s="45">
        <f>G104/G253</f>
        <v>5.8080759685664998E-3</v>
      </c>
      <c r="I104" s="44">
        <f>ROUND(F104*Прил.10!$D$12,2)</f>
        <v>29.1</v>
      </c>
      <c r="J104" s="44">
        <f t="shared" si="7"/>
        <v>176651.61</v>
      </c>
      <c r="K104" s="133"/>
    </row>
    <row r="105" spans="1:11" s="33" customFormat="1" ht="62.45" customHeight="1" outlineLevel="1" x14ac:dyDescent="0.25">
      <c r="A105" s="41">
        <v>77</v>
      </c>
      <c r="B105" s="46" t="s">
        <v>268</v>
      </c>
      <c r="C105" s="47" t="s">
        <v>269</v>
      </c>
      <c r="D105" s="48" t="s">
        <v>242</v>
      </c>
      <c r="E105" s="49">
        <v>750</v>
      </c>
      <c r="F105" s="50">
        <v>29.24</v>
      </c>
      <c r="G105" s="50">
        <f t="shared" si="6"/>
        <v>21930</v>
      </c>
      <c r="H105" s="45">
        <f>G105/G253</f>
        <v>5.7961242704584002E-3</v>
      </c>
      <c r="I105" s="44">
        <f>ROUND(F105*Прил.10!$D$12,2)</f>
        <v>235.09</v>
      </c>
      <c r="J105" s="44">
        <f t="shared" si="7"/>
        <v>176317.5</v>
      </c>
      <c r="K105" s="133"/>
    </row>
    <row r="106" spans="1:11" s="33" customFormat="1" ht="31.35" customHeight="1" outlineLevel="1" x14ac:dyDescent="0.25">
      <c r="A106" s="41">
        <v>78</v>
      </c>
      <c r="B106" s="46" t="s">
        <v>270</v>
      </c>
      <c r="C106" s="47" t="s">
        <v>271</v>
      </c>
      <c r="D106" s="48" t="s">
        <v>228</v>
      </c>
      <c r="E106" s="49">
        <v>759</v>
      </c>
      <c r="F106" s="50">
        <v>28.25</v>
      </c>
      <c r="G106" s="50">
        <f t="shared" si="6"/>
        <v>21441.75</v>
      </c>
      <c r="H106" s="45">
        <f>G106/G253</f>
        <v>5.6670792328363997E-3</v>
      </c>
      <c r="I106" s="44">
        <f>ROUND(F106*Прил.10!$D$12,2)</f>
        <v>227.13</v>
      </c>
      <c r="J106" s="44">
        <f t="shared" si="7"/>
        <v>172391.67</v>
      </c>
      <c r="K106" s="133"/>
    </row>
    <row r="107" spans="1:11" s="33" customFormat="1" ht="62.45" customHeight="1" outlineLevel="1" x14ac:dyDescent="0.25">
      <c r="A107" s="41">
        <v>79</v>
      </c>
      <c r="B107" s="46" t="s">
        <v>272</v>
      </c>
      <c r="C107" s="47" t="s">
        <v>273</v>
      </c>
      <c r="D107" s="48" t="s">
        <v>234</v>
      </c>
      <c r="E107" s="49">
        <v>22.95</v>
      </c>
      <c r="F107" s="50">
        <v>646.02</v>
      </c>
      <c r="G107" s="50">
        <f t="shared" si="6"/>
        <v>14826.16</v>
      </c>
      <c r="H107" s="45">
        <f>G107/G253</f>
        <v>3.9185711725354001E-3</v>
      </c>
      <c r="I107" s="44">
        <f>ROUND(F107*Прил.10!$D$12,2)</f>
        <v>5194</v>
      </c>
      <c r="J107" s="44">
        <f t="shared" si="7"/>
        <v>119202.3</v>
      </c>
      <c r="K107" s="133"/>
    </row>
    <row r="108" spans="1:11" s="33" customFormat="1" ht="15.6" customHeight="1" outlineLevel="1" x14ac:dyDescent="0.25">
      <c r="A108" s="41">
        <v>80</v>
      </c>
      <c r="B108" s="46" t="s">
        <v>274</v>
      </c>
      <c r="C108" s="47" t="s">
        <v>275</v>
      </c>
      <c r="D108" s="48" t="s">
        <v>231</v>
      </c>
      <c r="E108" s="49">
        <v>27.344444444444001</v>
      </c>
      <c r="F108" s="50">
        <v>534.37</v>
      </c>
      <c r="G108" s="50">
        <f t="shared" si="6"/>
        <v>14612.05</v>
      </c>
      <c r="H108" s="45">
        <f>G108/G253</f>
        <v>3.8619816528112998E-3</v>
      </c>
      <c r="I108" s="44">
        <f>ROUND(F108*Прил.10!$D$12,2)</f>
        <v>4296.33</v>
      </c>
      <c r="J108" s="44">
        <f t="shared" si="7"/>
        <v>117480.76</v>
      </c>
      <c r="K108" s="133"/>
    </row>
    <row r="109" spans="1:11" s="33" customFormat="1" ht="46.9" customHeight="1" outlineLevel="1" x14ac:dyDescent="0.25">
      <c r="A109" s="41">
        <v>81</v>
      </c>
      <c r="B109" s="46" t="s">
        <v>276</v>
      </c>
      <c r="C109" s="47" t="s">
        <v>277</v>
      </c>
      <c r="D109" s="48" t="s">
        <v>247</v>
      </c>
      <c r="E109" s="49">
        <v>270</v>
      </c>
      <c r="F109" s="50">
        <v>52.41</v>
      </c>
      <c r="G109" s="50">
        <f t="shared" si="6"/>
        <v>14150.7</v>
      </c>
      <c r="H109" s="45">
        <f>G109/G253</f>
        <v>3.7400463161868002E-3</v>
      </c>
      <c r="I109" s="44">
        <f>ROUND(F109*Прил.10!$D$12,2)</f>
        <v>421.38</v>
      </c>
      <c r="J109" s="44">
        <f t="shared" si="7"/>
        <v>113772.6</v>
      </c>
      <c r="K109" s="133"/>
    </row>
    <row r="110" spans="1:11" s="33" customFormat="1" ht="15.6" customHeight="1" outlineLevel="1" x14ac:dyDescent="0.25">
      <c r="A110" s="41">
        <v>82</v>
      </c>
      <c r="B110" s="46" t="s">
        <v>245</v>
      </c>
      <c r="C110" s="47" t="s">
        <v>278</v>
      </c>
      <c r="D110" s="48" t="s">
        <v>247</v>
      </c>
      <c r="E110" s="49">
        <v>23</v>
      </c>
      <c r="F110" s="53">
        <v>600.69000000000005</v>
      </c>
      <c r="G110" s="50">
        <f t="shared" si="6"/>
        <v>13815.87</v>
      </c>
      <c r="H110" s="45">
        <f>G110/G253</f>
        <v>3.6515503613543001E-3</v>
      </c>
      <c r="I110" s="44">
        <f>ROUND(F110*Прил.10!$D$12,2)</f>
        <v>4829.55</v>
      </c>
      <c r="J110" s="44">
        <f t="shared" si="7"/>
        <v>111079.65</v>
      </c>
      <c r="K110" s="133"/>
    </row>
    <row r="111" spans="1:11" s="33" customFormat="1" ht="62.45" customHeight="1" outlineLevel="1" x14ac:dyDescent="0.25">
      <c r="A111" s="41">
        <v>83</v>
      </c>
      <c r="B111" s="46" t="s">
        <v>279</v>
      </c>
      <c r="C111" s="47" t="s">
        <v>280</v>
      </c>
      <c r="D111" s="48" t="s">
        <v>231</v>
      </c>
      <c r="E111" s="49">
        <v>1.9166666666667</v>
      </c>
      <c r="F111" s="50">
        <v>6950.56</v>
      </c>
      <c r="G111" s="50">
        <f t="shared" si="6"/>
        <v>13321.91</v>
      </c>
      <c r="H111" s="45">
        <f>G111/G253</f>
        <v>3.5209961641524002E-3</v>
      </c>
      <c r="I111" s="44">
        <f>ROUND(F111*Прил.10!$D$12,2)</f>
        <v>55882.5</v>
      </c>
      <c r="J111" s="44">
        <f t="shared" si="7"/>
        <v>107108.13</v>
      </c>
      <c r="K111" s="133"/>
    </row>
    <row r="112" spans="1:11" s="33" customFormat="1" ht="46.9" customHeight="1" outlineLevel="1" x14ac:dyDescent="0.25">
      <c r="A112" s="41">
        <v>84</v>
      </c>
      <c r="B112" s="46" t="s">
        <v>281</v>
      </c>
      <c r="C112" s="47" t="s">
        <v>282</v>
      </c>
      <c r="D112" s="48" t="s">
        <v>247</v>
      </c>
      <c r="E112" s="49">
        <v>122.22222222222</v>
      </c>
      <c r="F112" s="50">
        <v>104.82</v>
      </c>
      <c r="G112" s="50">
        <f t="shared" si="6"/>
        <v>12811.33</v>
      </c>
      <c r="H112" s="45">
        <f>G112/G253</f>
        <v>3.3860492817989998E-3</v>
      </c>
      <c r="I112" s="44">
        <f>ROUND(F112*Прил.10!$D$12,2)</f>
        <v>842.75</v>
      </c>
      <c r="J112" s="44">
        <f t="shared" si="7"/>
        <v>103002.78</v>
      </c>
      <c r="K112" s="133"/>
    </row>
    <row r="113" spans="1:11" s="33" customFormat="1" ht="31.35" customHeight="1" outlineLevel="1" x14ac:dyDescent="0.25">
      <c r="A113" s="41">
        <v>85</v>
      </c>
      <c r="B113" s="46" t="s">
        <v>283</v>
      </c>
      <c r="C113" s="47" t="s">
        <v>284</v>
      </c>
      <c r="D113" s="48" t="s">
        <v>234</v>
      </c>
      <c r="E113" s="49">
        <v>83.333333333333002</v>
      </c>
      <c r="F113" s="50">
        <v>142.75</v>
      </c>
      <c r="G113" s="50">
        <f t="shared" si="6"/>
        <v>11895.83</v>
      </c>
      <c r="H113" s="45">
        <f>G113/G253</f>
        <v>3.1440815768467001E-3</v>
      </c>
      <c r="I113" s="44">
        <f>ROUND(F113*Прил.10!$D$12,2)</f>
        <v>1147.71</v>
      </c>
      <c r="J113" s="44">
        <f t="shared" si="7"/>
        <v>95642.5</v>
      </c>
      <c r="K113" s="133"/>
    </row>
    <row r="114" spans="1:11" s="33" customFormat="1" ht="62.45" customHeight="1" outlineLevel="1" x14ac:dyDescent="0.25">
      <c r="A114" s="41">
        <v>86</v>
      </c>
      <c r="B114" s="46" t="s">
        <v>285</v>
      </c>
      <c r="C114" s="47" t="s">
        <v>286</v>
      </c>
      <c r="D114" s="48" t="s">
        <v>234</v>
      </c>
      <c r="E114" s="49">
        <v>14.888888888888999</v>
      </c>
      <c r="F114" s="50">
        <v>790.61</v>
      </c>
      <c r="G114" s="50">
        <f t="shared" si="6"/>
        <v>11771.3</v>
      </c>
      <c r="H114" s="45">
        <f>G114/G253</f>
        <v>3.1111681543477998E-3</v>
      </c>
      <c r="I114" s="44">
        <f>ROUND(F114*Прил.10!$D$12,2)</f>
        <v>6356.5</v>
      </c>
      <c r="J114" s="44">
        <f t="shared" si="7"/>
        <v>94641.22</v>
      </c>
      <c r="K114" s="133"/>
    </row>
    <row r="115" spans="1:11" s="33" customFormat="1" ht="31.35" customHeight="1" outlineLevel="1" x14ac:dyDescent="0.25">
      <c r="A115" s="41">
        <v>87</v>
      </c>
      <c r="B115" s="46" t="s">
        <v>287</v>
      </c>
      <c r="C115" s="47" t="s">
        <v>288</v>
      </c>
      <c r="D115" s="48" t="s">
        <v>231</v>
      </c>
      <c r="E115" s="49">
        <v>1.0122222222221999</v>
      </c>
      <c r="F115" s="50">
        <v>11200</v>
      </c>
      <c r="G115" s="50">
        <f t="shared" si="6"/>
        <v>11336.89</v>
      </c>
      <c r="H115" s="45">
        <f>G115/G253</f>
        <v>2.9963530907668998E-3</v>
      </c>
      <c r="I115" s="44">
        <f>ROUND(F115*Прил.10!$D$12,2)</f>
        <v>90048</v>
      </c>
      <c r="J115" s="44">
        <f t="shared" si="7"/>
        <v>91148.59</v>
      </c>
      <c r="K115" s="133"/>
    </row>
    <row r="116" spans="1:11" s="33" customFormat="1" ht="31.35" customHeight="1" outlineLevel="1" x14ac:dyDescent="0.25">
      <c r="A116" s="41">
        <v>88</v>
      </c>
      <c r="B116" s="46" t="s">
        <v>289</v>
      </c>
      <c r="C116" s="47" t="s">
        <v>290</v>
      </c>
      <c r="D116" s="48" t="s">
        <v>234</v>
      </c>
      <c r="E116" s="49">
        <v>21.786111111111001</v>
      </c>
      <c r="F116" s="50">
        <v>510.4</v>
      </c>
      <c r="G116" s="50">
        <f t="shared" si="6"/>
        <v>11119.63</v>
      </c>
      <c r="H116" s="45">
        <f>G116/G253</f>
        <v>2.9389310224129999E-3</v>
      </c>
      <c r="I116" s="44">
        <f>ROUND(F116*Прил.10!$D$12,2)</f>
        <v>4103.62</v>
      </c>
      <c r="J116" s="44">
        <f t="shared" si="7"/>
        <v>89401.919999999998</v>
      </c>
      <c r="K116" s="133"/>
    </row>
    <row r="117" spans="1:11" s="33" customFormat="1" ht="31.35" customHeight="1" outlineLevel="1" x14ac:dyDescent="0.25">
      <c r="A117" s="41">
        <v>89</v>
      </c>
      <c r="B117" s="46" t="s">
        <v>291</v>
      </c>
      <c r="C117" s="47" t="s">
        <v>292</v>
      </c>
      <c r="D117" s="48" t="s">
        <v>242</v>
      </c>
      <c r="E117" s="49">
        <v>308</v>
      </c>
      <c r="F117" s="50">
        <v>31.05</v>
      </c>
      <c r="G117" s="50">
        <f t="shared" si="6"/>
        <v>9563.4</v>
      </c>
      <c r="H117" s="45">
        <f>G117/G253</f>
        <v>2.5276176401322998E-3</v>
      </c>
      <c r="I117" s="44">
        <f>ROUND(F117*Прил.10!$D$12,2)</f>
        <v>249.64</v>
      </c>
      <c r="J117" s="44">
        <f t="shared" si="7"/>
        <v>76889.119999999995</v>
      </c>
      <c r="K117" s="133"/>
    </row>
    <row r="118" spans="1:11" s="33" customFormat="1" ht="31.35" customHeight="1" outlineLevel="1" x14ac:dyDescent="0.25">
      <c r="A118" s="41">
        <v>90</v>
      </c>
      <c r="B118" s="46" t="s">
        <v>293</v>
      </c>
      <c r="C118" s="47" t="s">
        <v>294</v>
      </c>
      <c r="D118" s="48" t="s">
        <v>234</v>
      </c>
      <c r="E118" s="49">
        <v>17.940000000000001</v>
      </c>
      <c r="F118" s="50">
        <v>529.41</v>
      </c>
      <c r="G118" s="50">
        <f t="shared" si="6"/>
        <v>9497.6200000000008</v>
      </c>
      <c r="H118" s="45">
        <f>G118/G253</f>
        <v>2.5102319103324998E-3</v>
      </c>
      <c r="I118" s="44">
        <f>ROUND(F118*Прил.10!$D$12,2)</f>
        <v>4256.46</v>
      </c>
      <c r="J118" s="44">
        <f t="shared" si="7"/>
        <v>76360.89</v>
      </c>
      <c r="K118" s="133"/>
    </row>
    <row r="119" spans="1:11" s="33" customFormat="1" ht="31.35" customHeight="1" outlineLevel="1" x14ac:dyDescent="0.25">
      <c r="A119" s="41">
        <v>91</v>
      </c>
      <c r="B119" s="46" t="s">
        <v>245</v>
      </c>
      <c r="C119" s="47" t="s">
        <v>295</v>
      </c>
      <c r="D119" s="48" t="s">
        <v>247</v>
      </c>
      <c r="E119" s="49">
        <v>3</v>
      </c>
      <c r="F119" s="53">
        <v>2422.36</v>
      </c>
      <c r="G119" s="50">
        <f t="shared" si="6"/>
        <v>7267.08</v>
      </c>
      <c r="H119" s="45">
        <f>G119/G253</f>
        <v>1.9206976180284E-3</v>
      </c>
      <c r="I119" s="44">
        <f>ROUND(F119*Прил.10!$D$12,2)</f>
        <v>19475.77</v>
      </c>
      <c r="J119" s="44">
        <f t="shared" si="7"/>
        <v>58427.31</v>
      </c>
      <c r="K119" s="133"/>
    </row>
    <row r="120" spans="1:11" s="33" customFormat="1" ht="46.9" customHeight="1" outlineLevel="1" x14ac:dyDescent="0.25">
      <c r="A120" s="41">
        <v>92</v>
      </c>
      <c r="B120" s="46" t="s">
        <v>296</v>
      </c>
      <c r="C120" s="47" t="s">
        <v>297</v>
      </c>
      <c r="D120" s="48" t="s">
        <v>242</v>
      </c>
      <c r="E120" s="49">
        <v>308</v>
      </c>
      <c r="F120" s="50">
        <v>21.05</v>
      </c>
      <c r="G120" s="50">
        <f t="shared" si="6"/>
        <v>6483.4</v>
      </c>
      <c r="H120" s="45">
        <f>G120/G253</f>
        <v>1.7135700909753999E-3</v>
      </c>
      <c r="I120" s="44">
        <f>ROUND(F120*Прил.10!$D$12,2)</f>
        <v>169.24</v>
      </c>
      <c r="J120" s="44">
        <f t="shared" si="7"/>
        <v>52125.919999999998</v>
      </c>
      <c r="K120" s="133"/>
    </row>
    <row r="121" spans="1:11" s="33" customFormat="1" ht="31.35" customHeight="1" outlineLevel="1" x14ac:dyDescent="0.25">
      <c r="A121" s="41">
        <v>93</v>
      </c>
      <c r="B121" s="46" t="s">
        <v>298</v>
      </c>
      <c r="C121" s="47" t="s">
        <v>299</v>
      </c>
      <c r="D121" s="48" t="s">
        <v>234</v>
      </c>
      <c r="E121" s="49">
        <v>9.8333333333333002</v>
      </c>
      <c r="F121" s="50">
        <v>592.76</v>
      </c>
      <c r="G121" s="50">
        <f t="shared" si="6"/>
        <v>5828.81</v>
      </c>
      <c r="H121" s="45">
        <f>G121/G253</f>
        <v>1.5405611996758E-3</v>
      </c>
      <c r="I121" s="44">
        <f>ROUND(F121*Прил.10!$D$12,2)</f>
        <v>4765.79</v>
      </c>
      <c r="J121" s="44">
        <f t="shared" si="7"/>
        <v>46863.6</v>
      </c>
      <c r="K121" s="133"/>
    </row>
    <row r="122" spans="1:11" s="33" customFormat="1" ht="31.35" customHeight="1" outlineLevel="1" x14ac:dyDescent="0.25">
      <c r="A122" s="41">
        <v>94</v>
      </c>
      <c r="B122" s="46" t="s">
        <v>300</v>
      </c>
      <c r="C122" s="47" t="s">
        <v>301</v>
      </c>
      <c r="D122" s="48" t="s">
        <v>234</v>
      </c>
      <c r="E122" s="49">
        <v>42.641666666667</v>
      </c>
      <c r="F122" s="50">
        <v>131.08000000000001</v>
      </c>
      <c r="G122" s="50">
        <f t="shared" si="6"/>
        <v>5589.47</v>
      </c>
      <c r="H122" s="45">
        <f>G122/G253</f>
        <v>1.4773033618787001E-3</v>
      </c>
      <c r="I122" s="44">
        <f>ROUND(F122*Прил.10!$D$12,2)</f>
        <v>1053.8800000000001</v>
      </c>
      <c r="J122" s="44">
        <f t="shared" si="7"/>
        <v>44939.199999999997</v>
      </c>
      <c r="K122" s="133"/>
    </row>
    <row r="123" spans="1:11" s="33" customFormat="1" ht="15.6" customHeight="1" outlineLevel="1" x14ac:dyDescent="0.25">
      <c r="A123" s="41">
        <v>95</v>
      </c>
      <c r="B123" s="46" t="s">
        <v>302</v>
      </c>
      <c r="C123" s="47" t="s">
        <v>303</v>
      </c>
      <c r="D123" s="48" t="s">
        <v>304</v>
      </c>
      <c r="E123" s="49">
        <v>116.11111111111001</v>
      </c>
      <c r="F123" s="50">
        <v>42</v>
      </c>
      <c r="G123" s="50">
        <f t="shared" si="6"/>
        <v>4876.67</v>
      </c>
      <c r="H123" s="45">
        <f>G123/G253</f>
        <v>1.2889095005023999E-3</v>
      </c>
      <c r="I123" s="44">
        <f>ROUND(F123*Прил.10!$D$12,2)</f>
        <v>337.68</v>
      </c>
      <c r="J123" s="44">
        <f t="shared" si="7"/>
        <v>39208.400000000001</v>
      </c>
      <c r="K123" s="133"/>
    </row>
    <row r="124" spans="1:11" s="33" customFormat="1" ht="31.35" customHeight="1" outlineLevel="1" x14ac:dyDescent="0.25">
      <c r="A124" s="41">
        <v>96</v>
      </c>
      <c r="B124" s="46" t="s">
        <v>305</v>
      </c>
      <c r="C124" s="47" t="s">
        <v>306</v>
      </c>
      <c r="D124" s="48" t="s">
        <v>307</v>
      </c>
      <c r="E124" s="49">
        <v>0.16666666666666999</v>
      </c>
      <c r="F124" s="50">
        <v>28604.12</v>
      </c>
      <c r="G124" s="50">
        <f t="shared" si="6"/>
        <v>4767.3500000000004</v>
      </c>
      <c r="H124" s="45">
        <f>G124/G253</f>
        <v>1.2600160985302999E-3</v>
      </c>
      <c r="I124" s="44">
        <f>ROUND(F124*Прил.10!$D$12,2)</f>
        <v>229977.12</v>
      </c>
      <c r="J124" s="44">
        <f t="shared" si="7"/>
        <v>38329.519999999997</v>
      </c>
      <c r="K124" s="133"/>
    </row>
    <row r="125" spans="1:11" s="33" customFormat="1" ht="31.35" customHeight="1" outlineLevel="1" x14ac:dyDescent="0.25">
      <c r="A125" s="41">
        <v>97</v>
      </c>
      <c r="B125" s="46" t="s">
        <v>308</v>
      </c>
      <c r="C125" s="47" t="s">
        <v>309</v>
      </c>
      <c r="D125" s="48" t="s">
        <v>310</v>
      </c>
      <c r="E125" s="49">
        <v>37</v>
      </c>
      <c r="F125" s="50">
        <v>130.1</v>
      </c>
      <c r="G125" s="50">
        <f t="shared" si="6"/>
        <v>4813.7</v>
      </c>
      <c r="H125" s="45">
        <f>G125/G253</f>
        <v>1.2722664569405E-3</v>
      </c>
      <c r="I125" s="44">
        <f>ROUND(F125*Прил.10!$D$12,2)</f>
        <v>1046</v>
      </c>
      <c r="J125" s="44">
        <f t="shared" si="7"/>
        <v>38702</v>
      </c>
      <c r="K125" s="133"/>
    </row>
    <row r="126" spans="1:11" s="33" customFormat="1" ht="31.35" customHeight="1" outlineLevel="1" x14ac:dyDescent="0.25">
      <c r="A126" s="41">
        <v>98</v>
      </c>
      <c r="B126" s="46" t="s">
        <v>311</v>
      </c>
      <c r="C126" s="47" t="s">
        <v>312</v>
      </c>
      <c r="D126" s="48" t="s">
        <v>307</v>
      </c>
      <c r="E126" s="49">
        <v>0.33333333333332998</v>
      </c>
      <c r="F126" s="50">
        <v>13942.81</v>
      </c>
      <c r="G126" s="50">
        <f t="shared" si="6"/>
        <v>4647.6000000000004</v>
      </c>
      <c r="H126" s="45">
        <f>G126/G253</f>
        <v>1.2283660355396E-3</v>
      </c>
      <c r="I126" s="44">
        <f>ROUND(F126*Прил.10!$D$12,2)</f>
        <v>112100.19</v>
      </c>
      <c r="J126" s="44">
        <f t="shared" si="7"/>
        <v>37366.730000000003</v>
      </c>
      <c r="K126" s="133"/>
    </row>
    <row r="127" spans="1:11" s="33" customFormat="1" ht="31.35" customHeight="1" outlineLevel="1" x14ac:dyDescent="0.25">
      <c r="A127" s="41">
        <v>99</v>
      </c>
      <c r="B127" s="46" t="s">
        <v>313</v>
      </c>
      <c r="C127" s="47" t="s">
        <v>314</v>
      </c>
      <c r="D127" s="48" t="s">
        <v>265</v>
      </c>
      <c r="E127" s="49">
        <v>483.56659000000002</v>
      </c>
      <c r="F127" s="50">
        <v>9.0399999999999991</v>
      </c>
      <c r="G127" s="50">
        <f t="shared" si="6"/>
        <v>4371.4399999999996</v>
      </c>
      <c r="H127" s="45">
        <f>G127/G253</f>
        <v>1.1553766293139001E-3</v>
      </c>
      <c r="I127" s="44">
        <f>ROUND(F127*Прил.10!$D$12,2)</f>
        <v>72.680000000000007</v>
      </c>
      <c r="J127" s="44">
        <f t="shared" si="7"/>
        <v>35145.620000000003</v>
      </c>
      <c r="K127" s="133"/>
    </row>
    <row r="128" spans="1:11" s="33" customFormat="1" ht="31.35" customHeight="1" outlineLevel="1" x14ac:dyDescent="0.25">
      <c r="A128" s="41">
        <v>100</v>
      </c>
      <c r="B128" s="46" t="s">
        <v>245</v>
      </c>
      <c r="C128" s="47" t="s">
        <v>315</v>
      </c>
      <c r="D128" s="48" t="s">
        <v>247</v>
      </c>
      <c r="E128" s="49">
        <v>3</v>
      </c>
      <c r="F128" s="53">
        <v>1456.67</v>
      </c>
      <c r="G128" s="50">
        <f t="shared" si="6"/>
        <v>4370.01</v>
      </c>
      <c r="H128" s="45">
        <f>G128/G253</f>
        <v>1.1549986786660001E-3</v>
      </c>
      <c r="I128" s="44">
        <f>ROUND(F128*Прил.10!$D$12,2)</f>
        <v>11711.63</v>
      </c>
      <c r="J128" s="44">
        <f t="shared" si="7"/>
        <v>35134.89</v>
      </c>
      <c r="K128" s="133"/>
    </row>
    <row r="129" spans="1:11" s="33" customFormat="1" ht="31.35" customHeight="1" outlineLevel="1" x14ac:dyDescent="0.25">
      <c r="A129" s="41">
        <v>101</v>
      </c>
      <c r="B129" s="46" t="s">
        <v>316</v>
      </c>
      <c r="C129" s="47" t="s">
        <v>317</v>
      </c>
      <c r="D129" s="48" t="s">
        <v>231</v>
      </c>
      <c r="E129" s="49">
        <v>0.58666666666667</v>
      </c>
      <c r="F129" s="50">
        <v>6780</v>
      </c>
      <c r="G129" s="50">
        <f t="shared" si="6"/>
        <v>3977.6</v>
      </c>
      <c r="H129" s="45">
        <f>G129/G253</f>
        <v>1.0512842634827001E-3</v>
      </c>
      <c r="I129" s="44">
        <f>ROUND(F129*Прил.10!$D$12,2)</f>
        <v>54511.199999999997</v>
      </c>
      <c r="J129" s="44">
        <f t="shared" si="7"/>
        <v>31979.9</v>
      </c>
      <c r="K129" s="133"/>
    </row>
    <row r="130" spans="1:11" s="33" customFormat="1" ht="31.35" customHeight="1" outlineLevel="1" x14ac:dyDescent="0.25">
      <c r="A130" s="41">
        <v>102</v>
      </c>
      <c r="B130" s="46" t="s">
        <v>318</v>
      </c>
      <c r="C130" s="47" t="s">
        <v>319</v>
      </c>
      <c r="D130" s="48" t="s">
        <v>265</v>
      </c>
      <c r="E130" s="49">
        <v>366.33132222222002</v>
      </c>
      <c r="F130" s="50">
        <v>10.75</v>
      </c>
      <c r="G130" s="50">
        <f t="shared" si="6"/>
        <v>3938.06</v>
      </c>
      <c r="H130" s="45">
        <f>G130/G253</f>
        <v>1.0408337959198E-3</v>
      </c>
      <c r="I130" s="44">
        <f>ROUND(F130*Прил.10!$D$12,2)</f>
        <v>86.43</v>
      </c>
      <c r="J130" s="44">
        <f t="shared" si="7"/>
        <v>31662.02</v>
      </c>
      <c r="K130" s="133"/>
    </row>
    <row r="131" spans="1:11" s="33" customFormat="1" ht="46.9" customHeight="1" outlineLevel="1" x14ac:dyDescent="0.25">
      <c r="A131" s="41">
        <v>103</v>
      </c>
      <c r="B131" s="46" t="s">
        <v>320</v>
      </c>
      <c r="C131" s="47" t="s">
        <v>321</v>
      </c>
      <c r="D131" s="48" t="s">
        <v>247</v>
      </c>
      <c r="E131" s="49">
        <v>750</v>
      </c>
      <c r="F131" s="50">
        <v>4.9400000000000004</v>
      </c>
      <c r="G131" s="50">
        <f t="shared" ref="G131:G162" si="8">ROUND(E131*F131,2)</f>
        <v>3705</v>
      </c>
      <c r="H131" s="45">
        <f>G131/G253</f>
        <v>9.7923576935926007E-4</v>
      </c>
      <c r="I131" s="44">
        <f>ROUND(F131*Прил.10!$D$12,2)</f>
        <v>39.72</v>
      </c>
      <c r="J131" s="44">
        <f t="shared" ref="J131:J162" si="9">ROUND(E131*I131,2)</f>
        <v>29790</v>
      </c>
      <c r="K131" s="133"/>
    </row>
    <row r="132" spans="1:11" s="33" customFormat="1" ht="15.6" customHeight="1" outlineLevel="1" x14ac:dyDescent="0.25">
      <c r="A132" s="41">
        <v>104</v>
      </c>
      <c r="B132" s="46" t="s">
        <v>322</v>
      </c>
      <c r="C132" s="47" t="s">
        <v>323</v>
      </c>
      <c r="D132" s="48" t="s">
        <v>234</v>
      </c>
      <c r="E132" s="49">
        <v>39.930555555555003</v>
      </c>
      <c r="F132" s="50">
        <v>87.8</v>
      </c>
      <c r="G132" s="50">
        <f t="shared" si="8"/>
        <v>3505.9</v>
      </c>
      <c r="H132" s="45">
        <f>G132/G253</f>
        <v>9.2661340993160999E-4</v>
      </c>
      <c r="I132" s="44">
        <f>ROUND(F132*Прил.10!$D$12,2)</f>
        <v>705.91</v>
      </c>
      <c r="J132" s="44">
        <f t="shared" si="9"/>
        <v>28187.38</v>
      </c>
      <c r="K132" s="133"/>
    </row>
    <row r="133" spans="1:11" s="33" customFormat="1" ht="15.6" customHeight="1" outlineLevel="1" x14ac:dyDescent="0.25">
      <c r="A133" s="41">
        <v>105</v>
      </c>
      <c r="B133" s="46" t="s">
        <v>324</v>
      </c>
      <c r="C133" s="47" t="s">
        <v>325</v>
      </c>
      <c r="D133" s="48" t="s">
        <v>231</v>
      </c>
      <c r="E133" s="49">
        <v>0.32500000000000001</v>
      </c>
      <c r="F133" s="50">
        <v>10465</v>
      </c>
      <c r="G133" s="50">
        <f t="shared" si="8"/>
        <v>3401.12</v>
      </c>
      <c r="H133" s="45">
        <f>G133/G253</f>
        <v>8.9891993519114E-4</v>
      </c>
      <c r="I133" s="44">
        <f>ROUND(F133*Прил.10!$D$12,2)</f>
        <v>84138.6</v>
      </c>
      <c r="J133" s="44">
        <f t="shared" si="9"/>
        <v>27345.05</v>
      </c>
      <c r="K133" s="133"/>
    </row>
    <row r="134" spans="1:11" s="33" customFormat="1" ht="31.35" customHeight="1" outlineLevel="1" x14ac:dyDescent="0.25">
      <c r="A134" s="41">
        <v>106</v>
      </c>
      <c r="B134" s="46" t="s">
        <v>326</v>
      </c>
      <c r="C134" s="47" t="s">
        <v>327</v>
      </c>
      <c r="D134" s="48" t="s">
        <v>231</v>
      </c>
      <c r="E134" s="49">
        <v>0.32461472222221999</v>
      </c>
      <c r="F134" s="50">
        <v>10315.01</v>
      </c>
      <c r="G134" s="50">
        <f t="shared" si="8"/>
        <v>3348.4</v>
      </c>
      <c r="H134" s="45">
        <f>G134/G253</f>
        <v>8.8498597844062997E-4</v>
      </c>
      <c r="I134" s="44">
        <f>ROUND(F134*Прил.10!$D$12,2)</f>
        <v>82932.679999999993</v>
      </c>
      <c r="J134" s="44">
        <f t="shared" si="9"/>
        <v>26921.17</v>
      </c>
      <c r="K134" s="133"/>
    </row>
    <row r="135" spans="1:11" s="33" customFormat="1" ht="46.9" customHeight="1" outlineLevel="1" x14ac:dyDescent="0.25">
      <c r="A135" s="41">
        <v>107</v>
      </c>
      <c r="B135" s="46" t="s">
        <v>245</v>
      </c>
      <c r="C135" s="47" t="s">
        <v>328</v>
      </c>
      <c r="D135" s="48" t="s">
        <v>247</v>
      </c>
      <c r="E135" s="49">
        <v>9</v>
      </c>
      <c r="F135" s="53">
        <v>382.8</v>
      </c>
      <c r="G135" s="50">
        <f t="shared" si="8"/>
        <v>3445.2</v>
      </c>
      <c r="H135" s="45">
        <f>G135/G253</f>
        <v>9.1057032998556999E-4</v>
      </c>
      <c r="I135" s="44">
        <f>ROUND(F135*Прил.10!$D$12,2)</f>
        <v>3077.71</v>
      </c>
      <c r="J135" s="44">
        <f t="shared" si="9"/>
        <v>27699.39</v>
      </c>
      <c r="K135" s="133"/>
    </row>
    <row r="136" spans="1:11" s="33" customFormat="1" ht="15.6" customHeight="1" outlineLevel="1" x14ac:dyDescent="0.25">
      <c r="A136" s="41">
        <v>108</v>
      </c>
      <c r="B136" s="46" t="s">
        <v>329</v>
      </c>
      <c r="C136" s="47" t="s">
        <v>330</v>
      </c>
      <c r="D136" s="48" t="s">
        <v>228</v>
      </c>
      <c r="E136" s="49">
        <v>84.607722222221994</v>
      </c>
      <c r="F136" s="50">
        <v>35.53</v>
      </c>
      <c r="G136" s="50">
        <f t="shared" si="8"/>
        <v>3006.11</v>
      </c>
      <c r="H136" s="45">
        <f>G136/G253</f>
        <v>7.9451833701176E-4</v>
      </c>
      <c r="I136" s="44">
        <f>ROUND(F136*Прил.10!$D$12,2)</f>
        <v>285.66000000000003</v>
      </c>
      <c r="J136" s="44">
        <f t="shared" si="9"/>
        <v>24169.040000000001</v>
      </c>
      <c r="K136" s="133"/>
    </row>
    <row r="137" spans="1:11" s="33" customFormat="1" ht="31.35" customHeight="1" outlineLevel="1" x14ac:dyDescent="0.25">
      <c r="A137" s="41">
        <v>109</v>
      </c>
      <c r="B137" s="46" t="s">
        <v>331</v>
      </c>
      <c r="C137" s="47" t="s">
        <v>332</v>
      </c>
      <c r="D137" s="48" t="s">
        <v>231</v>
      </c>
      <c r="E137" s="49">
        <v>0.38472222222222002</v>
      </c>
      <c r="F137" s="50">
        <v>7418.82</v>
      </c>
      <c r="G137" s="50">
        <f t="shared" si="8"/>
        <v>2854.18</v>
      </c>
      <c r="H137" s="45">
        <f>G137/G253</f>
        <v>7.5436306293922E-4</v>
      </c>
      <c r="I137" s="44">
        <f>ROUND(F137*Прил.10!$D$12,2)</f>
        <v>59647.31</v>
      </c>
      <c r="J137" s="44">
        <f t="shared" si="9"/>
        <v>22947.65</v>
      </c>
      <c r="K137" s="133"/>
    </row>
    <row r="138" spans="1:11" s="33" customFormat="1" ht="15.6" customHeight="1" outlineLevel="1" x14ac:dyDescent="0.25">
      <c r="A138" s="41">
        <v>110</v>
      </c>
      <c r="B138" s="46" t="s">
        <v>333</v>
      </c>
      <c r="C138" s="47" t="s">
        <v>334</v>
      </c>
      <c r="D138" s="48" t="s">
        <v>231</v>
      </c>
      <c r="E138" s="49">
        <v>0.35452777777778</v>
      </c>
      <c r="F138" s="50">
        <v>7977</v>
      </c>
      <c r="G138" s="50">
        <f t="shared" si="8"/>
        <v>2828.07</v>
      </c>
      <c r="H138" s="45">
        <f>G138/G253</f>
        <v>7.4746215985204995E-4</v>
      </c>
      <c r="I138" s="44">
        <f>ROUND(F138*Прил.10!$D$12,2)</f>
        <v>64135.08</v>
      </c>
      <c r="J138" s="44">
        <f t="shared" si="9"/>
        <v>22737.67</v>
      </c>
      <c r="K138" s="133"/>
    </row>
    <row r="139" spans="1:11" s="33" customFormat="1" ht="31.35" customHeight="1" outlineLevel="1" x14ac:dyDescent="0.25">
      <c r="A139" s="41">
        <v>111</v>
      </c>
      <c r="B139" s="46" t="s">
        <v>335</v>
      </c>
      <c r="C139" s="47" t="s">
        <v>336</v>
      </c>
      <c r="D139" s="48" t="s">
        <v>231</v>
      </c>
      <c r="E139" s="49">
        <v>8.8888888888888999</v>
      </c>
      <c r="F139" s="50">
        <v>312.45999999999998</v>
      </c>
      <c r="G139" s="50">
        <f t="shared" si="8"/>
        <v>2777.42</v>
      </c>
      <c r="H139" s="45">
        <f>G139/G253</f>
        <v>7.3407530648685005E-4</v>
      </c>
      <c r="I139" s="44">
        <f>ROUND(F139*Прил.10!$D$12,2)</f>
        <v>2512.1799999999998</v>
      </c>
      <c r="J139" s="44">
        <f t="shared" si="9"/>
        <v>22330.49</v>
      </c>
      <c r="K139" s="133"/>
    </row>
    <row r="140" spans="1:11" s="33" customFormat="1" ht="46.9" customHeight="1" outlineLevel="1" x14ac:dyDescent="0.25">
      <c r="A140" s="41">
        <v>112</v>
      </c>
      <c r="B140" s="46" t="s">
        <v>337</v>
      </c>
      <c r="C140" s="47" t="s">
        <v>338</v>
      </c>
      <c r="D140" s="48" t="s">
        <v>247</v>
      </c>
      <c r="E140" s="49">
        <v>12</v>
      </c>
      <c r="F140" s="50">
        <v>249.4</v>
      </c>
      <c r="G140" s="50">
        <f t="shared" si="8"/>
        <v>2992.8</v>
      </c>
      <c r="H140" s="45">
        <f>G140/G253</f>
        <v>7.9100048867432999E-4</v>
      </c>
      <c r="I140" s="44">
        <f>ROUND(F140*Прил.10!$D$12,2)</f>
        <v>2005.18</v>
      </c>
      <c r="J140" s="44">
        <f t="shared" si="9"/>
        <v>24062.16</v>
      </c>
      <c r="K140" s="133"/>
    </row>
    <row r="141" spans="1:11" s="33" customFormat="1" ht="62.45" customHeight="1" outlineLevel="1" x14ac:dyDescent="0.25">
      <c r="A141" s="41">
        <v>113</v>
      </c>
      <c r="B141" s="46" t="s">
        <v>339</v>
      </c>
      <c r="C141" s="47" t="s">
        <v>340</v>
      </c>
      <c r="D141" s="48" t="s">
        <v>247</v>
      </c>
      <c r="E141" s="49">
        <v>35</v>
      </c>
      <c r="F141" s="50">
        <v>83.12</v>
      </c>
      <c r="G141" s="50">
        <f t="shared" si="8"/>
        <v>2909.2</v>
      </c>
      <c r="H141" s="45">
        <f>G141/G253</f>
        <v>7.6890491234006997E-4</v>
      </c>
      <c r="I141" s="44">
        <f>ROUND(F141*Прил.10!$D$12,2)</f>
        <v>668.28</v>
      </c>
      <c r="J141" s="44">
        <f t="shared" si="9"/>
        <v>23389.8</v>
      </c>
      <c r="K141" s="133"/>
    </row>
    <row r="142" spans="1:11" s="33" customFormat="1" ht="31.35" customHeight="1" outlineLevel="1" x14ac:dyDescent="0.25">
      <c r="A142" s="41">
        <v>114</v>
      </c>
      <c r="B142" s="46" t="s">
        <v>341</v>
      </c>
      <c r="C142" s="47" t="s">
        <v>342</v>
      </c>
      <c r="D142" s="48" t="s">
        <v>234</v>
      </c>
      <c r="E142" s="49">
        <v>5.9286444444443998</v>
      </c>
      <c r="F142" s="50">
        <v>463.3</v>
      </c>
      <c r="G142" s="50">
        <f t="shared" si="8"/>
        <v>2746.74</v>
      </c>
      <c r="H142" s="45">
        <f>G142/G253</f>
        <v>7.2596654713356001E-4</v>
      </c>
      <c r="I142" s="44">
        <f>ROUND(F142*Прил.10!$D$12,2)</f>
        <v>3724.93</v>
      </c>
      <c r="J142" s="44">
        <f t="shared" si="9"/>
        <v>22083.79</v>
      </c>
      <c r="K142" s="133"/>
    </row>
    <row r="143" spans="1:11" s="33" customFormat="1" ht="62.45" customHeight="1" outlineLevel="1" x14ac:dyDescent="0.25">
      <c r="A143" s="41">
        <v>115</v>
      </c>
      <c r="B143" s="46" t="s">
        <v>343</v>
      </c>
      <c r="C143" s="47" t="s">
        <v>344</v>
      </c>
      <c r="D143" s="48" t="s">
        <v>247</v>
      </c>
      <c r="E143" s="49">
        <v>75</v>
      </c>
      <c r="F143" s="50">
        <v>35.69</v>
      </c>
      <c r="G143" s="50">
        <f t="shared" si="8"/>
        <v>2676.75</v>
      </c>
      <c r="H143" s="45">
        <f>G143/G253</f>
        <v>7.0746810948243001E-4</v>
      </c>
      <c r="I143" s="44">
        <f>ROUND(F143*Прил.10!$D$12,2)</f>
        <v>286.95</v>
      </c>
      <c r="J143" s="44">
        <f t="shared" si="9"/>
        <v>21521.25</v>
      </c>
      <c r="K143" s="133"/>
    </row>
    <row r="144" spans="1:11" s="33" customFormat="1" ht="31.35" customHeight="1" outlineLevel="1" x14ac:dyDescent="0.25">
      <c r="A144" s="41">
        <v>116</v>
      </c>
      <c r="B144" s="46" t="s">
        <v>345</v>
      </c>
      <c r="C144" s="47" t="s">
        <v>346</v>
      </c>
      <c r="D144" s="48" t="s">
        <v>242</v>
      </c>
      <c r="E144" s="49">
        <v>64.400000000000006</v>
      </c>
      <c r="F144" s="50">
        <v>38.82</v>
      </c>
      <c r="G144" s="50">
        <f t="shared" si="8"/>
        <v>2500.0100000000002</v>
      </c>
      <c r="H144" s="45">
        <f>G144/G253</f>
        <v>6.6075552382074E-4</v>
      </c>
      <c r="I144" s="44">
        <f>ROUND(F144*Прил.10!$D$12,2)</f>
        <v>312.11</v>
      </c>
      <c r="J144" s="44">
        <f t="shared" si="9"/>
        <v>20099.88</v>
      </c>
      <c r="K144" s="133"/>
    </row>
    <row r="145" spans="1:11" s="33" customFormat="1" ht="46.9" customHeight="1" outlineLevel="1" x14ac:dyDescent="0.25">
      <c r="A145" s="41">
        <v>117</v>
      </c>
      <c r="B145" s="46" t="s">
        <v>245</v>
      </c>
      <c r="C145" s="47" t="s">
        <v>347</v>
      </c>
      <c r="D145" s="48" t="s">
        <v>247</v>
      </c>
      <c r="E145" s="49">
        <v>6</v>
      </c>
      <c r="F145" s="53">
        <v>445.23</v>
      </c>
      <c r="G145" s="50">
        <f t="shared" si="8"/>
        <v>2671.38</v>
      </c>
      <c r="H145" s="45">
        <f>G145/G253</f>
        <v>7.0604881229445005E-4</v>
      </c>
      <c r="I145" s="44">
        <f>ROUND(F145*Прил.10!$D$12,2)</f>
        <v>3579.65</v>
      </c>
      <c r="J145" s="44">
        <f t="shared" si="9"/>
        <v>21477.9</v>
      </c>
      <c r="K145" s="133"/>
    </row>
    <row r="146" spans="1:11" s="33" customFormat="1" ht="62.45" customHeight="1" outlineLevel="1" x14ac:dyDescent="0.25">
      <c r="A146" s="41">
        <v>118</v>
      </c>
      <c r="B146" s="46" t="s">
        <v>348</v>
      </c>
      <c r="C146" s="47" t="s">
        <v>349</v>
      </c>
      <c r="D146" s="48" t="s">
        <v>231</v>
      </c>
      <c r="E146" s="49">
        <v>0.42</v>
      </c>
      <c r="F146" s="50">
        <v>5804</v>
      </c>
      <c r="G146" s="50">
        <f t="shared" si="8"/>
        <v>2437.6799999999998</v>
      </c>
      <c r="H146" s="45">
        <f>G146/G253</f>
        <v>6.442816329964E-4</v>
      </c>
      <c r="I146" s="44">
        <f>ROUND(F146*Прил.10!$D$12,2)</f>
        <v>46664.160000000003</v>
      </c>
      <c r="J146" s="44">
        <f t="shared" si="9"/>
        <v>19598.95</v>
      </c>
      <c r="K146" s="133"/>
    </row>
    <row r="147" spans="1:11" s="33" customFormat="1" ht="15.6" customHeight="1" outlineLevel="1" x14ac:dyDescent="0.25">
      <c r="A147" s="41">
        <v>119</v>
      </c>
      <c r="B147" s="46" t="s">
        <v>350</v>
      </c>
      <c r="C147" s="47" t="s">
        <v>351</v>
      </c>
      <c r="D147" s="48" t="s">
        <v>231</v>
      </c>
      <c r="E147" s="49">
        <v>0.38333333333332997</v>
      </c>
      <c r="F147" s="50">
        <v>6200</v>
      </c>
      <c r="G147" s="50">
        <f t="shared" si="8"/>
        <v>2376.67</v>
      </c>
      <c r="H147" s="45">
        <f>G147/G253</f>
        <v>6.2815661969313995E-4</v>
      </c>
      <c r="I147" s="44">
        <f>ROUND(F147*Прил.10!$D$12,2)</f>
        <v>49848</v>
      </c>
      <c r="J147" s="44">
        <f t="shared" si="9"/>
        <v>19108.400000000001</v>
      </c>
      <c r="K147" s="133"/>
    </row>
    <row r="148" spans="1:11" s="33" customFormat="1" ht="78" customHeight="1" outlineLevel="1" x14ac:dyDescent="0.25">
      <c r="A148" s="41">
        <v>120</v>
      </c>
      <c r="B148" s="46" t="s">
        <v>352</v>
      </c>
      <c r="C148" s="47" t="s">
        <v>353</v>
      </c>
      <c r="D148" s="48" t="s">
        <v>231</v>
      </c>
      <c r="E148" s="49">
        <v>0.30725638888889001</v>
      </c>
      <c r="F148" s="50">
        <v>7712</v>
      </c>
      <c r="G148" s="50">
        <f t="shared" si="8"/>
        <v>2369.56</v>
      </c>
      <c r="H148" s="45">
        <f>G148/G253</f>
        <v>6.2627743850010998E-4</v>
      </c>
      <c r="I148" s="44">
        <f>ROUND(F148*Прил.10!$D$12,2)</f>
        <v>62004.480000000003</v>
      </c>
      <c r="J148" s="44">
        <f t="shared" si="9"/>
        <v>19051.27</v>
      </c>
      <c r="K148" s="133"/>
    </row>
    <row r="149" spans="1:11" s="33" customFormat="1" ht="15.6" customHeight="1" outlineLevel="1" x14ac:dyDescent="0.25">
      <c r="A149" s="41">
        <v>121</v>
      </c>
      <c r="B149" s="46" t="s">
        <v>354</v>
      </c>
      <c r="C149" s="47" t="s">
        <v>355</v>
      </c>
      <c r="D149" s="48" t="s">
        <v>231</v>
      </c>
      <c r="E149" s="49">
        <v>0.45798333333333002</v>
      </c>
      <c r="F149" s="50">
        <v>4920</v>
      </c>
      <c r="G149" s="50">
        <f t="shared" si="8"/>
        <v>2253.2800000000002</v>
      </c>
      <c r="H149" s="45">
        <f>G149/G253</f>
        <v>5.9554450050791998E-4</v>
      </c>
      <c r="I149" s="44">
        <f>ROUND(F149*Прил.10!$D$12,2)</f>
        <v>39556.800000000003</v>
      </c>
      <c r="J149" s="44">
        <f t="shared" si="9"/>
        <v>18116.36</v>
      </c>
      <c r="K149" s="133"/>
    </row>
    <row r="150" spans="1:11" s="33" customFormat="1" ht="31.35" customHeight="1" outlineLevel="1" x14ac:dyDescent="0.25">
      <c r="A150" s="41">
        <v>122</v>
      </c>
      <c r="B150" s="46" t="s">
        <v>356</v>
      </c>
      <c r="C150" s="47" t="s">
        <v>357</v>
      </c>
      <c r="D150" s="48" t="s">
        <v>234</v>
      </c>
      <c r="E150" s="49">
        <v>22.027777777777999</v>
      </c>
      <c r="F150" s="50">
        <v>99.79</v>
      </c>
      <c r="G150" s="50">
        <f t="shared" si="8"/>
        <v>2198.15</v>
      </c>
      <c r="H150" s="45">
        <f>G150/G253</f>
        <v>5.8097357798031002E-4</v>
      </c>
      <c r="I150" s="44">
        <f>ROUND(F150*Прил.10!$D$12,2)</f>
        <v>802.31</v>
      </c>
      <c r="J150" s="44">
        <f t="shared" si="9"/>
        <v>17673.11</v>
      </c>
      <c r="K150" s="133"/>
    </row>
    <row r="151" spans="1:11" s="33" customFormat="1" ht="31.35" customHeight="1" outlineLevel="1" x14ac:dyDescent="0.25">
      <c r="A151" s="41">
        <v>123</v>
      </c>
      <c r="B151" s="46" t="s">
        <v>358</v>
      </c>
      <c r="C151" s="47" t="s">
        <v>359</v>
      </c>
      <c r="D151" s="48" t="s">
        <v>360</v>
      </c>
      <c r="E151" s="49">
        <v>1.6</v>
      </c>
      <c r="F151" s="50">
        <v>1440</v>
      </c>
      <c r="G151" s="50">
        <f t="shared" si="8"/>
        <v>2304</v>
      </c>
      <c r="H151" s="45">
        <f>G151/G253</f>
        <v>6.0894985495377001E-4</v>
      </c>
      <c r="I151" s="44">
        <f>ROUND(F151*Прил.10!$D$12,2)</f>
        <v>11577.6</v>
      </c>
      <c r="J151" s="44">
        <f t="shared" si="9"/>
        <v>18524.16</v>
      </c>
      <c r="K151" s="133"/>
    </row>
    <row r="152" spans="1:11" s="33" customFormat="1" ht="15.6" customHeight="1" outlineLevel="1" x14ac:dyDescent="0.25">
      <c r="A152" s="41">
        <v>124</v>
      </c>
      <c r="B152" s="46" t="s">
        <v>361</v>
      </c>
      <c r="C152" s="47" t="s">
        <v>362</v>
      </c>
      <c r="D152" s="48" t="s">
        <v>231</v>
      </c>
      <c r="E152" s="49">
        <v>7.5249999999999997E-2</v>
      </c>
      <c r="F152" s="50">
        <v>24950</v>
      </c>
      <c r="G152" s="50">
        <f t="shared" si="8"/>
        <v>1877.49</v>
      </c>
      <c r="H152" s="45">
        <f>G152/G253</f>
        <v>4.9622277047620003E-4</v>
      </c>
      <c r="I152" s="44">
        <f>ROUND(F152*Прил.10!$D$12,2)</f>
        <v>200598</v>
      </c>
      <c r="J152" s="44">
        <f t="shared" si="9"/>
        <v>15095</v>
      </c>
      <c r="K152" s="133"/>
    </row>
    <row r="153" spans="1:11" s="33" customFormat="1" ht="15.6" customHeight="1" outlineLevel="1" x14ac:dyDescent="0.25">
      <c r="A153" s="41">
        <v>125</v>
      </c>
      <c r="B153" s="46" t="s">
        <v>245</v>
      </c>
      <c r="C153" s="47" t="s">
        <v>363</v>
      </c>
      <c r="D153" s="48" t="s">
        <v>247</v>
      </c>
      <c r="E153" s="49">
        <v>3</v>
      </c>
      <c r="F153" s="53">
        <v>604.94000000000005</v>
      </c>
      <c r="G153" s="50">
        <f t="shared" si="8"/>
        <v>1814.82</v>
      </c>
      <c r="H153" s="45">
        <f>G153/G253</f>
        <v>4.7965901726007001E-4</v>
      </c>
      <c r="I153" s="44">
        <f>ROUND(F153*Прил.10!$D$12,2)</f>
        <v>4863.72</v>
      </c>
      <c r="J153" s="44">
        <f t="shared" si="9"/>
        <v>14591.16</v>
      </c>
      <c r="K153" s="133"/>
    </row>
    <row r="154" spans="1:11" s="33" customFormat="1" ht="31.35" customHeight="1" outlineLevel="1" x14ac:dyDescent="0.25">
      <c r="A154" s="41">
        <v>126</v>
      </c>
      <c r="B154" s="46" t="s">
        <v>364</v>
      </c>
      <c r="C154" s="47" t="s">
        <v>365</v>
      </c>
      <c r="D154" s="48" t="s">
        <v>265</v>
      </c>
      <c r="E154" s="49">
        <v>7.0277777777777999</v>
      </c>
      <c r="F154" s="50">
        <v>238.48</v>
      </c>
      <c r="G154" s="50">
        <f t="shared" si="8"/>
        <v>1675.98</v>
      </c>
      <c r="H154" s="45">
        <f>G154/G253</f>
        <v>4.4296344527145002E-4</v>
      </c>
      <c r="I154" s="44">
        <f>ROUND(F154*Прил.10!$D$12,2)</f>
        <v>1917.38</v>
      </c>
      <c r="J154" s="44">
        <f t="shared" si="9"/>
        <v>13474.92</v>
      </c>
      <c r="K154" s="133"/>
    </row>
    <row r="155" spans="1:11" s="33" customFormat="1" ht="15.6" customHeight="1" outlineLevel="1" x14ac:dyDescent="0.25">
      <c r="A155" s="41">
        <v>127</v>
      </c>
      <c r="B155" s="46" t="s">
        <v>366</v>
      </c>
      <c r="C155" s="47" t="s">
        <v>367</v>
      </c>
      <c r="D155" s="48" t="s">
        <v>231</v>
      </c>
      <c r="E155" s="49">
        <v>5.5555555555554997E-2</v>
      </c>
      <c r="F155" s="50">
        <v>27595</v>
      </c>
      <c r="G155" s="50">
        <f t="shared" si="8"/>
        <v>1533.06</v>
      </c>
      <c r="H155" s="45">
        <f>G155/G253</f>
        <v>4.0518952458135001E-4</v>
      </c>
      <c r="I155" s="44">
        <f>ROUND(F155*Прил.10!$D$12,2)</f>
        <v>221863.8</v>
      </c>
      <c r="J155" s="44">
        <f t="shared" si="9"/>
        <v>12325.77</v>
      </c>
      <c r="K155" s="133"/>
    </row>
    <row r="156" spans="1:11" s="33" customFormat="1" ht="15.6" customHeight="1" outlineLevel="1" x14ac:dyDescent="0.25">
      <c r="A156" s="41">
        <v>128</v>
      </c>
      <c r="B156" s="46" t="s">
        <v>368</v>
      </c>
      <c r="C156" s="47" t="s">
        <v>369</v>
      </c>
      <c r="D156" s="48" t="s">
        <v>360</v>
      </c>
      <c r="E156" s="49">
        <v>0.51</v>
      </c>
      <c r="F156" s="50">
        <v>3000</v>
      </c>
      <c r="G156" s="50">
        <f t="shared" si="8"/>
        <v>1530</v>
      </c>
      <c r="H156" s="45">
        <f>G156/G253</f>
        <v>4.0438076305524001E-4</v>
      </c>
      <c r="I156" s="44">
        <f>ROUND(F156*Прил.10!$D$12,2)</f>
        <v>24120</v>
      </c>
      <c r="J156" s="44">
        <f t="shared" si="9"/>
        <v>12301.2</v>
      </c>
      <c r="K156" s="133"/>
    </row>
    <row r="157" spans="1:11" s="33" customFormat="1" ht="46.9" customHeight="1" outlineLevel="1" x14ac:dyDescent="0.25">
      <c r="A157" s="41">
        <v>129</v>
      </c>
      <c r="B157" s="46" t="s">
        <v>245</v>
      </c>
      <c r="C157" s="47" t="s">
        <v>370</v>
      </c>
      <c r="D157" s="48" t="s">
        <v>247</v>
      </c>
      <c r="E157" s="49">
        <v>2.7777777777777999</v>
      </c>
      <c r="F157" s="53">
        <v>514.15</v>
      </c>
      <c r="G157" s="50">
        <f t="shared" si="8"/>
        <v>1428.19</v>
      </c>
      <c r="H157" s="45">
        <f>G157/G253</f>
        <v>3.7747226273717003E-4</v>
      </c>
      <c r="I157" s="44">
        <f>ROUND(F157*Прил.10!$D$12,2)</f>
        <v>4133.7700000000004</v>
      </c>
      <c r="J157" s="44">
        <f t="shared" si="9"/>
        <v>11482.69</v>
      </c>
      <c r="K157" s="133"/>
    </row>
    <row r="158" spans="1:11" s="33" customFormat="1" ht="15.6" customHeight="1" outlineLevel="1" x14ac:dyDescent="0.25">
      <c r="A158" s="41">
        <v>130</v>
      </c>
      <c r="B158" s="46" t="s">
        <v>371</v>
      </c>
      <c r="C158" s="47" t="s">
        <v>372</v>
      </c>
      <c r="D158" s="48" t="s">
        <v>234</v>
      </c>
      <c r="E158" s="49">
        <v>227.80742861111</v>
      </c>
      <c r="F158" s="50">
        <v>6.22</v>
      </c>
      <c r="G158" s="50">
        <f t="shared" si="8"/>
        <v>1416.96</v>
      </c>
      <c r="H158" s="45">
        <f>G158/G253</f>
        <v>3.7450416079657002E-4</v>
      </c>
      <c r="I158" s="44">
        <f>ROUND(F158*Прил.10!$D$12,2)</f>
        <v>50.01</v>
      </c>
      <c r="J158" s="44">
        <f t="shared" si="9"/>
        <v>11392.65</v>
      </c>
      <c r="K158" s="133"/>
    </row>
    <row r="159" spans="1:11" s="33" customFormat="1" ht="31.35" customHeight="1" outlineLevel="1" x14ac:dyDescent="0.25">
      <c r="A159" s="41">
        <v>131</v>
      </c>
      <c r="B159" s="46" t="s">
        <v>373</v>
      </c>
      <c r="C159" s="47" t="s">
        <v>374</v>
      </c>
      <c r="D159" s="48" t="s">
        <v>307</v>
      </c>
      <c r="E159" s="49">
        <v>0.15277777777778001</v>
      </c>
      <c r="F159" s="50">
        <v>7930.97</v>
      </c>
      <c r="G159" s="50">
        <f t="shared" si="8"/>
        <v>1211.68</v>
      </c>
      <c r="H159" s="45">
        <f>G159/G253</f>
        <v>3.2024842024755998E-4</v>
      </c>
      <c r="I159" s="44">
        <f>ROUND(F159*Прил.10!$D$12,2)</f>
        <v>63765</v>
      </c>
      <c r="J159" s="44">
        <f t="shared" si="9"/>
        <v>9741.8799999999992</v>
      </c>
      <c r="K159" s="133"/>
    </row>
    <row r="160" spans="1:11" s="33" customFormat="1" ht="46.9" customHeight="1" outlineLevel="1" x14ac:dyDescent="0.25">
      <c r="A160" s="41">
        <v>132</v>
      </c>
      <c r="B160" s="46" t="s">
        <v>375</v>
      </c>
      <c r="C160" s="47" t="s">
        <v>376</v>
      </c>
      <c r="D160" s="48" t="s">
        <v>234</v>
      </c>
      <c r="E160" s="49">
        <v>1.1271166666667001</v>
      </c>
      <c r="F160" s="50">
        <v>1056</v>
      </c>
      <c r="G160" s="50">
        <f t="shared" si="8"/>
        <v>1190.24</v>
      </c>
      <c r="H160" s="45">
        <f>G160/G253</f>
        <v>3.1458180354174001E-4</v>
      </c>
      <c r="I160" s="44">
        <f>ROUND(F160*Прил.10!$D$12,2)</f>
        <v>8490.24</v>
      </c>
      <c r="J160" s="44">
        <f t="shared" si="9"/>
        <v>9569.49</v>
      </c>
      <c r="K160" s="133"/>
    </row>
    <row r="161" spans="1:11" s="33" customFormat="1" ht="15.6" customHeight="1" outlineLevel="1" x14ac:dyDescent="0.25">
      <c r="A161" s="41">
        <v>133</v>
      </c>
      <c r="B161" s="46" t="s">
        <v>377</v>
      </c>
      <c r="C161" s="47" t="s">
        <v>378</v>
      </c>
      <c r="D161" s="48" t="s">
        <v>231</v>
      </c>
      <c r="E161" s="49">
        <v>7.2904722222221996E-2</v>
      </c>
      <c r="F161" s="50">
        <v>15620</v>
      </c>
      <c r="G161" s="50">
        <f t="shared" si="8"/>
        <v>1138.77</v>
      </c>
      <c r="H161" s="45">
        <f>G161/G253</f>
        <v>3.0097822323164002E-4</v>
      </c>
      <c r="I161" s="44">
        <f>ROUND(F161*Прил.10!$D$12,2)</f>
        <v>125584.8</v>
      </c>
      <c r="J161" s="44">
        <f t="shared" si="9"/>
        <v>9155.7199999999993</v>
      </c>
      <c r="K161" s="133"/>
    </row>
    <row r="162" spans="1:11" s="33" customFormat="1" ht="31.35" customHeight="1" outlineLevel="1" x14ac:dyDescent="0.25">
      <c r="A162" s="41">
        <v>134</v>
      </c>
      <c r="B162" s="46" t="s">
        <v>379</v>
      </c>
      <c r="C162" s="47" t="s">
        <v>380</v>
      </c>
      <c r="D162" s="48" t="s">
        <v>310</v>
      </c>
      <c r="E162" s="49">
        <v>9</v>
      </c>
      <c r="F162" s="50">
        <v>130.4</v>
      </c>
      <c r="G162" s="50">
        <f t="shared" si="8"/>
        <v>1173.5999999999999</v>
      </c>
      <c r="H162" s="45">
        <f>G162/G253</f>
        <v>3.1018383236708E-4</v>
      </c>
      <c r="I162" s="44">
        <f>ROUND(F162*Прил.10!$D$12,2)</f>
        <v>1048.42</v>
      </c>
      <c r="J162" s="44">
        <f t="shared" si="9"/>
        <v>9435.7800000000007</v>
      </c>
      <c r="K162" s="133"/>
    </row>
    <row r="163" spans="1:11" s="33" customFormat="1" ht="31.35" customHeight="1" outlineLevel="1" x14ac:dyDescent="0.25">
      <c r="A163" s="41">
        <v>135</v>
      </c>
      <c r="B163" s="46" t="s">
        <v>381</v>
      </c>
      <c r="C163" s="47" t="s">
        <v>382</v>
      </c>
      <c r="D163" s="48" t="s">
        <v>307</v>
      </c>
      <c r="E163" s="49">
        <v>6.9444444444444003E-2</v>
      </c>
      <c r="F163" s="50">
        <v>14732.92</v>
      </c>
      <c r="G163" s="50">
        <f t="shared" ref="G163:G194" si="10">ROUND(E163*F163,2)</f>
        <v>1023.12</v>
      </c>
      <c r="H163" s="45">
        <f>G163/G253</f>
        <v>2.7041179496540998E-4</v>
      </c>
      <c r="I163" s="44">
        <f>ROUND(F163*Прил.10!$D$12,2)</f>
        <v>118452.68</v>
      </c>
      <c r="J163" s="44">
        <f t="shared" ref="J163:J194" si="11">ROUND(E163*I163,2)</f>
        <v>8225.8799999999992</v>
      </c>
      <c r="K163" s="133"/>
    </row>
    <row r="164" spans="1:11" s="33" customFormat="1" ht="46.9" customHeight="1" outlineLevel="1" x14ac:dyDescent="0.25">
      <c r="A164" s="41">
        <v>136</v>
      </c>
      <c r="B164" s="46" t="s">
        <v>383</v>
      </c>
      <c r="C164" s="47" t="s">
        <v>384</v>
      </c>
      <c r="D164" s="48" t="s">
        <v>231</v>
      </c>
      <c r="E164" s="49">
        <v>0.16755555555556001</v>
      </c>
      <c r="F164" s="50">
        <v>6102</v>
      </c>
      <c r="G164" s="50">
        <f t="shared" si="10"/>
        <v>1022.42</v>
      </c>
      <c r="H164" s="45">
        <f>G164/G253</f>
        <v>2.7022678415877999E-4</v>
      </c>
      <c r="I164" s="44">
        <f>ROUND(F164*Прил.10!$D$12,2)</f>
        <v>49060.08</v>
      </c>
      <c r="J164" s="44">
        <f t="shared" si="11"/>
        <v>8220.2900000000009</v>
      </c>
      <c r="K164" s="133"/>
    </row>
    <row r="165" spans="1:11" s="33" customFormat="1" ht="31.35" customHeight="1" outlineLevel="1" x14ac:dyDescent="0.25">
      <c r="A165" s="41">
        <v>137</v>
      </c>
      <c r="B165" s="46" t="s">
        <v>385</v>
      </c>
      <c r="C165" s="47" t="s">
        <v>386</v>
      </c>
      <c r="D165" s="48" t="s">
        <v>247</v>
      </c>
      <c r="E165" s="49">
        <v>14</v>
      </c>
      <c r="F165" s="50">
        <v>72.8</v>
      </c>
      <c r="G165" s="50">
        <f t="shared" si="10"/>
        <v>1019.2</v>
      </c>
      <c r="H165" s="45">
        <f>G165/G253</f>
        <v>2.693757344483E-4</v>
      </c>
      <c r="I165" s="44">
        <f>ROUND(F165*Прил.10!$D$12,2)</f>
        <v>585.30999999999995</v>
      </c>
      <c r="J165" s="44">
        <f t="shared" si="11"/>
        <v>8194.34</v>
      </c>
      <c r="K165" s="133"/>
    </row>
    <row r="166" spans="1:11" s="33" customFormat="1" ht="31.35" customHeight="1" outlineLevel="1" x14ac:dyDescent="0.25">
      <c r="A166" s="41">
        <v>138</v>
      </c>
      <c r="B166" s="46" t="s">
        <v>313</v>
      </c>
      <c r="C166" s="47" t="s">
        <v>314</v>
      </c>
      <c r="D166" s="48" t="s">
        <v>265</v>
      </c>
      <c r="E166" s="49">
        <v>111.10928333333</v>
      </c>
      <c r="F166" s="50">
        <v>9.0399999999999991</v>
      </c>
      <c r="G166" s="50">
        <f t="shared" si="10"/>
        <v>1004.43</v>
      </c>
      <c r="H166" s="45">
        <f>G166/G253</f>
        <v>2.6547200642847998E-4</v>
      </c>
      <c r="I166" s="44">
        <f>ROUND(F166*Прил.10!$D$12,2)</f>
        <v>72.680000000000007</v>
      </c>
      <c r="J166" s="44">
        <f t="shared" si="11"/>
        <v>8075.42</v>
      </c>
      <c r="K166" s="133"/>
    </row>
    <row r="167" spans="1:11" s="33" customFormat="1" ht="31.35" customHeight="1" outlineLevel="1" x14ac:dyDescent="0.25">
      <c r="A167" s="41">
        <v>139</v>
      </c>
      <c r="B167" s="46" t="s">
        <v>387</v>
      </c>
      <c r="C167" s="47" t="s">
        <v>388</v>
      </c>
      <c r="D167" s="48" t="s">
        <v>310</v>
      </c>
      <c r="E167" s="49">
        <v>15</v>
      </c>
      <c r="F167" s="50">
        <v>68</v>
      </c>
      <c r="G167" s="50">
        <f t="shared" si="10"/>
        <v>1020</v>
      </c>
      <c r="H167" s="45">
        <f>G167/G253</f>
        <v>2.6958717537016002E-4</v>
      </c>
      <c r="I167" s="44">
        <f>ROUND(F167*Прил.10!$D$12,2)</f>
        <v>546.72</v>
      </c>
      <c r="J167" s="44">
        <f t="shared" si="11"/>
        <v>8200.7999999999993</v>
      </c>
      <c r="K167" s="133"/>
    </row>
    <row r="168" spans="1:11" s="33" customFormat="1" ht="15.6" customHeight="1" outlineLevel="1" x14ac:dyDescent="0.25">
      <c r="A168" s="41">
        <v>140</v>
      </c>
      <c r="B168" s="46" t="s">
        <v>389</v>
      </c>
      <c r="C168" s="47" t="s">
        <v>390</v>
      </c>
      <c r="D168" s="48" t="s">
        <v>231</v>
      </c>
      <c r="E168" s="49">
        <v>2.3711944444444001E-2</v>
      </c>
      <c r="F168" s="50">
        <v>37900</v>
      </c>
      <c r="G168" s="50">
        <f t="shared" si="10"/>
        <v>898.68</v>
      </c>
      <c r="H168" s="45">
        <f>G168/G253</f>
        <v>2.3752215957024999E-4</v>
      </c>
      <c r="I168" s="44">
        <f>ROUND(F168*Прил.10!$D$12,2)</f>
        <v>304716</v>
      </c>
      <c r="J168" s="44">
        <f t="shared" si="11"/>
        <v>7225.41</v>
      </c>
      <c r="K168" s="133"/>
    </row>
    <row r="169" spans="1:11" s="33" customFormat="1" ht="46.9" customHeight="1" outlineLevel="1" x14ac:dyDescent="0.25">
      <c r="A169" s="41">
        <v>141</v>
      </c>
      <c r="B169" s="46" t="s">
        <v>391</v>
      </c>
      <c r="C169" s="47" t="s">
        <v>392</v>
      </c>
      <c r="D169" s="48" t="s">
        <v>234</v>
      </c>
      <c r="E169" s="49">
        <v>0.52599805555555001</v>
      </c>
      <c r="F169" s="50">
        <v>1700</v>
      </c>
      <c r="G169" s="50">
        <f t="shared" si="10"/>
        <v>894.2</v>
      </c>
      <c r="H169" s="45">
        <f>G169/G253</f>
        <v>2.3633809040783999E-4</v>
      </c>
      <c r="I169" s="44">
        <f>ROUND(F169*Прил.10!$D$12,2)</f>
        <v>13668</v>
      </c>
      <c r="J169" s="44">
        <f t="shared" si="11"/>
        <v>7189.34</v>
      </c>
      <c r="K169" s="133"/>
    </row>
    <row r="170" spans="1:11" s="33" customFormat="1" ht="31.35" customHeight="1" outlineLevel="1" x14ac:dyDescent="0.25">
      <c r="A170" s="41">
        <v>142</v>
      </c>
      <c r="B170" s="46" t="s">
        <v>393</v>
      </c>
      <c r="C170" s="47" t="s">
        <v>394</v>
      </c>
      <c r="D170" s="48" t="s">
        <v>234</v>
      </c>
      <c r="E170" s="49">
        <v>11.388888888888999</v>
      </c>
      <c r="F170" s="50">
        <v>70.599999999999994</v>
      </c>
      <c r="G170" s="50">
        <f t="shared" si="10"/>
        <v>804.06</v>
      </c>
      <c r="H170" s="45">
        <f>G170/G253</f>
        <v>2.1251398453738001E-4</v>
      </c>
      <c r="I170" s="44">
        <f>ROUND(F170*Прил.10!$D$12,2)</f>
        <v>567.62</v>
      </c>
      <c r="J170" s="44">
        <f t="shared" si="11"/>
        <v>6464.56</v>
      </c>
      <c r="K170" s="133"/>
    </row>
    <row r="171" spans="1:11" s="33" customFormat="1" ht="31.35" customHeight="1" outlineLevel="1" x14ac:dyDescent="0.25">
      <c r="A171" s="41">
        <v>143</v>
      </c>
      <c r="B171" s="46" t="s">
        <v>395</v>
      </c>
      <c r="C171" s="47" t="s">
        <v>396</v>
      </c>
      <c r="D171" s="48" t="s">
        <v>360</v>
      </c>
      <c r="E171" s="49">
        <v>7.5</v>
      </c>
      <c r="F171" s="50">
        <v>104.84</v>
      </c>
      <c r="G171" s="50">
        <f t="shared" si="10"/>
        <v>786.3</v>
      </c>
      <c r="H171" s="45">
        <f>G171/G253</f>
        <v>2.0781999607211E-4</v>
      </c>
      <c r="I171" s="44">
        <f>ROUND(F171*Прил.10!$D$12,2)</f>
        <v>842.91</v>
      </c>
      <c r="J171" s="44">
        <f t="shared" si="11"/>
        <v>6321.83</v>
      </c>
      <c r="K171" s="133"/>
    </row>
    <row r="172" spans="1:11" s="33" customFormat="1" ht="15.6" customHeight="1" outlineLevel="1" x14ac:dyDescent="0.25">
      <c r="A172" s="41">
        <v>144</v>
      </c>
      <c r="B172" s="46" t="s">
        <v>397</v>
      </c>
      <c r="C172" s="47" t="s">
        <v>398</v>
      </c>
      <c r="D172" s="48" t="s">
        <v>231</v>
      </c>
      <c r="E172" s="49">
        <v>5.4539999999999998E-2</v>
      </c>
      <c r="F172" s="50">
        <v>14312.87</v>
      </c>
      <c r="G172" s="50">
        <f t="shared" si="10"/>
        <v>780.62</v>
      </c>
      <c r="H172" s="45">
        <f>G172/G253</f>
        <v>2.0631876552692E-4</v>
      </c>
      <c r="I172" s="44">
        <f>ROUND(F172*Прил.10!$D$12,2)</f>
        <v>115075.47</v>
      </c>
      <c r="J172" s="44">
        <f t="shared" si="11"/>
        <v>6276.22</v>
      </c>
      <c r="K172" s="133"/>
    </row>
    <row r="173" spans="1:11" s="33" customFormat="1" ht="15.6" customHeight="1" outlineLevel="1" x14ac:dyDescent="0.25">
      <c r="A173" s="41">
        <v>145</v>
      </c>
      <c r="B173" s="46" t="s">
        <v>399</v>
      </c>
      <c r="C173" s="47" t="s">
        <v>400</v>
      </c>
      <c r="D173" s="48" t="s">
        <v>265</v>
      </c>
      <c r="E173" s="49">
        <v>84.333333333333002</v>
      </c>
      <c r="F173" s="50">
        <v>9.0399999999999991</v>
      </c>
      <c r="G173" s="50">
        <f t="shared" si="10"/>
        <v>762.37</v>
      </c>
      <c r="H173" s="45">
        <f>G173/G253</f>
        <v>2.0149526949700999E-4</v>
      </c>
      <c r="I173" s="44">
        <f>ROUND(F173*Прил.10!$D$12,2)</f>
        <v>72.680000000000007</v>
      </c>
      <c r="J173" s="44">
        <f t="shared" si="11"/>
        <v>6129.35</v>
      </c>
      <c r="K173" s="133"/>
    </row>
    <row r="174" spans="1:11" s="33" customFormat="1" ht="15.6" customHeight="1" outlineLevel="1" x14ac:dyDescent="0.25">
      <c r="A174" s="41">
        <v>146</v>
      </c>
      <c r="B174" s="46" t="s">
        <v>401</v>
      </c>
      <c r="C174" s="47" t="s">
        <v>402</v>
      </c>
      <c r="D174" s="48" t="s">
        <v>231</v>
      </c>
      <c r="E174" s="49">
        <v>6.2678888888889006E-2</v>
      </c>
      <c r="F174" s="50">
        <v>11978</v>
      </c>
      <c r="G174" s="50">
        <f t="shared" si="10"/>
        <v>750.77</v>
      </c>
      <c r="H174" s="45">
        <f>G174/G253</f>
        <v>1.9842937613005001E-4</v>
      </c>
      <c r="I174" s="44">
        <f>ROUND(F174*Прил.10!$D$12,2)</f>
        <v>96303.12</v>
      </c>
      <c r="J174" s="44">
        <f t="shared" si="11"/>
        <v>6036.17</v>
      </c>
      <c r="K174" s="133"/>
    </row>
    <row r="175" spans="1:11" s="33" customFormat="1" ht="15.6" customHeight="1" outlineLevel="1" x14ac:dyDescent="0.25">
      <c r="A175" s="41">
        <v>147</v>
      </c>
      <c r="B175" s="46" t="s">
        <v>403</v>
      </c>
      <c r="C175" s="47" t="s">
        <v>404</v>
      </c>
      <c r="D175" s="48" t="s">
        <v>228</v>
      </c>
      <c r="E175" s="49">
        <v>19.933333333333</v>
      </c>
      <c r="F175" s="50">
        <v>35.22</v>
      </c>
      <c r="G175" s="50">
        <f t="shared" si="10"/>
        <v>702.05</v>
      </c>
      <c r="H175" s="45">
        <f>G175/G253</f>
        <v>1.8555262398884E-4</v>
      </c>
      <c r="I175" s="44">
        <f>ROUND(F175*Прил.10!$D$12,2)</f>
        <v>283.17</v>
      </c>
      <c r="J175" s="44">
        <f t="shared" si="11"/>
        <v>5644.52</v>
      </c>
      <c r="K175" s="133"/>
    </row>
    <row r="176" spans="1:11" s="33" customFormat="1" ht="15.6" customHeight="1" outlineLevel="1" x14ac:dyDescent="0.25">
      <c r="A176" s="41">
        <v>148</v>
      </c>
      <c r="B176" s="46" t="s">
        <v>405</v>
      </c>
      <c r="C176" s="47" t="s">
        <v>406</v>
      </c>
      <c r="D176" s="48" t="s">
        <v>265</v>
      </c>
      <c r="E176" s="49">
        <v>67.301148333333003</v>
      </c>
      <c r="F176" s="50">
        <v>9.42</v>
      </c>
      <c r="G176" s="50">
        <f t="shared" si="10"/>
        <v>633.98</v>
      </c>
      <c r="H176" s="45">
        <f>G176/G253</f>
        <v>1.6756164455017001E-4</v>
      </c>
      <c r="I176" s="44">
        <f>ROUND(F176*Прил.10!$D$12,2)</f>
        <v>75.739999999999995</v>
      </c>
      <c r="J176" s="44">
        <f t="shared" si="11"/>
        <v>5097.3900000000003</v>
      </c>
      <c r="K176" s="133"/>
    </row>
    <row r="177" spans="1:11" s="33" customFormat="1" ht="46.9" customHeight="1" outlineLevel="1" x14ac:dyDescent="0.25">
      <c r="A177" s="41">
        <v>149</v>
      </c>
      <c r="B177" s="46" t="s">
        <v>407</v>
      </c>
      <c r="C177" s="47" t="s">
        <v>408</v>
      </c>
      <c r="D177" s="48" t="s">
        <v>247</v>
      </c>
      <c r="E177" s="49">
        <v>6</v>
      </c>
      <c r="F177" s="53">
        <v>108.2</v>
      </c>
      <c r="G177" s="50">
        <f t="shared" si="10"/>
        <v>649.20000000000005</v>
      </c>
      <c r="H177" s="45">
        <f>G177/G253</f>
        <v>1.7158430808853999E-4</v>
      </c>
      <c r="I177" s="44">
        <f>ROUND(F177*Прил.10!$D$12,2)</f>
        <v>869.93</v>
      </c>
      <c r="J177" s="44">
        <f t="shared" si="11"/>
        <v>5219.58</v>
      </c>
      <c r="K177" s="133"/>
    </row>
    <row r="178" spans="1:11" s="33" customFormat="1" ht="46.9" customHeight="1" outlineLevel="1" x14ac:dyDescent="0.25">
      <c r="A178" s="41">
        <v>150</v>
      </c>
      <c r="B178" s="46" t="s">
        <v>409</v>
      </c>
      <c r="C178" s="47" t="s">
        <v>410</v>
      </c>
      <c r="D178" s="48" t="s">
        <v>234</v>
      </c>
      <c r="E178" s="49">
        <v>0.45288888888889001</v>
      </c>
      <c r="F178" s="50">
        <v>1287</v>
      </c>
      <c r="G178" s="50">
        <f t="shared" si="10"/>
        <v>582.87</v>
      </c>
      <c r="H178" s="45">
        <f>G178/G253</f>
        <v>1.5405321265491001E-4</v>
      </c>
      <c r="I178" s="44">
        <f>ROUND(F178*Прил.10!$D$12,2)</f>
        <v>10347.48</v>
      </c>
      <c r="J178" s="44">
        <f t="shared" si="11"/>
        <v>4686.26</v>
      </c>
      <c r="K178" s="133"/>
    </row>
    <row r="179" spans="1:11" s="33" customFormat="1" ht="15.6" customHeight="1" outlineLevel="1" x14ac:dyDescent="0.25">
      <c r="A179" s="41">
        <v>151</v>
      </c>
      <c r="B179" s="46" t="s">
        <v>411</v>
      </c>
      <c r="C179" s="47" t="s">
        <v>412</v>
      </c>
      <c r="D179" s="48" t="s">
        <v>231</v>
      </c>
      <c r="E179" s="49">
        <v>0.21215333333333</v>
      </c>
      <c r="F179" s="50">
        <v>2606.9</v>
      </c>
      <c r="G179" s="50">
        <f t="shared" si="10"/>
        <v>553.05999999999995</v>
      </c>
      <c r="H179" s="45">
        <f>G179/G253</f>
        <v>1.4617439530414001E-4</v>
      </c>
      <c r="I179" s="44">
        <f>ROUND(F179*Прил.10!$D$12,2)</f>
        <v>20959.48</v>
      </c>
      <c r="J179" s="44">
        <f t="shared" si="11"/>
        <v>4446.62</v>
      </c>
      <c r="K179" s="133"/>
    </row>
    <row r="180" spans="1:11" s="33" customFormat="1" ht="46.9" customHeight="1" outlineLevel="1" x14ac:dyDescent="0.25">
      <c r="A180" s="41">
        <v>152</v>
      </c>
      <c r="B180" s="46" t="s">
        <v>413</v>
      </c>
      <c r="C180" s="47" t="s">
        <v>414</v>
      </c>
      <c r="D180" s="48" t="s">
        <v>234</v>
      </c>
      <c r="E180" s="49">
        <v>0.97366666666666002</v>
      </c>
      <c r="F180" s="50">
        <v>558.33000000000004</v>
      </c>
      <c r="G180" s="50">
        <f t="shared" si="10"/>
        <v>543.63</v>
      </c>
      <c r="H180" s="45">
        <f>G180/G253</f>
        <v>1.4368203543772999E-4</v>
      </c>
      <c r="I180" s="44">
        <f>ROUND(F180*Прил.10!$D$12,2)</f>
        <v>4488.97</v>
      </c>
      <c r="J180" s="44">
        <f t="shared" si="11"/>
        <v>4370.76</v>
      </c>
      <c r="K180" s="133"/>
    </row>
    <row r="181" spans="1:11" s="33" customFormat="1" ht="31.35" customHeight="1" outlineLevel="1" x14ac:dyDescent="0.25">
      <c r="A181" s="41">
        <v>153</v>
      </c>
      <c r="B181" s="46" t="s">
        <v>415</v>
      </c>
      <c r="C181" s="47" t="s">
        <v>416</v>
      </c>
      <c r="D181" s="48" t="s">
        <v>231</v>
      </c>
      <c r="E181" s="49">
        <v>0.16722222222222</v>
      </c>
      <c r="F181" s="50">
        <v>3039.7</v>
      </c>
      <c r="G181" s="50">
        <f t="shared" si="10"/>
        <v>508.31</v>
      </c>
      <c r="H181" s="45">
        <f>G181/G253</f>
        <v>1.3434691873765001E-4</v>
      </c>
      <c r="I181" s="44">
        <f>ROUND(F181*Прил.10!$D$12,2)</f>
        <v>24439.19</v>
      </c>
      <c r="J181" s="44">
        <f t="shared" si="11"/>
        <v>4086.78</v>
      </c>
      <c r="K181" s="133"/>
    </row>
    <row r="182" spans="1:11" s="33" customFormat="1" ht="15.6" customHeight="1" outlineLevel="1" x14ac:dyDescent="0.25">
      <c r="A182" s="41">
        <v>154</v>
      </c>
      <c r="B182" s="46" t="s">
        <v>417</v>
      </c>
      <c r="C182" s="47" t="s">
        <v>418</v>
      </c>
      <c r="D182" s="48" t="s">
        <v>265</v>
      </c>
      <c r="E182" s="49">
        <v>81.339008611110998</v>
      </c>
      <c r="F182" s="50">
        <v>6.09</v>
      </c>
      <c r="G182" s="50">
        <f t="shared" si="10"/>
        <v>495.35</v>
      </c>
      <c r="H182" s="45">
        <f>G182/G253</f>
        <v>1.3092157580354001E-4</v>
      </c>
      <c r="I182" s="44">
        <f>ROUND(F182*Прил.10!$D$12,2)</f>
        <v>48.96</v>
      </c>
      <c r="J182" s="44">
        <f t="shared" si="11"/>
        <v>3982.36</v>
      </c>
      <c r="K182" s="133"/>
    </row>
    <row r="183" spans="1:11" s="33" customFormat="1" ht="31.35" customHeight="1" outlineLevel="1" x14ac:dyDescent="0.25">
      <c r="A183" s="41">
        <v>155</v>
      </c>
      <c r="B183" s="46" t="s">
        <v>419</v>
      </c>
      <c r="C183" s="47" t="s">
        <v>420</v>
      </c>
      <c r="D183" s="48" t="s">
        <v>231</v>
      </c>
      <c r="E183" s="49">
        <v>0.11010916666667001</v>
      </c>
      <c r="F183" s="50">
        <v>4455.2</v>
      </c>
      <c r="G183" s="50">
        <f t="shared" si="10"/>
        <v>490.56</v>
      </c>
      <c r="H183" s="45">
        <f>G183/G253</f>
        <v>1.2965557328391001E-4</v>
      </c>
      <c r="I183" s="44">
        <f>ROUND(F183*Прил.10!$D$12,2)</f>
        <v>35819.81</v>
      </c>
      <c r="J183" s="44">
        <f t="shared" si="11"/>
        <v>3944.09</v>
      </c>
      <c r="K183" s="133"/>
    </row>
    <row r="184" spans="1:11" s="33" customFormat="1" ht="15.6" customHeight="1" outlineLevel="1" x14ac:dyDescent="0.25">
      <c r="A184" s="41">
        <v>156</v>
      </c>
      <c r="B184" s="46" t="s">
        <v>421</v>
      </c>
      <c r="C184" s="47" t="s">
        <v>422</v>
      </c>
      <c r="D184" s="48" t="s">
        <v>265</v>
      </c>
      <c r="E184" s="49">
        <v>250.89027777778</v>
      </c>
      <c r="F184" s="50">
        <v>1.82</v>
      </c>
      <c r="G184" s="50">
        <f t="shared" si="10"/>
        <v>456.62</v>
      </c>
      <c r="H184" s="45">
        <f>G184/G253</f>
        <v>1.2068519217404E-4</v>
      </c>
      <c r="I184" s="44">
        <f>ROUND(F184*Прил.10!$D$12,2)</f>
        <v>14.63</v>
      </c>
      <c r="J184" s="44">
        <f t="shared" si="11"/>
        <v>3670.52</v>
      </c>
      <c r="K184" s="133"/>
    </row>
    <row r="185" spans="1:11" s="33" customFormat="1" ht="15.6" customHeight="1" outlineLevel="1" x14ac:dyDescent="0.25">
      <c r="A185" s="41">
        <v>157</v>
      </c>
      <c r="B185" s="46" t="s">
        <v>423</v>
      </c>
      <c r="C185" s="47" t="s">
        <v>424</v>
      </c>
      <c r="D185" s="48" t="s">
        <v>242</v>
      </c>
      <c r="E185" s="49">
        <v>402.77777777777999</v>
      </c>
      <c r="F185" s="50">
        <v>1.0900000000000001</v>
      </c>
      <c r="G185" s="50">
        <f t="shared" si="10"/>
        <v>439.03</v>
      </c>
      <c r="H185" s="45">
        <f>G185/G253</f>
        <v>1.1603613490466999E-4</v>
      </c>
      <c r="I185" s="44">
        <f>ROUND(F185*Прил.10!$D$12,2)</f>
        <v>8.76</v>
      </c>
      <c r="J185" s="44">
        <f t="shared" si="11"/>
        <v>3528.33</v>
      </c>
      <c r="K185" s="133"/>
    </row>
    <row r="186" spans="1:11" s="33" customFormat="1" ht="15.6" customHeight="1" outlineLevel="1" x14ac:dyDescent="0.25">
      <c r="A186" s="41">
        <v>158</v>
      </c>
      <c r="B186" s="46" t="s">
        <v>425</v>
      </c>
      <c r="C186" s="47" t="s">
        <v>426</v>
      </c>
      <c r="D186" s="48" t="s">
        <v>234</v>
      </c>
      <c r="E186" s="49">
        <v>176.28702777778</v>
      </c>
      <c r="F186" s="50">
        <v>2.44</v>
      </c>
      <c r="G186" s="50">
        <f t="shared" si="10"/>
        <v>430.14</v>
      </c>
      <c r="H186" s="45">
        <f>G186/G253</f>
        <v>1.1368649766051001E-4</v>
      </c>
      <c r="I186" s="44">
        <f>ROUND(F186*Прил.10!$D$12,2)</f>
        <v>19.62</v>
      </c>
      <c r="J186" s="44">
        <f t="shared" si="11"/>
        <v>3458.75</v>
      </c>
      <c r="K186" s="133"/>
    </row>
    <row r="187" spans="1:11" s="33" customFormat="1" ht="31.35" customHeight="1" outlineLevel="1" x14ac:dyDescent="0.25">
      <c r="A187" s="41">
        <v>159</v>
      </c>
      <c r="B187" s="46" t="s">
        <v>427</v>
      </c>
      <c r="C187" s="47" t="s">
        <v>428</v>
      </c>
      <c r="D187" s="48" t="s">
        <v>231</v>
      </c>
      <c r="E187" s="49">
        <v>5.5555555555554997E-2</v>
      </c>
      <c r="F187" s="50">
        <v>7441</v>
      </c>
      <c r="G187" s="50">
        <f t="shared" si="10"/>
        <v>413.39</v>
      </c>
      <c r="H187" s="45">
        <f>G187/G253</f>
        <v>1.0925945335908999E-4</v>
      </c>
      <c r="I187" s="44">
        <f>ROUND(F187*Прил.10!$D$12,2)</f>
        <v>59825.64</v>
      </c>
      <c r="J187" s="44">
        <f t="shared" si="11"/>
        <v>3323.65</v>
      </c>
      <c r="K187" s="133"/>
    </row>
    <row r="188" spans="1:11" s="33" customFormat="1" ht="31.35" customHeight="1" outlineLevel="1" x14ac:dyDescent="0.25">
      <c r="A188" s="41">
        <v>160</v>
      </c>
      <c r="B188" s="46" t="s">
        <v>429</v>
      </c>
      <c r="C188" s="47" t="s">
        <v>430</v>
      </c>
      <c r="D188" s="48" t="s">
        <v>228</v>
      </c>
      <c r="E188" s="49">
        <v>5.6222222222221996</v>
      </c>
      <c r="F188" s="50">
        <v>72.319999999999993</v>
      </c>
      <c r="G188" s="50">
        <f t="shared" si="10"/>
        <v>406.6</v>
      </c>
      <c r="H188" s="45">
        <f>G188/G253</f>
        <v>1.0746484853481E-4</v>
      </c>
      <c r="I188" s="44">
        <f>ROUND(F188*Прил.10!$D$12,2)</f>
        <v>581.45000000000005</v>
      </c>
      <c r="J188" s="44">
        <f t="shared" si="11"/>
        <v>3269.04</v>
      </c>
      <c r="K188" s="133"/>
    </row>
    <row r="189" spans="1:11" s="33" customFormat="1" ht="31.35" customHeight="1" outlineLevel="1" x14ac:dyDescent="0.25">
      <c r="A189" s="41">
        <v>161</v>
      </c>
      <c r="B189" s="46" t="s">
        <v>431</v>
      </c>
      <c r="C189" s="47" t="s">
        <v>432</v>
      </c>
      <c r="D189" s="48" t="s">
        <v>231</v>
      </c>
      <c r="E189" s="49">
        <v>3.5232777777778002E-2</v>
      </c>
      <c r="F189" s="50">
        <v>9424</v>
      </c>
      <c r="G189" s="50">
        <f t="shared" si="10"/>
        <v>332.03</v>
      </c>
      <c r="H189" s="45">
        <f>G189/G253</f>
        <v>8.7755911606034003E-5</v>
      </c>
      <c r="I189" s="44">
        <f>ROUND(F189*Прил.10!$D$12,2)</f>
        <v>75768.960000000006</v>
      </c>
      <c r="J189" s="44">
        <f t="shared" si="11"/>
        <v>2669.55</v>
      </c>
      <c r="K189" s="133"/>
    </row>
    <row r="190" spans="1:11" s="33" customFormat="1" ht="31.35" customHeight="1" outlineLevel="1" x14ac:dyDescent="0.25">
      <c r="A190" s="41">
        <v>162</v>
      </c>
      <c r="B190" s="46" t="s">
        <v>433</v>
      </c>
      <c r="C190" s="47" t="s">
        <v>434</v>
      </c>
      <c r="D190" s="48" t="s">
        <v>231</v>
      </c>
      <c r="E190" s="49">
        <v>4.0083333333332999E-2</v>
      </c>
      <c r="F190" s="50">
        <v>8190</v>
      </c>
      <c r="G190" s="50">
        <f t="shared" si="10"/>
        <v>328.28</v>
      </c>
      <c r="H190" s="45">
        <f>G190/G253</f>
        <v>8.6764782284819996E-5</v>
      </c>
      <c r="I190" s="44">
        <f>ROUND(F190*Прил.10!$D$12,2)</f>
        <v>65847.600000000006</v>
      </c>
      <c r="J190" s="44">
        <f t="shared" si="11"/>
        <v>2639.39</v>
      </c>
      <c r="K190" s="133"/>
    </row>
    <row r="191" spans="1:11" s="33" customFormat="1" ht="46.9" customHeight="1" outlineLevel="1" x14ac:dyDescent="0.25">
      <c r="A191" s="41">
        <v>163</v>
      </c>
      <c r="B191" s="46" t="s">
        <v>435</v>
      </c>
      <c r="C191" s="47" t="s">
        <v>436</v>
      </c>
      <c r="D191" s="48" t="s">
        <v>234</v>
      </c>
      <c r="E191" s="49">
        <v>0.28222222222221999</v>
      </c>
      <c r="F191" s="50">
        <v>1100</v>
      </c>
      <c r="G191" s="50">
        <f t="shared" si="10"/>
        <v>310.44</v>
      </c>
      <c r="H191" s="45">
        <f>G191/G253</f>
        <v>8.2049649727364995E-5</v>
      </c>
      <c r="I191" s="44">
        <f>ROUND(F191*Прил.10!$D$12,2)</f>
        <v>8844</v>
      </c>
      <c r="J191" s="44">
        <f t="shared" si="11"/>
        <v>2495.9699999999998</v>
      </c>
      <c r="K191" s="133"/>
    </row>
    <row r="192" spans="1:11" s="33" customFormat="1" ht="31.35" customHeight="1" outlineLevel="1" x14ac:dyDescent="0.25">
      <c r="A192" s="41">
        <v>164</v>
      </c>
      <c r="B192" s="46" t="s">
        <v>245</v>
      </c>
      <c r="C192" s="47" t="s">
        <v>437</v>
      </c>
      <c r="D192" s="48" t="s">
        <v>247</v>
      </c>
      <c r="E192" s="49">
        <v>3</v>
      </c>
      <c r="F192" s="53">
        <v>100.59</v>
      </c>
      <c r="G192" s="50">
        <f t="shared" si="10"/>
        <v>301.77</v>
      </c>
      <c r="H192" s="45">
        <f>G192/G253</f>
        <v>7.9758158736719005E-5</v>
      </c>
      <c r="I192" s="44">
        <f>ROUND(F192*Прил.10!$D$12,2)</f>
        <v>808.74</v>
      </c>
      <c r="J192" s="44">
        <f t="shared" si="11"/>
        <v>2426.2199999999998</v>
      </c>
      <c r="K192" s="133"/>
    </row>
    <row r="193" spans="1:11" s="33" customFormat="1" ht="15.6" customHeight="1" outlineLevel="1" x14ac:dyDescent="0.25">
      <c r="A193" s="41">
        <v>165</v>
      </c>
      <c r="B193" s="46" t="s">
        <v>245</v>
      </c>
      <c r="C193" s="47" t="s">
        <v>438</v>
      </c>
      <c r="D193" s="48" t="s">
        <v>247</v>
      </c>
      <c r="E193" s="49">
        <v>3</v>
      </c>
      <c r="F193" s="53">
        <v>97.47</v>
      </c>
      <c r="G193" s="50">
        <f t="shared" si="10"/>
        <v>292.41000000000003</v>
      </c>
      <c r="H193" s="45">
        <f>G193/G253</f>
        <v>7.7284299950968998E-5</v>
      </c>
      <c r="I193" s="44">
        <f>ROUND(F193*Прил.10!$D$12,2)</f>
        <v>783.66</v>
      </c>
      <c r="J193" s="44">
        <f t="shared" si="11"/>
        <v>2350.98</v>
      </c>
      <c r="K193" s="133"/>
    </row>
    <row r="194" spans="1:11" s="33" customFormat="1" ht="15.6" customHeight="1" outlineLevel="1" x14ac:dyDescent="0.25">
      <c r="A194" s="41">
        <v>166</v>
      </c>
      <c r="B194" s="46" t="s">
        <v>439</v>
      </c>
      <c r="C194" s="47" t="s">
        <v>440</v>
      </c>
      <c r="D194" s="48" t="s">
        <v>360</v>
      </c>
      <c r="E194" s="49">
        <v>26</v>
      </c>
      <c r="F194" s="50">
        <v>10</v>
      </c>
      <c r="G194" s="50">
        <f t="shared" si="10"/>
        <v>260</v>
      </c>
      <c r="H194" s="45">
        <f>G194/G253</f>
        <v>6.8718299604159002E-5</v>
      </c>
      <c r="I194" s="44">
        <f>ROUND(F194*Прил.10!$D$12,2)</f>
        <v>80.400000000000006</v>
      </c>
      <c r="J194" s="44">
        <f t="shared" si="11"/>
        <v>2090.4</v>
      </c>
      <c r="K194" s="133"/>
    </row>
    <row r="195" spans="1:11" s="33" customFormat="1" ht="46.9" customHeight="1" outlineLevel="1" x14ac:dyDescent="0.25">
      <c r="A195" s="41">
        <v>167</v>
      </c>
      <c r="B195" s="46" t="s">
        <v>441</v>
      </c>
      <c r="C195" s="47" t="s">
        <v>442</v>
      </c>
      <c r="D195" s="48" t="s">
        <v>234</v>
      </c>
      <c r="E195" s="49">
        <v>0.28333333333333</v>
      </c>
      <c r="F195" s="50">
        <v>880.01</v>
      </c>
      <c r="G195" s="50">
        <f t="shared" ref="G195:G226" si="12">ROUND(E195*F195,2)</f>
        <v>249.34</v>
      </c>
      <c r="H195" s="45">
        <f>G195/G253</f>
        <v>6.5900849320388002E-5</v>
      </c>
      <c r="I195" s="44">
        <f>ROUND(F195*Прил.10!$D$12,2)</f>
        <v>7075.28</v>
      </c>
      <c r="J195" s="44">
        <f t="shared" ref="J195:J226" si="13">ROUND(E195*I195,2)</f>
        <v>2004.66</v>
      </c>
      <c r="K195" s="133"/>
    </row>
    <row r="196" spans="1:11" s="33" customFormat="1" ht="46.9" customHeight="1" outlineLevel="1" x14ac:dyDescent="0.25">
      <c r="A196" s="41">
        <v>168</v>
      </c>
      <c r="B196" s="46" t="s">
        <v>443</v>
      </c>
      <c r="C196" s="47" t="s">
        <v>444</v>
      </c>
      <c r="D196" s="48" t="s">
        <v>231</v>
      </c>
      <c r="E196" s="49">
        <v>0.59302777777778004</v>
      </c>
      <c r="F196" s="50">
        <v>412</v>
      </c>
      <c r="G196" s="50">
        <f t="shared" si="12"/>
        <v>244.33</v>
      </c>
      <c r="H196" s="45">
        <f>G196/G253</f>
        <v>6.4576700547246E-5</v>
      </c>
      <c r="I196" s="44">
        <f>ROUND(F196*Прил.10!$D$12,2)</f>
        <v>3312.48</v>
      </c>
      <c r="J196" s="44">
        <f t="shared" si="13"/>
        <v>1964.39</v>
      </c>
      <c r="K196" s="133"/>
    </row>
    <row r="197" spans="1:11" s="33" customFormat="1" ht="15.6" customHeight="1" outlineLevel="1" x14ac:dyDescent="0.25">
      <c r="A197" s="41">
        <v>169</v>
      </c>
      <c r="B197" s="46" t="s">
        <v>445</v>
      </c>
      <c r="C197" s="47" t="s">
        <v>446</v>
      </c>
      <c r="D197" s="48" t="s">
        <v>231</v>
      </c>
      <c r="E197" s="49">
        <v>3.8888888888889001E-2</v>
      </c>
      <c r="F197" s="50">
        <v>5798.2</v>
      </c>
      <c r="G197" s="50">
        <f t="shared" si="12"/>
        <v>225.49</v>
      </c>
      <c r="H197" s="45">
        <f>G197/G253</f>
        <v>5.9597266837468E-5</v>
      </c>
      <c r="I197" s="44">
        <f>ROUND(F197*Прил.10!$D$12,2)</f>
        <v>46617.53</v>
      </c>
      <c r="J197" s="44">
        <f t="shared" si="13"/>
        <v>1812.9</v>
      </c>
      <c r="K197" s="133"/>
    </row>
    <row r="198" spans="1:11" s="33" customFormat="1" ht="46.9" customHeight="1" outlineLevel="1" x14ac:dyDescent="0.25">
      <c r="A198" s="41">
        <v>170</v>
      </c>
      <c r="B198" s="46" t="s">
        <v>447</v>
      </c>
      <c r="C198" s="47" t="s">
        <v>448</v>
      </c>
      <c r="D198" s="48" t="s">
        <v>231</v>
      </c>
      <c r="E198" s="49">
        <v>1.9444444444444001E-2</v>
      </c>
      <c r="F198" s="50">
        <v>11500</v>
      </c>
      <c r="G198" s="50">
        <f t="shared" si="12"/>
        <v>223.61</v>
      </c>
      <c r="H198" s="45">
        <f>G198/G253</f>
        <v>5.9100380671100002E-5</v>
      </c>
      <c r="I198" s="44">
        <f>ROUND(F198*Прил.10!$D$12,2)</f>
        <v>92460</v>
      </c>
      <c r="J198" s="44">
        <f t="shared" si="13"/>
        <v>1797.83</v>
      </c>
      <c r="K198" s="133"/>
    </row>
    <row r="199" spans="1:11" s="33" customFormat="1" ht="31.35" customHeight="1" outlineLevel="1" x14ac:dyDescent="0.25">
      <c r="A199" s="41">
        <v>171</v>
      </c>
      <c r="B199" s="46" t="s">
        <v>449</v>
      </c>
      <c r="C199" s="47" t="s">
        <v>450</v>
      </c>
      <c r="D199" s="48" t="s">
        <v>231</v>
      </c>
      <c r="E199" s="49">
        <v>3.8055555555555003E-2</v>
      </c>
      <c r="F199" s="50">
        <v>5763</v>
      </c>
      <c r="G199" s="50">
        <f t="shared" si="12"/>
        <v>219.31</v>
      </c>
      <c r="H199" s="45">
        <f>G199/G253</f>
        <v>5.7963885716108001E-5</v>
      </c>
      <c r="I199" s="44">
        <f>ROUND(F199*Прил.10!$D$12,2)</f>
        <v>46334.52</v>
      </c>
      <c r="J199" s="44">
        <f t="shared" si="13"/>
        <v>1763.29</v>
      </c>
      <c r="K199" s="133"/>
    </row>
    <row r="200" spans="1:11" s="33" customFormat="1" ht="31.35" customHeight="1" outlineLevel="1" x14ac:dyDescent="0.25">
      <c r="A200" s="41">
        <v>172</v>
      </c>
      <c r="B200" s="46" t="s">
        <v>451</v>
      </c>
      <c r="C200" s="47" t="s">
        <v>452</v>
      </c>
      <c r="D200" s="48" t="s">
        <v>265</v>
      </c>
      <c r="E200" s="49">
        <v>19.476166666667002</v>
      </c>
      <c r="F200" s="50">
        <v>10.57</v>
      </c>
      <c r="G200" s="50">
        <f t="shared" si="12"/>
        <v>205.86</v>
      </c>
      <c r="H200" s="45">
        <f>G200/G253</f>
        <v>5.4409035217353997E-5</v>
      </c>
      <c r="I200" s="44">
        <f>ROUND(F200*Прил.10!$D$12,2)</f>
        <v>84.98</v>
      </c>
      <c r="J200" s="44">
        <f t="shared" si="13"/>
        <v>1655.08</v>
      </c>
      <c r="K200" s="133"/>
    </row>
    <row r="201" spans="1:11" s="33" customFormat="1" ht="15.6" customHeight="1" outlineLevel="1" x14ac:dyDescent="0.25">
      <c r="A201" s="41">
        <v>173</v>
      </c>
      <c r="B201" s="46" t="s">
        <v>453</v>
      </c>
      <c r="C201" s="47" t="s">
        <v>454</v>
      </c>
      <c r="D201" s="48" t="s">
        <v>231</v>
      </c>
      <c r="E201" s="49">
        <v>0.17569444444443999</v>
      </c>
      <c r="F201" s="50">
        <v>1050</v>
      </c>
      <c r="G201" s="50">
        <f t="shared" si="12"/>
        <v>184.48</v>
      </c>
      <c r="H201" s="45">
        <f>G201/G253</f>
        <v>4.8758276580674002E-5</v>
      </c>
      <c r="I201" s="44">
        <f>ROUND(F201*Прил.10!$D$12,2)</f>
        <v>8442</v>
      </c>
      <c r="J201" s="44">
        <f t="shared" si="13"/>
        <v>1483.21</v>
      </c>
      <c r="K201" s="133"/>
    </row>
    <row r="202" spans="1:11" s="33" customFormat="1" ht="31.35" customHeight="1" outlineLevel="1" x14ac:dyDescent="0.25">
      <c r="A202" s="41">
        <v>174</v>
      </c>
      <c r="B202" s="46" t="s">
        <v>455</v>
      </c>
      <c r="C202" s="47" t="s">
        <v>456</v>
      </c>
      <c r="D202" s="48" t="s">
        <v>247</v>
      </c>
      <c r="E202" s="49">
        <v>1</v>
      </c>
      <c r="F202" s="50">
        <v>266.67</v>
      </c>
      <c r="G202" s="50">
        <f t="shared" si="12"/>
        <v>266.67</v>
      </c>
      <c r="H202" s="45">
        <f>G202/G253</f>
        <v>7.0481188290158006E-5</v>
      </c>
      <c r="I202" s="44">
        <f>ROUND(F202*Прил.10!$D$12,2)</f>
        <v>2144.0300000000002</v>
      </c>
      <c r="J202" s="44">
        <f t="shared" si="13"/>
        <v>2144.0300000000002</v>
      </c>
      <c r="K202" s="133"/>
    </row>
    <row r="203" spans="1:11" s="33" customFormat="1" ht="78" customHeight="1" outlineLevel="1" x14ac:dyDescent="0.25">
      <c r="A203" s="41">
        <v>175</v>
      </c>
      <c r="B203" s="46" t="s">
        <v>457</v>
      </c>
      <c r="C203" s="47" t="s">
        <v>458</v>
      </c>
      <c r="D203" s="48" t="s">
        <v>459</v>
      </c>
      <c r="E203" s="49">
        <v>3.2615163888889001</v>
      </c>
      <c r="F203" s="50">
        <v>50.24</v>
      </c>
      <c r="G203" s="50">
        <f t="shared" si="12"/>
        <v>163.86</v>
      </c>
      <c r="H203" s="45">
        <f>G203/G253</f>
        <v>4.3308386819759003E-5</v>
      </c>
      <c r="I203" s="44">
        <f>ROUND(F203*Прил.10!$D$12,2)</f>
        <v>403.93</v>
      </c>
      <c r="J203" s="44">
        <f t="shared" si="13"/>
        <v>1317.42</v>
      </c>
      <c r="K203" s="133"/>
    </row>
    <row r="204" spans="1:11" s="33" customFormat="1" ht="15.6" customHeight="1" outlineLevel="1" x14ac:dyDescent="0.25">
      <c r="A204" s="41">
        <v>176</v>
      </c>
      <c r="B204" s="46" t="s">
        <v>460</v>
      </c>
      <c r="C204" s="47" t="s">
        <v>461</v>
      </c>
      <c r="D204" s="48" t="s">
        <v>462</v>
      </c>
      <c r="E204" s="49">
        <v>1.65</v>
      </c>
      <c r="F204" s="50">
        <v>94</v>
      </c>
      <c r="G204" s="50">
        <f t="shared" si="12"/>
        <v>155.1</v>
      </c>
      <c r="H204" s="45">
        <f>G204/G253</f>
        <v>4.0993108725403997E-5</v>
      </c>
      <c r="I204" s="44">
        <f>ROUND(F204*Прил.10!$D$12,2)</f>
        <v>755.76</v>
      </c>
      <c r="J204" s="44">
        <f t="shared" si="13"/>
        <v>1247</v>
      </c>
      <c r="K204" s="133"/>
    </row>
    <row r="205" spans="1:11" s="33" customFormat="1" ht="15.6" customHeight="1" outlineLevel="1" x14ac:dyDescent="0.25">
      <c r="A205" s="41">
        <v>177</v>
      </c>
      <c r="B205" s="46" t="s">
        <v>463</v>
      </c>
      <c r="C205" s="47" t="s">
        <v>464</v>
      </c>
      <c r="D205" s="48" t="s">
        <v>231</v>
      </c>
      <c r="E205" s="49">
        <v>1.1947222222222E-2</v>
      </c>
      <c r="F205" s="50">
        <v>12470</v>
      </c>
      <c r="G205" s="50">
        <f t="shared" si="12"/>
        <v>148.97999999999999</v>
      </c>
      <c r="H205" s="45">
        <f>G205/G253</f>
        <v>3.9375585673183001E-5</v>
      </c>
      <c r="I205" s="44">
        <f>ROUND(F205*Прил.10!$D$12,2)</f>
        <v>100258.8</v>
      </c>
      <c r="J205" s="44">
        <f t="shared" si="13"/>
        <v>1197.81</v>
      </c>
      <c r="K205" s="133"/>
    </row>
    <row r="206" spans="1:11" s="33" customFormat="1" ht="31.35" customHeight="1" outlineLevel="1" x14ac:dyDescent="0.25">
      <c r="A206" s="41">
        <v>178</v>
      </c>
      <c r="B206" s="46" t="s">
        <v>465</v>
      </c>
      <c r="C206" s="47" t="s">
        <v>466</v>
      </c>
      <c r="D206" s="48" t="s">
        <v>231</v>
      </c>
      <c r="E206" s="49">
        <v>1.7569444444443999E-2</v>
      </c>
      <c r="F206" s="50">
        <v>8475</v>
      </c>
      <c r="G206" s="50">
        <f t="shared" si="12"/>
        <v>148.9</v>
      </c>
      <c r="H206" s="45">
        <f>G206/G253</f>
        <v>3.9354441580996998E-5</v>
      </c>
      <c r="I206" s="44">
        <f>ROUND(F206*Прил.10!$D$12,2)</f>
        <v>68139</v>
      </c>
      <c r="J206" s="44">
        <f t="shared" si="13"/>
        <v>1197.1600000000001</v>
      </c>
      <c r="K206" s="133"/>
    </row>
    <row r="207" spans="1:11" s="33" customFormat="1" ht="46.9" customHeight="1" outlineLevel="1" x14ac:dyDescent="0.25">
      <c r="A207" s="41">
        <v>179</v>
      </c>
      <c r="B207" s="46" t="s">
        <v>467</v>
      </c>
      <c r="C207" s="47" t="s">
        <v>468</v>
      </c>
      <c r="D207" s="48" t="s">
        <v>247</v>
      </c>
      <c r="E207" s="49">
        <v>11.111111111111001</v>
      </c>
      <c r="F207" s="50">
        <v>12.65</v>
      </c>
      <c r="G207" s="50">
        <f t="shared" si="12"/>
        <v>140.56</v>
      </c>
      <c r="H207" s="45">
        <f>G207/G253</f>
        <v>3.7150169970617003E-5</v>
      </c>
      <c r="I207" s="44">
        <f>ROUND(F207*Прил.10!$D$12,2)</f>
        <v>101.71</v>
      </c>
      <c r="J207" s="44">
        <f t="shared" si="13"/>
        <v>1130.1099999999999</v>
      </c>
      <c r="K207" s="133"/>
    </row>
    <row r="208" spans="1:11" s="33" customFormat="1" ht="15.6" customHeight="1" outlineLevel="1" x14ac:dyDescent="0.25">
      <c r="A208" s="41">
        <v>180</v>
      </c>
      <c r="B208" s="46" t="s">
        <v>469</v>
      </c>
      <c r="C208" s="47" t="s">
        <v>470</v>
      </c>
      <c r="D208" s="48" t="s">
        <v>247</v>
      </c>
      <c r="E208" s="49">
        <v>25.5</v>
      </c>
      <c r="F208" s="50">
        <v>5</v>
      </c>
      <c r="G208" s="50">
        <f t="shared" si="12"/>
        <v>127.5</v>
      </c>
      <c r="H208" s="45">
        <f>G208/G253</f>
        <v>3.3698396921270003E-5</v>
      </c>
      <c r="I208" s="44">
        <f>ROUND(F208*Прил.10!$D$12,2)</f>
        <v>40.200000000000003</v>
      </c>
      <c r="J208" s="44">
        <f t="shared" si="13"/>
        <v>1025.0999999999999</v>
      </c>
      <c r="K208" s="133"/>
    </row>
    <row r="209" spans="1:11" s="33" customFormat="1" ht="31.35" customHeight="1" outlineLevel="1" x14ac:dyDescent="0.25">
      <c r="A209" s="41">
        <v>181</v>
      </c>
      <c r="B209" s="46" t="s">
        <v>471</v>
      </c>
      <c r="C209" s="47" t="s">
        <v>472</v>
      </c>
      <c r="D209" s="48" t="s">
        <v>231</v>
      </c>
      <c r="E209" s="49">
        <v>1.4388888888889E-2</v>
      </c>
      <c r="F209" s="50">
        <v>8475</v>
      </c>
      <c r="G209" s="50">
        <f t="shared" si="12"/>
        <v>121.95</v>
      </c>
      <c r="H209" s="45">
        <f>G209/G253</f>
        <v>3.2231525525874001E-5</v>
      </c>
      <c r="I209" s="44">
        <f>ROUND(F209*Прил.10!$D$12,2)</f>
        <v>68139</v>
      </c>
      <c r="J209" s="44">
        <f t="shared" si="13"/>
        <v>980.44</v>
      </c>
      <c r="K209" s="133"/>
    </row>
    <row r="210" spans="1:11" s="33" customFormat="1" ht="15.6" customHeight="1" outlineLevel="1" x14ac:dyDescent="0.25">
      <c r="A210" s="41">
        <v>182</v>
      </c>
      <c r="B210" s="46" t="s">
        <v>473</v>
      </c>
      <c r="C210" s="47" t="s">
        <v>474</v>
      </c>
      <c r="D210" s="48" t="s">
        <v>265</v>
      </c>
      <c r="E210" s="49">
        <v>3.6311666666667</v>
      </c>
      <c r="F210" s="50">
        <v>28.6</v>
      </c>
      <c r="G210" s="50">
        <f t="shared" si="12"/>
        <v>103.85</v>
      </c>
      <c r="H210" s="45">
        <f>G210/G253</f>
        <v>2.7447674668815E-5</v>
      </c>
      <c r="I210" s="44">
        <f>ROUND(F210*Прил.10!$D$12,2)</f>
        <v>229.94</v>
      </c>
      <c r="J210" s="44">
        <f t="shared" si="13"/>
        <v>834.95</v>
      </c>
      <c r="K210" s="133"/>
    </row>
    <row r="211" spans="1:11" s="33" customFormat="1" ht="15.6" customHeight="1" outlineLevel="1" x14ac:dyDescent="0.25">
      <c r="A211" s="41">
        <v>183</v>
      </c>
      <c r="B211" s="46" t="s">
        <v>475</v>
      </c>
      <c r="C211" s="47" t="s">
        <v>476</v>
      </c>
      <c r="D211" s="48" t="s">
        <v>231</v>
      </c>
      <c r="E211" s="49">
        <v>1.1705555555556E-2</v>
      </c>
      <c r="F211" s="50">
        <v>7640</v>
      </c>
      <c r="G211" s="50">
        <f t="shared" si="12"/>
        <v>89.43</v>
      </c>
      <c r="H211" s="45">
        <f>G211/G253</f>
        <v>2.3636452052307E-5</v>
      </c>
      <c r="I211" s="44">
        <f>ROUND(F211*Прил.10!$D$12,2)</f>
        <v>61425.599999999999</v>
      </c>
      <c r="J211" s="44">
        <f t="shared" si="13"/>
        <v>719.02</v>
      </c>
      <c r="K211" s="133"/>
    </row>
    <row r="212" spans="1:11" s="33" customFormat="1" ht="31.35" customHeight="1" outlineLevel="1" x14ac:dyDescent="0.25">
      <c r="A212" s="41">
        <v>184</v>
      </c>
      <c r="B212" s="46" t="s">
        <v>477</v>
      </c>
      <c r="C212" s="47" t="s">
        <v>478</v>
      </c>
      <c r="D212" s="48" t="s">
        <v>479</v>
      </c>
      <c r="E212" s="49">
        <v>88.630669444443996</v>
      </c>
      <c r="F212" s="50">
        <v>1</v>
      </c>
      <c r="G212" s="50">
        <f t="shared" si="12"/>
        <v>88.63</v>
      </c>
      <c r="H212" s="45">
        <f>G212/G253</f>
        <v>2.3425011130448E-5</v>
      </c>
      <c r="I212" s="44">
        <f>ROUND(F212*Прил.10!$D$12,2)</f>
        <v>8.0399999999999991</v>
      </c>
      <c r="J212" s="44">
        <f t="shared" si="13"/>
        <v>712.59</v>
      </c>
      <c r="K212" s="133"/>
    </row>
    <row r="213" spans="1:11" s="33" customFormat="1" ht="15.6" customHeight="1" outlineLevel="1" x14ac:dyDescent="0.25">
      <c r="A213" s="41">
        <v>185</v>
      </c>
      <c r="B213" s="46" t="s">
        <v>480</v>
      </c>
      <c r="C213" s="47" t="s">
        <v>481</v>
      </c>
      <c r="D213" s="48" t="s">
        <v>482</v>
      </c>
      <c r="E213" s="49">
        <v>215</v>
      </c>
      <c r="F213" s="50">
        <v>0.4</v>
      </c>
      <c r="G213" s="50">
        <f t="shared" si="12"/>
        <v>86</v>
      </c>
      <c r="H213" s="45">
        <f>G213/G253</f>
        <v>2.2729899099837E-5</v>
      </c>
      <c r="I213" s="44">
        <f>ROUND(F213*Прил.10!$D$12,2)</f>
        <v>3.22</v>
      </c>
      <c r="J213" s="44">
        <f t="shared" si="13"/>
        <v>692.3</v>
      </c>
      <c r="K213" s="133"/>
    </row>
    <row r="214" spans="1:11" s="33" customFormat="1" ht="46.9" customHeight="1" outlineLevel="1" x14ac:dyDescent="0.25">
      <c r="A214" s="41">
        <v>186</v>
      </c>
      <c r="B214" s="46" t="s">
        <v>483</v>
      </c>
      <c r="C214" s="47" t="s">
        <v>484</v>
      </c>
      <c r="D214" s="48" t="s">
        <v>234</v>
      </c>
      <c r="E214" s="49">
        <v>6.9472222222222005E-2</v>
      </c>
      <c r="F214" s="50">
        <v>1056</v>
      </c>
      <c r="G214" s="50">
        <f t="shared" si="12"/>
        <v>73.36</v>
      </c>
      <c r="H214" s="45">
        <f>G214/G253</f>
        <v>1.9389132534466E-5</v>
      </c>
      <c r="I214" s="44">
        <f>ROUND(F214*Прил.10!$D$12,2)</f>
        <v>8490.24</v>
      </c>
      <c r="J214" s="44">
        <f t="shared" si="13"/>
        <v>589.84</v>
      </c>
      <c r="K214" s="133"/>
    </row>
    <row r="215" spans="1:11" s="33" customFormat="1" ht="46.9" customHeight="1" outlineLevel="1" x14ac:dyDescent="0.25">
      <c r="A215" s="41">
        <v>187</v>
      </c>
      <c r="B215" s="46" t="s">
        <v>485</v>
      </c>
      <c r="C215" s="47" t="s">
        <v>486</v>
      </c>
      <c r="D215" s="48" t="s">
        <v>231</v>
      </c>
      <c r="E215" s="49">
        <v>1.2222222222222001E-2</v>
      </c>
      <c r="F215" s="50">
        <v>5763</v>
      </c>
      <c r="G215" s="50">
        <f t="shared" si="12"/>
        <v>70.44</v>
      </c>
      <c r="H215" s="45">
        <f>G215/G253</f>
        <v>1.861737316968E-5</v>
      </c>
      <c r="I215" s="44">
        <f>ROUND(F215*Прил.10!$D$12,2)</f>
        <v>46334.52</v>
      </c>
      <c r="J215" s="44">
        <f t="shared" si="13"/>
        <v>566.30999999999995</v>
      </c>
      <c r="K215" s="133"/>
    </row>
    <row r="216" spans="1:11" s="33" customFormat="1" ht="46.9" customHeight="1" outlineLevel="1" x14ac:dyDescent="0.25">
      <c r="A216" s="41">
        <v>188</v>
      </c>
      <c r="B216" s="46" t="s">
        <v>487</v>
      </c>
      <c r="C216" s="47" t="s">
        <v>488</v>
      </c>
      <c r="D216" s="48" t="s">
        <v>231</v>
      </c>
      <c r="E216" s="49">
        <v>5.3833333333332999E-3</v>
      </c>
      <c r="F216" s="50">
        <v>11978</v>
      </c>
      <c r="G216" s="50">
        <f t="shared" si="12"/>
        <v>64.48</v>
      </c>
      <c r="H216" s="45">
        <f>G216/G253</f>
        <v>1.7042138301831E-5</v>
      </c>
      <c r="I216" s="44">
        <f>ROUND(F216*Прил.10!$D$12,2)</f>
        <v>96303.12</v>
      </c>
      <c r="J216" s="44">
        <f t="shared" si="13"/>
        <v>518.42999999999995</v>
      </c>
      <c r="K216" s="133"/>
    </row>
    <row r="217" spans="1:11" s="33" customFormat="1" ht="15.6" customHeight="1" outlineLevel="1" x14ac:dyDescent="0.25">
      <c r="A217" s="41">
        <v>189</v>
      </c>
      <c r="B217" s="46" t="s">
        <v>489</v>
      </c>
      <c r="C217" s="47" t="s">
        <v>490</v>
      </c>
      <c r="D217" s="48" t="s">
        <v>231</v>
      </c>
      <c r="E217" s="49">
        <v>1.4758333333333E-2</v>
      </c>
      <c r="F217" s="50">
        <v>4294</v>
      </c>
      <c r="G217" s="50">
        <f t="shared" si="12"/>
        <v>63.37</v>
      </c>
      <c r="H217" s="45">
        <f>G217/G253</f>
        <v>1.6748764022751999E-5</v>
      </c>
      <c r="I217" s="44">
        <f>ROUND(F217*Прил.10!$D$12,2)</f>
        <v>34523.760000000002</v>
      </c>
      <c r="J217" s="44">
        <f t="shared" si="13"/>
        <v>509.51</v>
      </c>
      <c r="K217" s="133"/>
    </row>
    <row r="218" spans="1:11" s="33" customFormat="1" ht="15.6" customHeight="1" outlineLevel="1" x14ac:dyDescent="0.25">
      <c r="A218" s="41">
        <v>190</v>
      </c>
      <c r="B218" s="46" t="s">
        <v>491</v>
      </c>
      <c r="C218" s="47" t="s">
        <v>492</v>
      </c>
      <c r="D218" s="48" t="s">
        <v>265</v>
      </c>
      <c r="E218" s="49">
        <v>8.484</v>
      </c>
      <c r="F218" s="50">
        <v>6.67</v>
      </c>
      <c r="G218" s="50">
        <f t="shared" si="12"/>
        <v>56.59</v>
      </c>
      <c r="H218" s="45">
        <f>G218/G253</f>
        <v>1.4956802209997001E-5</v>
      </c>
      <c r="I218" s="44">
        <f>ROUND(F218*Прил.10!$D$12,2)</f>
        <v>53.63</v>
      </c>
      <c r="J218" s="44">
        <f t="shared" si="13"/>
        <v>455</v>
      </c>
      <c r="K218" s="133"/>
    </row>
    <row r="219" spans="1:11" s="33" customFormat="1" ht="31.35" customHeight="1" outlineLevel="1" x14ac:dyDescent="0.25">
      <c r="A219" s="41">
        <v>191</v>
      </c>
      <c r="B219" s="46" t="s">
        <v>493</v>
      </c>
      <c r="C219" s="47" t="s">
        <v>494</v>
      </c>
      <c r="D219" s="48" t="s">
        <v>231</v>
      </c>
      <c r="E219" s="49">
        <v>7.2488888888889005E-2</v>
      </c>
      <c r="F219" s="50">
        <v>734.5</v>
      </c>
      <c r="G219" s="50">
        <f t="shared" si="12"/>
        <v>53.24</v>
      </c>
      <c r="H219" s="45">
        <f>G219/G253</f>
        <v>1.4071393349713E-5</v>
      </c>
      <c r="I219" s="44">
        <f>ROUND(F219*Прил.10!$D$12,2)</f>
        <v>5905.38</v>
      </c>
      <c r="J219" s="44">
        <f t="shared" si="13"/>
        <v>428.07</v>
      </c>
      <c r="K219" s="133"/>
    </row>
    <row r="220" spans="1:11" s="33" customFormat="1" ht="31.35" customHeight="1" outlineLevel="1" x14ac:dyDescent="0.25">
      <c r="A220" s="41">
        <v>192</v>
      </c>
      <c r="B220" s="46" t="s">
        <v>495</v>
      </c>
      <c r="C220" s="47" t="s">
        <v>496</v>
      </c>
      <c r="D220" s="48" t="s">
        <v>234</v>
      </c>
      <c r="E220" s="49">
        <v>0.1</v>
      </c>
      <c r="F220" s="50">
        <v>519.79999999999995</v>
      </c>
      <c r="G220" s="50">
        <f t="shared" si="12"/>
        <v>51.98</v>
      </c>
      <c r="H220" s="45">
        <f>G220/G253</f>
        <v>1.3738373897785E-5</v>
      </c>
      <c r="I220" s="44">
        <f>ROUND(F220*Прил.10!$D$12,2)</f>
        <v>4179.1899999999996</v>
      </c>
      <c r="J220" s="44">
        <f t="shared" si="13"/>
        <v>417.92</v>
      </c>
      <c r="K220" s="133"/>
    </row>
    <row r="221" spans="1:11" s="33" customFormat="1" ht="15.6" customHeight="1" outlineLevel="1" x14ac:dyDescent="0.25">
      <c r="A221" s="41">
        <v>193</v>
      </c>
      <c r="B221" s="46" t="s">
        <v>497</v>
      </c>
      <c r="C221" s="47" t="s">
        <v>498</v>
      </c>
      <c r="D221" s="48" t="s">
        <v>265</v>
      </c>
      <c r="E221" s="49">
        <v>6.3250000000000002</v>
      </c>
      <c r="F221" s="50">
        <v>8.09</v>
      </c>
      <c r="G221" s="50">
        <f t="shared" si="12"/>
        <v>51.17</v>
      </c>
      <c r="H221" s="45">
        <f>G221/G253</f>
        <v>1.3524289964402999E-5</v>
      </c>
      <c r="I221" s="44">
        <f>ROUND(F221*Прил.10!$D$12,2)</f>
        <v>65.040000000000006</v>
      </c>
      <c r="J221" s="44">
        <f t="shared" si="13"/>
        <v>411.38</v>
      </c>
      <c r="K221" s="133"/>
    </row>
    <row r="222" spans="1:11" s="33" customFormat="1" ht="31.35" customHeight="1" outlineLevel="1" x14ac:dyDescent="0.25">
      <c r="A222" s="41">
        <v>194</v>
      </c>
      <c r="B222" s="46" t="s">
        <v>499</v>
      </c>
      <c r="C222" s="47" t="s">
        <v>500</v>
      </c>
      <c r="D222" s="48" t="s">
        <v>234</v>
      </c>
      <c r="E222" s="49">
        <v>4.6222222222221998E-2</v>
      </c>
      <c r="F222" s="50">
        <v>1100</v>
      </c>
      <c r="G222" s="50">
        <f t="shared" si="12"/>
        <v>50.84</v>
      </c>
      <c r="H222" s="45">
        <f>G222/G253</f>
        <v>1.3437070584135999E-5</v>
      </c>
      <c r="I222" s="44">
        <f>ROUND(F222*Прил.10!$D$12,2)</f>
        <v>8844</v>
      </c>
      <c r="J222" s="44">
        <f t="shared" si="13"/>
        <v>408.79</v>
      </c>
      <c r="K222" s="133"/>
    </row>
    <row r="223" spans="1:11" s="33" customFormat="1" ht="46.9" customHeight="1" outlineLevel="1" x14ac:dyDescent="0.25">
      <c r="A223" s="41">
        <v>195</v>
      </c>
      <c r="B223" s="46" t="s">
        <v>501</v>
      </c>
      <c r="C223" s="47" t="s">
        <v>502</v>
      </c>
      <c r="D223" s="48" t="s">
        <v>234</v>
      </c>
      <c r="E223" s="49">
        <v>8.3611111111110997E-2</v>
      </c>
      <c r="F223" s="50">
        <v>602</v>
      </c>
      <c r="G223" s="50">
        <f t="shared" si="12"/>
        <v>50.33</v>
      </c>
      <c r="H223" s="45">
        <f>G223/G253</f>
        <v>1.3302276996451E-5</v>
      </c>
      <c r="I223" s="44">
        <f>ROUND(F223*Прил.10!$D$12,2)</f>
        <v>4840.08</v>
      </c>
      <c r="J223" s="44">
        <f t="shared" si="13"/>
        <v>404.68</v>
      </c>
      <c r="K223" s="133"/>
    </row>
    <row r="224" spans="1:11" s="33" customFormat="1" ht="15.6" customHeight="1" outlineLevel="1" x14ac:dyDescent="0.25">
      <c r="A224" s="41">
        <v>196</v>
      </c>
      <c r="B224" s="46" t="s">
        <v>503</v>
      </c>
      <c r="C224" s="47" t="s">
        <v>504</v>
      </c>
      <c r="D224" s="48" t="s">
        <v>247</v>
      </c>
      <c r="E224" s="49">
        <v>12</v>
      </c>
      <c r="F224" s="50">
        <v>4.5</v>
      </c>
      <c r="G224" s="50">
        <f t="shared" si="12"/>
        <v>54</v>
      </c>
      <c r="H224" s="45">
        <f>G224/G253</f>
        <v>1.4272262225479E-5</v>
      </c>
      <c r="I224" s="44">
        <f>ROUND(F224*Прил.10!$D$12,2)</f>
        <v>36.18</v>
      </c>
      <c r="J224" s="44">
        <f t="shared" si="13"/>
        <v>434.16</v>
      </c>
      <c r="K224" s="133"/>
    </row>
    <row r="225" spans="1:11" s="33" customFormat="1" ht="15.6" customHeight="1" outlineLevel="1" x14ac:dyDescent="0.25">
      <c r="A225" s="41">
        <v>197</v>
      </c>
      <c r="B225" s="46" t="s">
        <v>505</v>
      </c>
      <c r="C225" s="47" t="s">
        <v>506</v>
      </c>
      <c r="D225" s="48" t="s">
        <v>310</v>
      </c>
      <c r="E225" s="49">
        <v>0.83333333333333004</v>
      </c>
      <c r="F225" s="50">
        <v>39</v>
      </c>
      <c r="G225" s="50">
        <f t="shared" si="12"/>
        <v>32.5</v>
      </c>
      <c r="H225" s="45">
        <f>G225/G253</f>
        <v>8.5897874505198007E-6</v>
      </c>
      <c r="I225" s="44">
        <f>ROUND(F225*Прил.10!$D$12,2)</f>
        <v>313.56</v>
      </c>
      <c r="J225" s="44">
        <f t="shared" si="13"/>
        <v>261.3</v>
      </c>
      <c r="K225" s="133"/>
    </row>
    <row r="226" spans="1:11" s="33" customFormat="1" ht="15.6" customHeight="1" outlineLevel="1" x14ac:dyDescent="0.25">
      <c r="A226" s="41">
        <v>198</v>
      </c>
      <c r="B226" s="46" t="s">
        <v>507</v>
      </c>
      <c r="C226" s="47" t="s">
        <v>508</v>
      </c>
      <c r="D226" s="48" t="s">
        <v>231</v>
      </c>
      <c r="E226" s="49">
        <v>4.2166666666667001E-3</v>
      </c>
      <c r="F226" s="50">
        <v>7571</v>
      </c>
      <c r="G226" s="50">
        <f t="shared" si="12"/>
        <v>31.92</v>
      </c>
      <c r="H226" s="45">
        <f>G226/G253</f>
        <v>8.4364927821721E-6</v>
      </c>
      <c r="I226" s="44">
        <f>ROUND(F226*Прил.10!$D$12,2)</f>
        <v>60870.84</v>
      </c>
      <c r="J226" s="44">
        <f t="shared" si="13"/>
        <v>256.67</v>
      </c>
      <c r="K226" s="133"/>
    </row>
    <row r="227" spans="1:11" s="33" customFormat="1" ht="62.45" customHeight="1" outlineLevel="1" x14ac:dyDescent="0.25">
      <c r="A227" s="41">
        <v>199</v>
      </c>
      <c r="B227" s="46" t="s">
        <v>509</v>
      </c>
      <c r="C227" s="47" t="s">
        <v>510</v>
      </c>
      <c r="D227" s="48" t="s">
        <v>307</v>
      </c>
      <c r="E227" s="49">
        <v>2.7777777777778E-3</v>
      </c>
      <c r="F227" s="50">
        <v>8454.8700000000008</v>
      </c>
      <c r="G227" s="50">
        <f t="shared" ref="G227:G251" si="14">ROUND(E227*F227,2)</f>
        <v>23.49</v>
      </c>
      <c r="H227" s="45">
        <f>G227/G253</f>
        <v>6.2084340680833998E-6</v>
      </c>
      <c r="I227" s="44">
        <f>ROUND(F227*Прил.10!$D$12,2)</f>
        <v>67977.149999999994</v>
      </c>
      <c r="J227" s="44">
        <f t="shared" ref="J227:J251" si="15">ROUND(E227*I227,2)</f>
        <v>188.83</v>
      </c>
      <c r="K227" s="133"/>
    </row>
    <row r="228" spans="1:11" s="33" customFormat="1" ht="15.6" customHeight="1" outlineLevel="1" x14ac:dyDescent="0.25">
      <c r="A228" s="41">
        <v>200</v>
      </c>
      <c r="B228" s="46" t="s">
        <v>511</v>
      </c>
      <c r="C228" s="47" t="s">
        <v>512</v>
      </c>
      <c r="D228" s="48" t="s">
        <v>231</v>
      </c>
      <c r="E228" s="49">
        <v>4.4444444444444002E-3</v>
      </c>
      <c r="F228" s="50">
        <v>4488.3999999999996</v>
      </c>
      <c r="G228" s="50">
        <f t="shared" si="14"/>
        <v>19.95</v>
      </c>
      <c r="H228" s="45">
        <f>G228/G253</f>
        <v>5.2728079888575001E-6</v>
      </c>
      <c r="I228" s="44">
        <f>ROUND(F228*Прил.10!$D$12,2)</f>
        <v>36086.74</v>
      </c>
      <c r="J228" s="44">
        <f t="shared" si="15"/>
        <v>160.38999999999999</v>
      </c>
      <c r="K228" s="133"/>
    </row>
    <row r="229" spans="1:11" s="33" customFormat="1" ht="31.35" customHeight="1" outlineLevel="1" x14ac:dyDescent="0.25">
      <c r="A229" s="41">
        <v>201</v>
      </c>
      <c r="B229" s="46" t="s">
        <v>513</v>
      </c>
      <c r="C229" s="47" t="s">
        <v>514</v>
      </c>
      <c r="D229" s="48" t="s">
        <v>231</v>
      </c>
      <c r="E229" s="49">
        <v>1.3333333333332999E-2</v>
      </c>
      <c r="F229" s="50">
        <v>1487.6</v>
      </c>
      <c r="G229" s="50">
        <f t="shared" si="14"/>
        <v>19.829999999999998</v>
      </c>
      <c r="H229" s="45">
        <f>G229/G253</f>
        <v>5.2410918505787001E-6</v>
      </c>
      <c r="I229" s="44">
        <f>ROUND(F229*Прил.10!$D$12,2)</f>
        <v>11960.3</v>
      </c>
      <c r="J229" s="44">
        <f t="shared" si="15"/>
        <v>159.47</v>
      </c>
      <c r="K229" s="133"/>
    </row>
    <row r="230" spans="1:11" s="33" customFormat="1" ht="46.9" customHeight="1" outlineLevel="1" x14ac:dyDescent="0.25">
      <c r="A230" s="41">
        <v>202</v>
      </c>
      <c r="B230" s="46" t="s">
        <v>515</v>
      </c>
      <c r="C230" s="47" t="s">
        <v>516</v>
      </c>
      <c r="D230" s="48" t="s">
        <v>231</v>
      </c>
      <c r="E230" s="49">
        <v>3.8055555555555E-3</v>
      </c>
      <c r="F230" s="50">
        <v>5000</v>
      </c>
      <c r="G230" s="50">
        <f t="shared" si="14"/>
        <v>19.03</v>
      </c>
      <c r="H230" s="45">
        <f>G230/G253</f>
        <v>5.0296509287198003E-6</v>
      </c>
      <c r="I230" s="44">
        <f>ROUND(F230*Прил.10!$D$12,2)</f>
        <v>40200</v>
      </c>
      <c r="J230" s="44">
        <f t="shared" si="15"/>
        <v>152.97999999999999</v>
      </c>
      <c r="K230" s="133"/>
    </row>
    <row r="231" spans="1:11" s="33" customFormat="1" ht="46.9" customHeight="1" outlineLevel="1" x14ac:dyDescent="0.25">
      <c r="A231" s="41">
        <v>203</v>
      </c>
      <c r="B231" s="46" t="s">
        <v>517</v>
      </c>
      <c r="C231" s="47" t="s">
        <v>518</v>
      </c>
      <c r="D231" s="48" t="s">
        <v>265</v>
      </c>
      <c r="E231" s="49">
        <v>0.66666666666665997</v>
      </c>
      <c r="F231" s="50">
        <v>15.14</v>
      </c>
      <c r="G231" s="50">
        <f t="shared" si="14"/>
        <v>10.09</v>
      </c>
      <c r="H231" s="45">
        <f>G231/G253</f>
        <v>2.6667986269460002E-6</v>
      </c>
      <c r="I231" s="44">
        <f>ROUND(F231*Прил.10!$D$12,2)</f>
        <v>121.73</v>
      </c>
      <c r="J231" s="44">
        <f t="shared" si="15"/>
        <v>81.150000000000006</v>
      </c>
      <c r="K231" s="133"/>
    </row>
    <row r="232" spans="1:11" s="33" customFormat="1" ht="31.35" customHeight="1" outlineLevel="1" x14ac:dyDescent="0.25">
      <c r="A232" s="41">
        <v>204</v>
      </c>
      <c r="B232" s="46" t="s">
        <v>519</v>
      </c>
      <c r="C232" s="47" t="s">
        <v>520</v>
      </c>
      <c r="D232" s="48" t="s">
        <v>231</v>
      </c>
      <c r="E232" s="49">
        <v>1.3622222222222E-3</v>
      </c>
      <c r="F232" s="50">
        <v>5989</v>
      </c>
      <c r="G232" s="50">
        <f t="shared" si="14"/>
        <v>8.16</v>
      </c>
      <c r="H232" s="45">
        <f>G232/G253</f>
        <v>2.1566974029612999E-6</v>
      </c>
      <c r="I232" s="44">
        <f>ROUND(F232*Прил.10!$D$12,2)</f>
        <v>48151.56</v>
      </c>
      <c r="J232" s="44">
        <f t="shared" si="15"/>
        <v>65.59</v>
      </c>
      <c r="K232" s="133"/>
    </row>
    <row r="233" spans="1:11" s="33" customFormat="1" ht="31.35" customHeight="1" outlineLevel="1" x14ac:dyDescent="0.25">
      <c r="A233" s="41">
        <v>205</v>
      </c>
      <c r="B233" s="46" t="s">
        <v>521</v>
      </c>
      <c r="C233" s="47" t="s">
        <v>522</v>
      </c>
      <c r="D233" s="48" t="s">
        <v>360</v>
      </c>
      <c r="E233" s="49">
        <v>8.6216666666665998E-2</v>
      </c>
      <c r="F233" s="50">
        <v>86</v>
      </c>
      <c r="G233" s="50">
        <f t="shared" si="14"/>
        <v>7.41</v>
      </c>
      <c r="H233" s="45">
        <f>G233/G253</f>
        <v>1.9584715387185002E-6</v>
      </c>
      <c r="I233" s="44">
        <f>ROUND(F233*Прил.10!$D$12,2)</f>
        <v>691.44</v>
      </c>
      <c r="J233" s="44">
        <f t="shared" si="15"/>
        <v>59.61</v>
      </c>
      <c r="K233" s="133"/>
    </row>
    <row r="234" spans="1:11" s="33" customFormat="1" ht="109.15" customHeight="1" outlineLevel="1" x14ac:dyDescent="0.25">
      <c r="A234" s="41">
        <v>206</v>
      </c>
      <c r="B234" s="46" t="s">
        <v>523</v>
      </c>
      <c r="C234" s="47" t="s">
        <v>524</v>
      </c>
      <c r="D234" s="48" t="s">
        <v>265</v>
      </c>
      <c r="E234" s="49">
        <v>5.5E-2</v>
      </c>
      <c r="F234" s="50">
        <v>115.2</v>
      </c>
      <c r="G234" s="50">
        <f t="shared" si="14"/>
        <v>6.34</v>
      </c>
      <c r="H234" s="45">
        <f>G234/G253</f>
        <v>1.6756693057322001E-6</v>
      </c>
      <c r="I234" s="44">
        <f>ROUND(F234*Прил.10!$D$12,2)</f>
        <v>926.21</v>
      </c>
      <c r="J234" s="44">
        <f t="shared" si="15"/>
        <v>50.94</v>
      </c>
      <c r="K234" s="133"/>
    </row>
    <row r="235" spans="1:11" s="33" customFormat="1" ht="31.35" customHeight="1" outlineLevel="1" x14ac:dyDescent="0.25">
      <c r="A235" s="41">
        <v>207</v>
      </c>
      <c r="B235" s="46" t="s">
        <v>525</v>
      </c>
      <c r="C235" s="47" t="s">
        <v>526</v>
      </c>
      <c r="D235" s="48" t="s">
        <v>250</v>
      </c>
      <c r="E235" s="49">
        <v>3.1722222222222E-3</v>
      </c>
      <c r="F235" s="50">
        <v>1752.6</v>
      </c>
      <c r="G235" s="50">
        <f t="shared" si="14"/>
        <v>5.56</v>
      </c>
      <c r="H235" s="45">
        <f>G235/G253</f>
        <v>1.4695144069196999E-6</v>
      </c>
      <c r="I235" s="44">
        <f>ROUND(F235*Прил.10!$D$12,2)</f>
        <v>14090.9</v>
      </c>
      <c r="J235" s="44">
        <f t="shared" si="15"/>
        <v>44.7</v>
      </c>
      <c r="K235" s="133"/>
    </row>
    <row r="236" spans="1:11" s="33" customFormat="1" ht="46.9" customHeight="1" outlineLevel="1" x14ac:dyDescent="0.25">
      <c r="A236" s="41">
        <v>208</v>
      </c>
      <c r="B236" s="46" t="s">
        <v>527</v>
      </c>
      <c r="C236" s="47" t="s">
        <v>528</v>
      </c>
      <c r="D236" s="48" t="s">
        <v>265</v>
      </c>
      <c r="E236" s="49">
        <v>0.17788611111111</v>
      </c>
      <c r="F236" s="50">
        <v>30.4</v>
      </c>
      <c r="G236" s="50">
        <f t="shared" si="14"/>
        <v>5.41</v>
      </c>
      <c r="H236" s="45">
        <f>G236/G253</f>
        <v>1.4298692340711E-6</v>
      </c>
      <c r="I236" s="44">
        <f>ROUND(F236*Прил.10!$D$12,2)</f>
        <v>244.42</v>
      </c>
      <c r="J236" s="44">
        <f t="shared" si="15"/>
        <v>43.48</v>
      </c>
      <c r="K236" s="133"/>
    </row>
    <row r="237" spans="1:11" s="33" customFormat="1" ht="15.6" customHeight="1" outlineLevel="1" x14ac:dyDescent="0.25">
      <c r="A237" s="41">
        <v>209</v>
      </c>
      <c r="B237" s="46" t="s">
        <v>529</v>
      </c>
      <c r="C237" s="47" t="s">
        <v>530</v>
      </c>
      <c r="D237" s="48" t="s">
        <v>459</v>
      </c>
      <c r="E237" s="49">
        <v>0.53197222222221996</v>
      </c>
      <c r="F237" s="50">
        <v>6.9</v>
      </c>
      <c r="G237" s="50">
        <f t="shared" si="14"/>
        <v>3.67</v>
      </c>
      <c r="H237" s="45">
        <f>G237/G253</f>
        <v>9.6998522902792998E-7</v>
      </c>
      <c r="I237" s="44">
        <f>ROUND(F237*Прил.10!$D$12,2)</f>
        <v>55.48</v>
      </c>
      <c r="J237" s="44">
        <f t="shared" si="15"/>
        <v>29.51</v>
      </c>
      <c r="K237" s="133"/>
    </row>
    <row r="238" spans="1:11" s="33" customFormat="1" ht="15.6" customHeight="1" outlineLevel="1" x14ac:dyDescent="0.25">
      <c r="A238" s="41">
        <v>210</v>
      </c>
      <c r="B238" s="46" t="s">
        <v>531</v>
      </c>
      <c r="C238" s="47" t="s">
        <v>532</v>
      </c>
      <c r="D238" s="48" t="s">
        <v>265</v>
      </c>
      <c r="E238" s="49">
        <v>5.8333333333333001E-2</v>
      </c>
      <c r="F238" s="50">
        <v>44.97</v>
      </c>
      <c r="G238" s="50">
        <f t="shared" si="14"/>
        <v>2.62</v>
      </c>
      <c r="H238" s="45">
        <f>G238/G253</f>
        <v>6.9246901908805997E-7</v>
      </c>
      <c r="I238" s="44">
        <f>ROUND(F238*Прил.10!$D$12,2)</f>
        <v>361.56</v>
      </c>
      <c r="J238" s="44">
        <f t="shared" si="15"/>
        <v>21.09</v>
      </c>
      <c r="K238" s="133"/>
    </row>
    <row r="239" spans="1:11" s="33" customFormat="1" ht="15.6" customHeight="1" outlineLevel="1" x14ac:dyDescent="0.25">
      <c r="A239" s="41">
        <v>211</v>
      </c>
      <c r="B239" s="46" t="s">
        <v>533</v>
      </c>
      <c r="C239" s="47" t="s">
        <v>534</v>
      </c>
      <c r="D239" s="48" t="s">
        <v>265</v>
      </c>
      <c r="E239" s="49">
        <v>7.2222222222221993E-2</v>
      </c>
      <c r="F239" s="50">
        <v>35.630000000000003</v>
      </c>
      <c r="G239" s="50">
        <f t="shared" si="14"/>
        <v>2.57</v>
      </c>
      <c r="H239" s="45">
        <f>G239/G253</f>
        <v>6.7925396147186995E-7</v>
      </c>
      <c r="I239" s="44">
        <f>ROUND(F239*Прил.10!$D$12,2)</f>
        <v>286.47000000000003</v>
      </c>
      <c r="J239" s="44">
        <f t="shared" si="15"/>
        <v>20.69</v>
      </c>
      <c r="K239" s="133"/>
    </row>
    <row r="240" spans="1:11" s="33" customFormat="1" ht="31.35" customHeight="1" outlineLevel="1" x14ac:dyDescent="0.25">
      <c r="A240" s="41">
        <v>212</v>
      </c>
      <c r="B240" s="46" t="s">
        <v>535</v>
      </c>
      <c r="C240" s="47" t="s">
        <v>536</v>
      </c>
      <c r="D240" s="48" t="s">
        <v>231</v>
      </c>
      <c r="E240" s="49">
        <v>7.0277777777778006E-5</v>
      </c>
      <c r="F240" s="50">
        <v>26230</v>
      </c>
      <c r="G240" s="50">
        <f t="shared" si="14"/>
        <v>1.84</v>
      </c>
      <c r="H240" s="45">
        <f>G240/G253</f>
        <v>4.8631412027558003E-7</v>
      </c>
      <c r="I240" s="44">
        <f>ROUND(F240*Прил.10!$D$12,2)</f>
        <v>210889.2</v>
      </c>
      <c r="J240" s="44">
        <f t="shared" si="15"/>
        <v>14.82</v>
      </c>
      <c r="K240" s="133"/>
    </row>
    <row r="241" spans="1:11" s="33" customFormat="1" ht="15.6" customHeight="1" outlineLevel="1" x14ac:dyDescent="0.25">
      <c r="A241" s="41">
        <v>213</v>
      </c>
      <c r="B241" s="46" t="s">
        <v>537</v>
      </c>
      <c r="C241" s="47" t="s">
        <v>538</v>
      </c>
      <c r="D241" s="48" t="s">
        <v>231</v>
      </c>
      <c r="E241" s="49">
        <v>2.2833333333333001E-4</v>
      </c>
      <c r="F241" s="50">
        <v>7826.9</v>
      </c>
      <c r="G241" s="50">
        <f t="shared" si="14"/>
        <v>1.79</v>
      </c>
      <c r="H241" s="45">
        <f>G241/G253</f>
        <v>4.7309906265940002E-7</v>
      </c>
      <c r="I241" s="44">
        <f>ROUND(F241*Прил.10!$D$12,2)</f>
        <v>62928.28</v>
      </c>
      <c r="J241" s="44">
        <f t="shared" si="15"/>
        <v>14.37</v>
      </c>
      <c r="K241" s="133"/>
    </row>
    <row r="242" spans="1:11" s="33" customFormat="1" ht="15.6" customHeight="1" outlineLevel="1" x14ac:dyDescent="0.25">
      <c r="A242" s="41">
        <v>214</v>
      </c>
      <c r="B242" s="46" t="s">
        <v>539</v>
      </c>
      <c r="C242" s="47" t="s">
        <v>540</v>
      </c>
      <c r="D242" s="48" t="s">
        <v>265</v>
      </c>
      <c r="E242" s="49">
        <v>1.1111111111111001E-2</v>
      </c>
      <c r="F242" s="50">
        <v>133.05000000000001</v>
      </c>
      <c r="G242" s="50">
        <f t="shared" si="14"/>
        <v>1.48</v>
      </c>
      <c r="H242" s="45">
        <f>G242/G253</f>
        <v>3.9116570543906002E-7</v>
      </c>
      <c r="I242" s="44">
        <f>ROUND(F242*Прил.10!$D$12,2)</f>
        <v>1069.72</v>
      </c>
      <c r="J242" s="44">
        <f t="shared" si="15"/>
        <v>11.89</v>
      </c>
      <c r="K242" s="133"/>
    </row>
    <row r="243" spans="1:11" s="33" customFormat="1" ht="15.6" customHeight="1" outlineLevel="1" x14ac:dyDescent="0.25">
      <c r="A243" s="41">
        <v>215</v>
      </c>
      <c r="B243" s="46" t="s">
        <v>541</v>
      </c>
      <c r="C243" s="47" t="s">
        <v>542</v>
      </c>
      <c r="D243" s="48" t="s">
        <v>360</v>
      </c>
      <c r="E243" s="49">
        <v>4.5333333333332998E-3</v>
      </c>
      <c r="F243" s="50">
        <v>100</v>
      </c>
      <c r="G243" s="50">
        <f t="shared" si="14"/>
        <v>0.45</v>
      </c>
      <c r="H243" s="45">
        <f>G243/G253</f>
        <v>1.1893551854566E-7</v>
      </c>
      <c r="I243" s="44">
        <f>ROUND(F243*Прил.10!$D$12,2)</f>
        <v>804</v>
      </c>
      <c r="J243" s="44">
        <f t="shared" si="15"/>
        <v>3.64</v>
      </c>
      <c r="K243" s="133"/>
    </row>
    <row r="244" spans="1:11" s="33" customFormat="1" ht="15.6" customHeight="1" outlineLevel="1" x14ac:dyDescent="0.25">
      <c r="A244" s="41">
        <v>216</v>
      </c>
      <c r="B244" s="46" t="s">
        <v>543</v>
      </c>
      <c r="C244" s="47" t="s">
        <v>544</v>
      </c>
      <c r="D244" s="48" t="s">
        <v>231</v>
      </c>
      <c r="E244" s="49">
        <v>5.5555555555555003E-5</v>
      </c>
      <c r="F244" s="50">
        <v>8105.71</v>
      </c>
      <c r="G244" s="50">
        <f t="shared" si="14"/>
        <v>0.45</v>
      </c>
      <c r="H244" s="45">
        <f>G244/G253</f>
        <v>1.1893551854566E-7</v>
      </c>
      <c r="I244" s="44">
        <f>ROUND(F244*Прил.10!$D$12,2)</f>
        <v>65169.91</v>
      </c>
      <c r="J244" s="44">
        <f t="shared" si="15"/>
        <v>3.62</v>
      </c>
      <c r="K244" s="133"/>
    </row>
    <row r="245" spans="1:11" s="33" customFormat="1" ht="46.9" customHeight="1" outlineLevel="1" x14ac:dyDescent="0.25">
      <c r="A245" s="41">
        <v>217</v>
      </c>
      <c r="B245" s="46" t="s">
        <v>545</v>
      </c>
      <c r="C245" s="47" t="s">
        <v>546</v>
      </c>
      <c r="D245" s="48" t="s">
        <v>234</v>
      </c>
      <c r="E245" s="49">
        <v>2.8111111111111002E-3</v>
      </c>
      <c r="F245" s="50">
        <v>74.58</v>
      </c>
      <c r="G245" s="50">
        <f t="shared" si="14"/>
        <v>0.21</v>
      </c>
      <c r="H245" s="45">
        <f>G245/G253</f>
        <v>5.5503241987974E-8</v>
      </c>
      <c r="I245" s="44">
        <f>ROUND(F245*Прил.10!$D$12,2)</f>
        <v>599.62</v>
      </c>
      <c r="J245" s="44">
        <f t="shared" si="15"/>
        <v>1.69</v>
      </c>
      <c r="K245" s="133"/>
    </row>
    <row r="246" spans="1:11" s="33" customFormat="1" ht="15.6" customHeight="1" outlineLevel="1" x14ac:dyDescent="0.25">
      <c r="A246" s="41">
        <v>218</v>
      </c>
      <c r="B246" s="46" t="s">
        <v>547</v>
      </c>
      <c r="C246" s="47" t="s">
        <v>548</v>
      </c>
      <c r="D246" s="48" t="s">
        <v>265</v>
      </c>
      <c r="E246" s="49">
        <v>1.6666666666667E-2</v>
      </c>
      <c r="F246" s="50">
        <v>11.5</v>
      </c>
      <c r="G246" s="50">
        <f t="shared" si="14"/>
        <v>0.19</v>
      </c>
      <c r="H246" s="45">
        <f>G246/G253</f>
        <v>5.02172189415E-8</v>
      </c>
      <c r="I246" s="44">
        <f>ROUND(F246*Прил.10!$D$12,2)</f>
        <v>92.46</v>
      </c>
      <c r="J246" s="44">
        <f t="shared" si="15"/>
        <v>1.54</v>
      </c>
      <c r="K246" s="133"/>
    </row>
    <row r="247" spans="1:11" s="33" customFormat="1" ht="31.35" customHeight="1" outlineLevel="1" x14ac:dyDescent="0.25">
      <c r="A247" s="41">
        <v>219</v>
      </c>
      <c r="B247" s="46" t="s">
        <v>549</v>
      </c>
      <c r="C247" s="47" t="s">
        <v>550</v>
      </c>
      <c r="D247" s="48" t="s">
        <v>231</v>
      </c>
      <c r="E247" s="49">
        <v>1.3611111111111E-5</v>
      </c>
      <c r="F247" s="50">
        <v>12430</v>
      </c>
      <c r="G247" s="50">
        <f t="shared" si="14"/>
        <v>0.17</v>
      </c>
      <c r="H247" s="45">
        <f>G247/G253</f>
        <v>4.4931195895026998E-8</v>
      </c>
      <c r="I247" s="44">
        <f>ROUND(F247*Прил.10!$D$12,2)</f>
        <v>99937.2</v>
      </c>
      <c r="J247" s="44">
        <f t="shared" si="15"/>
        <v>1.36</v>
      </c>
      <c r="K247" s="133"/>
    </row>
    <row r="248" spans="1:11" s="33" customFormat="1" ht="46.9" customHeight="1" outlineLevel="1" x14ac:dyDescent="0.25">
      <c r="A248" s="41">
        <v>220</v>
      </c>
      <c r="B248" s="46" t="s">
        <v>551</v>
      </c>
      <c r="C248" s="47" t="s">
        <v>552</v>
      </c>
      <c r="D248" s="48" t="s">
        <v>553</v>
      </c>
      <c r="E248" s="49">
        <v>0.83333333333333004</v>
      </c>
      <c r="F248" s="50"/>
      <c r="G248" s="53">
        <f t="shared" si="14"/>
        <v>0</v>
      </c>
      <c r="H248" s="45">
        <f>G248/G253</f>
        <v>0</v>
      </c>
      <c r="I248" s="44">
        <f>ROUND(F248*Прил.10!$D$12,2)</f>
        <v>0</v>
      </c>
      <c r="J248" s="44">
        <f t="shared" si="15"/>
        <v>0</v>
      </c>
      <c r="K248" s="133"/>
    </row>
    <row r="249" spans="1:11" s="33" customFormat="1" ht="15.6" customHeight="1" outlineLevel="1" x14ac:dyDescent="0.25">
      <c r="A249" s="41">
        <v>221</v>
      </c>
      <c r="B249" s="46" t="s">
        <v>554</v>
      </c>
      <c r="C249" s="47" t="s">
        <v>555</v>
      </c>
      <c r="D249" s="48" t="s">
        <v>231</v>
      </c>
      <c r="E249" s="49">
        <v>230</v>
      </c>
      <c r="F249" s="50"/>
      <c r="G249" s="53">
        <f t="shared" si="14"/>
        <v>0</v>
      </c>
      <c r="H249" s="45">
        <f>G249/G253</f>
        <v>0</v>
      </c>
      <c r="I249" s="44">
        <f>ROUND(F249*Прил.10!$D$12,2)</f>
        <v>0</v>
      </c>
      <c r="J249" s="44">
        <f t="shared" si="15"/>
        <v>0</v>
      </c>
      <c r="K249" s="133"/>
    </row>
    <row r="250" spans="1:11" s="33" customFormat="1" ht="31.35" customHeight="1" outlineLevel="1" x14ac:dyDescent="0.25">
      <c r="A250" s="41">
        <v>222</v>
      </c>
      <c r="B250" s="46" t="s">
        <v>556</v>
      </c>
      <c r="C250" s="47" t="s">
        <v>557</v>
      </c>
      <c r="D250" s="48" t="s">
        <v>231</v>
      </c>
      <c r="E250" s="49">
        <v>5.5555555555555001E-7</v>
      </c>
      <c r="F250" s="50">
        <v>12430</v>
      </c>
      <c r="G250" s="53">
        <f t="shared" si="14"/>
        <v>0.01</v>
      </c>
      <c r="H250" s="45">
        <f>G250/G253</f>
        <v>2.6430115232369001E-9</v>
      </c>
      <c r="I250" s="44">
        <f>ROUND(F250*Прил.10!$D$12,2)</f>
        <v>99937.2</v>
      </c>
      <c r="J250" s="44">
        <f t="shared" si="15"/>
        <v>0.06</v>
      </c>
      <c r="K250" s="133"/>
    </row>
    <row r="251" spans="1:11" s="33" customFormat="1" ht="31.35" customHeight="1" outlineLevel="1" x14ac:dyDescent="0.25">
      <c r="A251" s="41">
        <v>223</v>
      </c>
      <c r="B251" s="46" t="s">
        <v>558</v>
      </c>
      <c r="C251" s="47" t="s">
        <v>559</v>
      </c>
      <c r="D251" s="48" t="s">
        <v>231</v>
      </c>
      <c r="E251" s="49">
        <v>2.7777777777777998E-7</v>
      </c>
      <c r="F251" s="50">
        <v>29800</v>
      </c>
      <c r="G251" s="53">
        <f t="shared" si="14"/>
        <v>0.01</v>
      </c>
      <c r="H251" s="45">
        <f>G251/G253</f>
        <v>2.6430115232369001E-9</v>
      </c>
      <c r="I251" s="44">
        <f>ROUND(F251*Прил.10!$D$12,2)</f>
        <v>239592</v>
      </c>
      <c r="J251" s="44">
        <f t="shared" si="15"/>
        <v>7.0000000000000007E-2</v>
      </c>
      <c r="K251" s="133"/>
    </row>
    <row r="252" spans="1:11" s="33" customFormat="1" ht="15.6" customHeight="1" x14ac:dyDescent="0.25">
      <c r="A252" s="41"/>
      <c r="B252" s="184" t="s">
        <v>625</v>
      </c>
      <c r="C252" s="184"/>
      <c r="D252" s="184"/>
      <c r="E252" s="184"/>
      <c r="F252" s="199"/>
      <c r="G252" s="44">
        <f>SUM(G99:G251)</f>
        <v>540717.5</v>
      </c>
      <c r="H252" s="45">
        <f>SUM(H99:H251)</f>
        <v>0.14291225833158</v>
      </c>
      <c r="I252" s="44"/>
      <c r="J252" s="44">
        <f>SUM(J99:J251)</f>
        <v>4347334.9999999991</v>
      </c>
    </row>
    <row r="253" spans="1:11" s="33" customFormat="1" ht="15.6" customHeight="1" x14ac:dyDescent="0.25">
      <c r="A253" s="41"/>
      <c r="B253" s="184" t="s">
        <v>626</v>
      </c>
      <c r="C253" s="185"/>
      <c r="D253" s="184"/>
      <c r="E253" s="184"/>
      <c r="F253" s="199"/>
      <c r="G253" s="44">
        <f>G98+G252</f>
        <v>3783562.77</v>
      </c>
      <c r="H253" s="45">
        <f>H98+H252</f>
        <v>1</v>
      </c>
      <c r="I253" s="44"/>
      <c r="J253" s="44">
        <f>J98+J252</f>
        <v>30419790.720000003</v>
      </c>
    </row>
    <row r="254" spans="1:11" s="33" customFormat="1" ht="15.6" customHeight="1" x14ac:dyDescent="0.25">
      <c r="A254" s="58"/>
      <c r="B254" s="59"/>
      <c r="C254" s="60" t="s">
        <v>627</v>
      </c>
      <c r="D254" s="59"/>
      <c r="E254" s="61"/>
      <c r="F254" s="62"/>
      <c r="G254" s="62">
        <f>+G14+G76+G253</f>
        <v>4156274.24</v>
      </c>
      <c r="H254" s="63"/>
      <c r="I254" s="64"/>
      <c r="J254" s="62">
        <f>+J14+J76+J253</f>
        <v>40200948.340000004</v>
      </c>
    </row>
    <row r="255" spans="1:11" s="33" customFormat="1" ht="15.6" customHeight="1" x14ac:dyDescent="0.25">
      <c r="A255" s="58"/>
      <c r="B255" s="59"/>
      <c r="C255" s="60" t="s">
        <v>628</v>
      </c>
      <c r="D255" s="65">
        <v>0.97194400881945997</v>
      </c>
      <c r="E255" s="61"/>
      <c r="F255" s="62"/>
      <c r="G255" s="62">
        <f>(G14+G16)*D255</f>
        <v>172173.00951822</v>
      </c>
      <c r="H255" s="63"/>
      <c r="I255" s="64"/>
      <c r="J255" s="64">
        <f>(J14+J16)*D255</f>
        <v>7625561.1171065755</v>
      </c>
    </row>
    <row r="256" spans="1:11" s="33" customFormat="1" ht="15.6" customHeight="1" x14ac:dyDescent="0.25">
      <c r="A256" s="58"/>
      <c r="B256" s="59"/>
      <c r="C256" s="60" t="s">
        <v>629</v>
      </c>
      <c r="D256" s="65">
        <v>0.57650078412495998</v>
      </c>
      <c r="E256" s="61"/>
      <c r="F256" s="62"/>
      <c r="G256" s="62">
        <f>(G14+G16)*D256</f>
        <v>102123.03804719</v>
      </c>
      <c r="H256" s="63"/>
      <c r="I256" s="64"/>
      <c r="J256" s="64">
        <f>(J14+J16)*D256</f>
        <v>4523040.3433880685</v>
      </c>
    </row>
    <row r="257" spans="1:10" s="33" customFormat="1" ht="15.6" customHeight="1" x14ac:dyDescent="0.25">
      <c r="A257" s="58"/>
      <c r="B257" s="59"/>
      <c r="C257" s="60" t="s">
        <v>630</v>
      </c>
      <c r="D257" s="59"/>
      <c r="E257" s="61"/>
      <c r="F257" s="62"/>
      <c r="G257" s="62">
        <f>G254+G255+G256</f>
        <v>4430570.2875653999</v>
      </c>
      <c r="H257" s="63"/>
      <c r="I257" s="64"/>
      <c r="J257" s="62">
        <f>J254+J255+J256</f>
        <v>52349549.800494641</v>
      </c>
    </row>
    <row r="258" spans="1:10" s="33" customFormat="1" ht="15.6" customHeight="1" x14ac:dyDescent="0.25">
      <c r="A258" s="58"/>
      <c r="B258" s="59"/>
      <c r="C258" s="60" t="s">
        <v>631</v>
      </c>
      <c r="D258" s="59"/>
      <c r="E258" s="61"/>
      <c r="F258" s="62"/>
      <c r="G258" s="62">
        <f>G83+G257</f>
        <v>5149117.6475654002</v>
      </c>
      <c r="H258" s="63"/>
      <c r="I258" s="64"/>
      <c r="J258" s="64">
        <f>J83+J257</f>
        <v>56847656.27049464</v>
      </c>
    </row>
    <row r="259" spans="1:10" s="33" customFormat="1" ht="15.6" customHeight="1" x14ac:dyDescent="0.25">
      <c r="A259" s="58"/>
      <c r="B259" s="59"/>
      <c r="C259" s="60" t="s">
        <v>601</v>
      </c>
      <c r="D259" s="59" t="s">
        <v>632</v>
      </c>
      <c r="E259" s="61">
        <v>1</v>
      </c>
      <c r="F259" s="62"/>
      <c r="G259" s="62">
        <f>G258/E259</f>
        <v>5149117.6475654002</v>
      </c>
      <c r="H259" s="63"/>
      <c r="I259" s="64"/>
      <c r="J259" s="62">
        <f>J258/E259</f>
        <v>56847656.27049464</v>
      </c>
    </row>
    <row r="260" spans="1:10" s="33" customFormat="1" ht="15.6" customHeight="1" x14ac:dyDescent="0.25">
      <c r="E260" s="66"/>
      <c r="F260" s="67"/>
      <c r="G260" s="67"/>
      <c r="I260" s="67"/>
      <c r="J260" s="67"/>
    </row>
    <row r="261" spans="1:10" s="33" customFormat="1" ht="15.6" customHeight="1" x14ac:dyDescent="0.25">
      <c r="E261" s="66"/>
      <c r="F261" s="67"/>
      <c r="G261" s="67"/>
      <c r="I261" s="67"/>
      <c r="J261" s="67"/>
    </row>
    <row r="262" spans="1:10" s="33" customFormat="1" ht="15.6" customHeight="1" x14ac:dyDescent="0.25">
      <c r="A262" s="68"/>
      <c r="E262" s="66"/>
      <c r="F262" s="67"/>
      <c r="G262" s="67"/>
      <c r="I262" s="67"/>
      <c r="J262" s="67"/>
    </row>
    <row r="263" spans="1:10" s="33" customFormat="1" ht="15.6" customHeight="1" x14ac:dyDescent="0.25">
      <c r="B263" s="156"/>
      <c r="C263" s="156"/>
      <c r="E263" s="66"/>
      <c r="F263" s="67"/>
      <c r="G263" s="67"/>
      <c r="I263" s="67"/>
      <c r="J263" s="67"/>
    </row>
    <row r="264" spans="1:10" s="33" customFormat="1" ht="15.6" customHeight="1" x14ac:dyDescent="0.25">
      <c r="B264" s="156"/>
      <c r="C264" s="156"/>
      <c r="E264" s="66"/>
      <c r="F264" s="67"/>
      <c r="G264" s="67"/>
      <c r="I264" s="67"/>
      <c r="J264" s="67"/>
    </row>
    <row r="265" spans="1:10" s="33" customFormat="1" ht="15.6" customHeight="1" x14ac:dyDescent="0.25">
      <c r="A265" s="68"/>
      <c r="B265" s="156" t="s">
        <v>563</v>
      </c>
      <c r="C265" s="156"/>
      <c r="E265" s="66"/>
      <c r="F265" s="67"/>
      <c r="G265" s="67"/>
      <c r="I265" s="67"/>
      <c r="J265" s="67"/>
    </row>
    <row r="266" spans="1:10" s="33" customFormat="1" ht="15.6" customHeight="1" x14ac:dyDescent="0.25">
      <c r="B266" s="105" t="s">
        <v>31</v>
      </c>
      <c r="C266" s="156"/>
      <c r="E266" s="66"/>
      <c r="F266" s="67"/>
      <c r="G266" s="67"/>
      <c r="I266" s="67"/>
      <c r="J266" s="67"/>
    </row>
    <row r="267" spans="1:10" ht="15.75" x14ac:dyDescent="0.25">
      <c r="B267" s="156"/>
      <c r="C267" s="156"/>
    </row>
    <row r="268" spans="1:10" ht="15.75" x14ac:dyDescent="0.25">
      <c r="B268" s="156" t="s">
        <v>708</v>
      </c>
      <c r="C268" s="156"/>
    </row>
    <row r="269" spans="1:10" ht="15.75" x14ac:dyDescent="0.25">
      <c r="B269" s="105" t="s">
        <v>32</v>
      </c>
      <c r="C269" s="156"/>
    </row>
  </sheetData>
  <sheetProtection formatCells="0" formatColumns="0" formatRows="0" insertColumns="0" insertRows="0" insertHyperlinks="0" deleteColumns="0" deleteRows="0" sort="0" autoFilter="0" pivotTables="0"/>
  <mergeCells count="27">
    <mergeCell ref="B85:H85"/>
    <mergeCell ref="B86:H86"/>
    <mergeCell ref="B98:F98"/>
    <mergeCell ref="B252:F252"/>
    <mergeCell ref="B253:F253"/>
    <mergeCell ref="B78:J78"/>
    <mergeCell ref="F9:G9"/>
    <mergeCell ref="H9:H10"/>
    <mergeCell ref="I9:J9"/>
    <mergeCell ref="B12:H12"/>
    <mergeCell ref="B15:H15"/>
    <mergeCell ref="B17:H17"/>
    <mergeCell ref="B18:H18"/>
    <mergeCell ref="B30:F30"/>
    <mergeCell ref="B75:F75"/>
    <mergeCell ref="B76:F76"/>
    <mergeCell ref="B77:J7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</mergeCells>
  <conditionalFormatting sqref="E13:E266">
    <cfRule type="expression" dxfId="1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77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24"/>
  <sheetViews>
    <sheetView view="pageBreakPreview" topLeftCell="A7" zoomScale="115" workbookViewId="0">
      <selection activeCell="F22" sqref="F22"/>
    </sheetView>
  </sheetViews>
  <sheetFormatPr defaultColWidth="9.140625" defaultRowHeight="15" x14ac:dyDescent="0.25"/>
  <cols>
    <col min="1" max="1" width="5.5703125" style="7" customWidth="1"/>
    <col min="2" max="2" width="14.85546875" style="7" customWidth="1"/>
    <col min="3" max="3" width="39.140625" style="7" customWidth="1"/>
    <col min="4" max="4" width="8.42578125" style="7" customWidth="1"/>
    <col min="5" max="5" width="13.42578125" style="7" customWidth="1"/>
    <col min="6" max="6" width="12.42578125" style="7" customWidth="1"/>
    <col min="7" max="7" width="14.140625" style="7" customWidth="1"/>
    <col min="8" max="8" width="9.140625" style="7"/>
  </cols>
  <sheetData>
    <row r="1" spans="1:7" ht="15.6" customHeight="1" x14ac:dyDescent="0.25">
      <c r="A1" s="191" t="s">
        <v>633</v>
      </c>
      <c r="B1" s="191"/>
      <c r="C1" s="191"/>
      <c r="D1" s="191"/>
      <c r="E1" s="191"/>
      <c r="F1" s="191"/>
      <c r="G1" s="191"/>
    </row>
    <row r="2" spans="1:7" ht="21.75" customHeight="1" x14ac:dyDescent="0.25">
      <c r="A2" s="70"/>
      <c r="B2" s="70"/>
      <c r="C2" s="70"/>
      <c r="D2" s="70"/>
      <c r="E2" s="70"/>
      <c r="F2" s="70"/>
      <c r="G2" s="70"/>
    </row>
    <row r="3" spans="1:7" ht="15.6" customHeight="1" x14ac:dyDescent="0.25">
      <c r="A3" s="171" t="s">
        <v>634</v>
      </c>
      <c r="B3" s="171"/>
      <c r="C3" s="171"/>
      <c r="D3" s="171"/>
      <c r="E3" s="171"/>
      <c r="F3" s="171"/>
      <c r="G3" s="171"/>
    </row>
    <row r="4" spans="1:7" ht="25.5" customHeight="1" x14ac:dyDescent="0.25">
      <c r="A4" s="192" t="s">
        <v>635</v>
      </c>
      <c r="B4" s="192"/>
      <c r="C4" s="192"/>
      <c r="D4" s="192"/>
      <c r="E4" s="192"/>
      <c r="F4" s="192"/>
      <c r="G4" s="192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204" t="s">
        <v>606</v>
      </c>
      <c r="B6" s="204" t="s">
        <v>53</v>
      </c>
      <c r="C6" s="204" t="s">
        <v>567</v>
      </c>
      <c r="D6" s="204" t="s">
        <v>55</v>
      </c>
      <c r="E6" s="205" t="s">
        <v>607</v>
      </c>
      <c r="F6" s="204" t="s">
        <v>57</v>
      </c>
      <c r="G6" s="204"/>
    </row>
    <row r="7" spans="1:7" s="1" customFormat="1" ht="15.6" customHeight="1" x14ac:dyDescent="0.25">
      <c r="A7" s="204"/>
      <c r="B7" s="204"/>
      <c r="C7" s="204"/>
      <c r="D7" s="204"/>
      <c r="E7" s="188"/>
      <c r="F7" s="4" t="s">
        <v>610</v>
      </c>
      <c r="G7" s="4" t="s">
        <v>59</v>
      </c>
    </row>
    <row r="8" spans="1:7" s="1" customFormat="1" ht="15.6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6" customHeight="1" x14ac:dyDescent="0.25">
      <c r="A9" s="29"/>
      <c r="B9" s="201" t="s">
        <v>636</v>
      </c>
      <c r="C9" s="201"/>
      <c r="D9" s="201"/>
      <c r="E9" s="201"/>
      <c r="F9" s="201"/>
      <c r="G9" s="201"/>
    </row>
    <row r="10" spans="1:7" s="1" customFormat="1" ht="31.35" customHeight="1" x14ac:dyDescent="0.25">
      <c r="A10" s="26"/>
      <c r="B10" s="74"/>
      <c r="C10" s="75" t="s">
        <v>637</v>
      </c>
      <c r="D10" s="74"/>
      <c r="E10" s="78"/>
      <c r="F10" s="28"/>
      <c r="G10" s="28">
        <v>0</v>
      </c>
    </row>
    <row r="11" spans="1:7" s="1" customFormat="1" ht="15.6" customHeight="1" x14ac:dyDescent="0.25">
      <c r="A11" s="26"/>
      <c r="B11" s="201" t="s">
        <v>638</v>
      </c>
      <c r="C11" s="201"/>
      <c r="D11" s="201"/>
      <c r="E11" s="202"/>
      <c r="F11" s="203"/>
      <c r="G11" s="203"/>
    </row>
    <row r="12" spans="1:7" s="1" customFormat="1" ht="78" customHeight="1" x14ac:dyDescent="0.25">
      <c r="A12" s="26">
        <v>1</v>
      </c>
      <c r="B12" s="25" t="str">
        <f>'Прил.5 Расчет СМР и ОБ'!$B79</f>
        <v>Прайс из СД ОП</v>
      </c>
      <c r="C12" s="75" t="str">
        <f>'Прил.5 Расчет СМР и ОБ'!$C79</f>
        <v>Кран мостовой электрический одноблочный подвесной однопролетный грузоподьемностью 3,2т Пролет 9.0 полная длина 10,8м высота подьема 6м</v>
      </c>
      <c r="D12" s="76" t="str">
        <f>'Прил.5 Расчет СМР и ОБ'!$D79</f>
        <v>шт</v>
      </c>
      <c r="E12" s="30">
        <f>'Прил.5 Расчет СМР и ОБ'!$E79</f>
        <v>3</v>
      </c>
      <c r="F12" s="28">
        <f>'Прил.5 Расчет СМР и ОБ'!$F79</f>
        <v>239281.72</v>
      </c>
      <c r="G12" s="27">
        <f>E12*F12</f>
        <v>717845.16</v>
      </c>
    </row>
    <row r="13" spans="1:7" s="1" customFormat="1" ht="46.9" customHeight="1" x14ac:dyDescent="0.25">
      <c r="A13" s="26">
        <v>2</v>
      </c>
      <c r="B13" s="25" t="str">
        <f>'Прил.5 Расчет СМР и ОБ'!$B81</f>
        <v>62.1.02.22-0044</v>
      </c>
      <c r="C13" s="75" t="str">
        <f>'Прил.5 Расчет СМР и ОБ'!$C81</f>
        <v>Ящики силовые с блоком «предохранитель-выключатель» серии ЯБПВ, типа ЯБПВУ-1 на 100А</v>
      </c>
      <c r="D13" s="76" t="str">
        <f>'Прил.5 Расчет СМР и ОБ'!$D81</f>
        <v>шт</v>
      </c>
      <c r="E13" s="30">
        <f>'Прил.5 Расчет СМР и ОБ'!$E81</f>
        <v>2</v>
      </c>
      <c r="F13" s="27">
        <f>'Прил.5 Расчет СМР и ОБ'!$F81</f>
        <v>351.1</v>
      </c>
      <c r="G13" s="27">
        <f>E13*F13</f>
        <v>702.2</v>
      </c>
    </row>
    <row r="14" spans="1:7" s="1" customFormat="1" ht="31.35" customHeight="1" x14ac:dyDescent="0.25">
      <c r="A14" s="71"/>
      <c r="B14" s="77"/>
      <c r="C14" s="77" t="s">
        <v>639</v>
      </c>
      <c r="D14" s="77"/>
      <c r="E14" s="79"/>
      <c r="F14" s="73"/>
      <c r="G14" s="73">
        <f>SUM(G12:G13)</f>
        <v>718547.36</v>
      </c>
    </row>
    <row r="15" spans="1:7" s="1" customFormat="1" ht="15.6" customHeight="1" x14ac:dyDescent="0.25">
      <c r="A15" s="71"/>
      <c r="B15" s="72"/>
      <c r="C15" s="72" t="s">
        <v>640</v>
      </c>
      <c r="D15" s="72"/>
      <c r="E15" s="79"/>
      <c r="F15" s="73"/>
      <c r="G15" s="73">
        <f>G14</f>
        <v>718547.36</v>
      </c>
    </row>
    <row r="16" spans="1:7" s="1" customFormat="1" ht="15.6" customHeight="1" x14ac:dyDescent="0.25"/>
    <row r="17" spans="1:3" s="1" customFormat="1" ht="15.6" customHeight="1" x14ac:dyDescent="0.25">
      <c r="A17" s="5"/>
      <c r="B17" s="5"/>
      <c r="C17" s="5"/>
    </row>
    <row r="18" spans="1:3" s="1" customFormat="1" ht="15.6" customHeight="1" x14ac:dyDescent="0.25">
      <c r="A18" s="6"/>
      <c r="B18" s="156"/>
      <c r="C18" s="156"/>
    </row>
    <row r="19" spans="1:3" s="1" customFormat="1" ht="15.6" customHeight="1" x14ac:dyDescent="0.25">
      <c r="A19" s="5"/>
      <c r="B19" s="156"/>
      <c r="C19" s="156"/>
    </row>
    <row r="20" spans="1:3" s="1" customFormat="1" ht="15.6" customHeight="1" x14ac:dyDescent="0.25">
      <c r="A20" s="5"/>
      <c r="B20" s="156" t="s">
        <v>563</v>
      </c>
      <c r="C20" s="156"/>
    </row>
    <row r="21" spans="1:3" s="1" customFormat="1" ht="15.6" customHeight="1" x14ac:dyDescent="0.25">
      <c r="A21" s="6"/>
      <c r="B21" s="105" t="s">
        <v>31</v>
      </c>
      <c r="C21" s="156"/>
    </row>
    <row r="22" spans="1:3" s="1" customFormat="1" ht="15.6" customHeight="1" x14ac:dyDescent="0.25">
      <c r="B22" s="156"/>
      <c r="C22" s="156"/>
    </row>
    <row r="23" spans="1:3" ht="15.75" x14ac:dyDescent="0.25">
      <c r="B23" s="156" t="s">
        <v>708</v>
      </c>
      <c r="C23" s="156"/>
    </row>
    <row r="24" spans="1:3" ht="15.75" x14ac:dyDescent="0.25">
      <c r="B24" s="105" t="s">
        <v>32</v>
      </c>
      <c r="C24" s="156"/>
    </row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15">
    <cfRule type="expression" dxfId="0" priority="1" stopIfTrue="1">
      <formula>E10&gt;=1/10000</formula>
    </cfRule>
  </conditionalFormatting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G14" sqref="G14"/>
    </sheetView>
  </sheetViews>
  <sheetFormatPr defaultColWidth="8.85546875" defaultRowHeight="15" x14ac:dyDescent="0.25"/>
  <cols>
    <col min="1" max="1" width="14.42578125" style="137" customWidth="1"/>
    <col min="2" max="2" width="29.5703125" style="137" customWidth="1"/>
    <col min="3" max="3" width="39.140625" style="137" customWidth="1"/>
    <col min="4" max="4" width="24.42578125" style="137" customWidth="1"/>
    <col min="5" max="5" width="8.85546875" style="134"/>
  </cols>
  <sheetData>
    <row r="1" spans="1:5" x14ac:dyDescent="0.25">
      <c r="B1" s="138"/>
      <c r="C1" s="138"/>
      <c r="D1" s="139" t="s">
        <v>641</v>
      </c>
    </row>
    <row r="2" spans="1:5" x14ac:dyDescent="0.25">
      <c r="A2" s="139"/>
      <c r="B2" s="139"/>
      <c r="C2" s="139"/>
      <c r="D2" s="139"/>
    </row>
    <row r="3" spans="1:5" ht="24.75" customHeight="1" x14ac:dyDescent="0.25">
      <c r="A3" s="206" t="s">
        <v>642</v>
      </c>
      <c r="B3" s="206"/>
      <c r="C3" s="206"/>
      <c r="D3" s="206"/>
    </row>
    <row r="4" spans="1:5" ht="24.75" customHeight="1" x14ac:dyDescent="0.25">
      <c r="A4" s="140"/>
      <c r="B4" s="140"/>
      <c r="C4" s="140"/>
      <c r="D4" s="140"/>
    </row>
    <row r="5" spans="1:5" ht="24.6" customHeight="1" x14ac:dyDescent="0.25">
      <c r="A5" s="207" t="s">
        <v>643</v>
      </c>
      <c r="B5" s="207"/>
      <c r="C5" s="207"/>
      <c r="D5" s="141" t="str">
        <f>'Прил.5 Расчет СМР и ОБ'!D6:J6</f>
        <v xml:space="preserve">Постоянная часть ПС закрытый склад ПС 330 кВ </v>
      </c>
    </row>
    <row r="6" spans="1:5" ht="19.899999999999999" customHeight="1" x14ac:dyDescent="0.25">
      <c r="A6" s="207" t="s">
        <v>4</v>
      </c>
      <c r="B6" s="207"/>
      <c r="C6" s="207"/>
      <c r="D6" s="141"/>
    </row>
    <row r="7" spans="1:5" x14ac:dyDescent="0.25">
      <c r="A7" s="142"/>
      <c r="B7" s="142"/>
      <c r="C7" s="142"/>
      <c r="D7" s="142"/>
    </row>
    <row r="8" spans="1:5" ht="14.45" customHeight="1" x14ac:dyDescent="0.25">
      <c r="A8" s="181" t="s">
        <v>644</v>
      </c>
      <c r="B8" s="181" t="s">
        <v>645</v>
      </c>
      <c r="C8" s="181" t="s">
        <v>646</v>
      </c>
      <c r="D8" s="181" t="s">
        <v>647</v>
      </c>
    </row>
    <row r="9" spans="1:5" ht="15" customHeight="1" x14ac:dyDescent="0.25">
      <c r="A9" s="181"/>
      <c r="B9" s="181"/>
      <c r="C9" s="181"/>
      <c r="D9" s="181"/>
    </row>
    <row r="10" spans="1:5" x14ac:dyDescent="0.25">
      <c r="A10" s="143">
        <v>1</v>
      </c>
      <c r="B10" s="143">
        <v>2</v>
      </c>
      <c r="C10" s="143">
        <v>3</v>
      </c>
      <c r="D10" s="143">
        <v>4</v>
      </c>
    </row>
    <row r="11" spans="1:5" ht="41.45" customHeight="1" x14ac:dyDescent="0.25">
      <c r="A11" s="152" t="s">
        <v>648</v>
      </c>
      <c r="B11" s="143" t="s">
        <v>649</v>
      </c>
      <c r="C11" s="144" t="str">
        <f>D5</f>
        <v xml:space="preserve">Постоянная часть ПС закрытый склад ПС 330 кВ </v>
      </c>
      <c r="D11" s="145">
        <f>'Прил.4 РМ'!C41/1000</f>
        <v>63420.577620494631</v>
      </c>
      <c r="E11" s="136"/>
    </row>
    <row r="12" spans="1:5" x14ac:dyDescent="0.25">
      <c r="A12" s="146"/>
      <c r="B12" s="147"/>
      <c r="C12" s="146"/>
      <c r="D12" s="146"/>
    </row>
    <row r="13" spans="1:5" x14ac:dyDescent="0.25">
      <c r="A13" s="142" t="s">
        <v>650</v>
      </c>
      <c r="B13" s="148"/>
      <c r="C13" s="148"/>
      <c r="D13" s="146"/>
    </row>
    <row r="14" spans="1:5" x14ac:dyDescent="0.25">
      <c r="A14" s="149" t="s">
        <v>31</v>
      </c>
      <c r="B14" s="148"/>
      <c r="C14" s="148"/>
      <c r="D14" s="146"/>
    </row>
    <row r="15" spans="1:5" x14ac:dyDescent="0.25">
      <c r="A15" s="142"/>
      <c r="B15" s="148"/>
      <c r="C15" s="148"/>
      <c r="D15" s="146"/>
    </row>
    <row r="16" spans="1:5" x14ac:dyDescent="0.25">
      <c r="A16" s="142" t="s">
        <v>651</v>
      </c>
      <c r="B16" s="148"/>
      <c r="C16" s="148"/>
      <c r="D16" s="146"/>
    </row>
    <row r="17" spans="1:4" x14ac:dyDescent="0.25">
      <c r="A17" s="149" t="s">
        <v>32</v>
      </c>
      <c r="B17" s="148"/>
      <c r="C17" s="148"/>
      <c r="D17" s="146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4:E29"/>
  <sheetViews>
    <sheetView view="pageBreakPreview" topLeftCell="A6" zoomScale="60" zoomScaleNormal="100" workbookViewId="0">
      <selection activeCell="L30" sqref="L30"/>
    </sheetView>
  </sheetViews>
  <sheetFormatPr defaultColWidth="9.140625" defaultRowHeight="15" x14ac:dyDescent="0.25"/>
  <cols>
    <col min="1" max="1" width="9.140625" style="7"/>
    <col min="2" max="2" width="40.5703125" style="7" customWidth="1"/>
    <col min="3" max="3" width="37" style="7" customWidth="1"/>
    <col min="4" max="4" width="32" style="7" customWidth="1"/>
    <col min="5" max="5" width="9.140625" style="7"/>
  </cols>
  <sheetData>
    <row r="4" spans="2:5" ht="15.6" customHeight="1" x14ac:dyDescent="0.25">
      <c r="B4" s="179" t="s">
        <v>652</v>
      </c>
      <c r="C4" s="179"/>
      <c r="D4" s="179"/>
    </row>
    <row r="5" spans="2:5" ht="18" customHeight="1" x14ac:dyDescent="0.25">
      <c r="B5" s="8"/>
    </row>
    <row r="6" spans="2:5" ht="15.6" customHeight="1" x14ac:dyDescent="0.25">
      <c r="B6" s="171" t="s">
        <v>653</v>
      </c>
      <c r="C6" s="171"/>
      <c r="D6" s="171"/>
    </row>
    <row r="7" spans="2:5" ht="18" customHeight="1" x14ac:dyDescent="0.25">
      <c r="B7" s="9"/>
    </row>
    <row r="8" spans="2:5" s="1" customFormat="1" ht="46.9" customHeight="1" x14ac:dyDescent="0.25">
      <c r="B8" s="10" t="s">
        <v>654</v>
      </c>
      <c r="C8" s="10" t="s">
        <v>655</v>
      </c>
      <c r="D8" s="10" t="s">
        <v>656</v>
      </c>
    </row>
    <row r="9" spans="2:5" s="1" customFormat="1" ht="15.6" customHeight="1" x14ac:dyDescent="0.25">
      <c r="B9" s="10">
        <v>1</v>
      </c>
      <c r="C9" s="10">
        <v>2</v>
      </c>
      <c r="D9" s="10">
        <v>3</v>
      </c>
    </row>
    <row r="10" spans="2:5" s="1" customFormat="1" ht="31.35" customHeight="1" x14ac:dyDescent="0.25">
      <c r="B10" s="10" t="s">
        <v>657</v>
      </c>
      <c r="C10" s="10" t="s">
        <v>658</v>
      </c>
      <c r="D10" s="10">
        <v>44.29</v>
      </c>
    </row>
    <row r="11" spans="2:5" s="1" customFormat="1" ht="31.35" customHeight="1" x14ac:dyDescent="0.25">
      <c r="B11" s="10" t="s">
        <v>659</v>
      </c>
      <c r="C11" s="10" t="s">
        <v>658</v>
      </c>
      <c r="D11" s="10">
        <v>13.47</v>
      </c>
    </row>
    <row r="12" spans="2:5" s="1" customFormat="1" ht="31.35" customHeight="1" x14ac:dyDescent="0.25">
      <c r="B12" s="10" t="s">
        <v>660</v>
      </c>
      <c r="C12" s="10" t="s">
        <v>658</v>
      </c>
      <c r="D12" s="10">
        <v>8.0399999999999991</v>
      </c>
    </row>
    <row r="13" spans="2:5" s="1" customFormat="1" ht="31.35" customHeight="1" x14ac:dyDescent="0.25">
      <c r="B13" s="10" t="s">
        <v>661</v>
      </c>
      <c r="C13" s="11" t="s">
        <v>662</v>
      </c>
      <c r="D13" s="10">
        <v>6.26</v>
      </c>
    </row>
    <row r="14" spans="2:5" s="1" customFormat="1" ht="78" customHeight="1" x14ac:dyDescent="0.25">
      <c r="B14" s="10" t="s">
        <v>663</v>
      </c>
      <c r="C14" s="10" t="s">
        <v>664</v>
      </c>
      <c r="D14" s="12">
        <v>3.9E-2</v>
      </c>
    </row>
    <row r="15" spans="2:5" s="1" customFormat="1" ht="78" customHeight="1" x14ac:dyDescent="0.25">
      <c r="B15" s="10" t="s">
        <v>665</v>
      </c>
      <c r="C15" s="10" t="s">
        <v>666</v>
      </c>
      <c r="D15" s="12">
        <v>2.1000000000000001E-2</v>
      </c>
      <c r="E15" s="3"/>
    </row>
    <row r="16" spans="2:5" s="1" customFormat="1" ht="31.35" customHeight="1" x14ac:dyDescent="0.25">
      <c r="B16" s="10" t="s">
        <v>667</v>
      </c>
      <c r="C16" s="10" t="s">
        <v>668</v>
      </c>
      <c r="D16" s="12">
        <v>2.1399999999999999E-2</v>
      </c>
    </row>
    <row r="17" spans="2:4" s="1" customFormat="1" ht="15.6" customHeight="1" x14ac:dyDescent="0.25">
      <c r="B17" s="10" t="s">
        <v>669</v>
      </c>
      <c r="C17" s="10" t="s">
        <v>670</v>
      </c>
      <c r="D17" s="12">
        <v>2E-3</v>
      </c>
    </row>
    <row r="18" spans="2:4" s="1" customFormat="1" ht="15.6" customHeight="1" x14ac:dyDescent="0.25">
      <c r="B18" s="10" t="s">
        <v>599</v>
      </c>
      <c r="C18" s="10" t="s">
        <v>671</v>
      </c>
      <c r="D18" s="12">
        <v>0.03</v>
      </c>
    </row>
    <row r="19" spans="2:4" s="1" customFormat="1" ht="15.6" customHeight="1" x14ac:dyDescent="0.25">
      <c r="B19" s="2"/>
    </row>
    <row r="20" spans="2:4" s="1" customFormat="1" ht="15.6" customHeight="1" x14ac:dyDescent="0.25">
      <c r="B20" s="2"/>
    </row>
    <row r="21" spans="2:4" s="1" customFormat="1" ht="15.6" customHeight="1" x14ac:dyDescent="0.25"/>
    <row r="22" spans="2:4" s="1" customFormat="1" ht="15.6" customHeight="1" x14ac:dyDescent="0.25"/>
    <row r="23" spans="2:4" s="1" customFormat="1" ht="15.6" customHeight="1" x14ac:dyDescent="0.25">
      <c r="B23" s="5" t="s">
        <v>563</v>
      </c>
      <c r="C23" s="5"/>
    </row>
    <row r="24" spans="2:4" s="1" customFormat="1" ht="15.6" customHeight="1" x14ac:dyDescent="0.25">
      <c r="B24" s="6" t="s">
        <v>31</v>
      </c>
      <c r="C24" s="5"/>
    </row>
    <row r="25" spans="2:4" s="1" customFormat="1" ht="15.6" customHeight="1" x14ac:dyDescent="0.25">
      <c r="B25" s="5"/>
      <c r="C25" s="5"/>
    </row>
    <row r="26" spans="2:4" s="1" customFormat="1" ht="15.6" customHeight="1" x14ac:dyDescent="0.25">
      <c r="B26" s="5" t="s">
        <v>708</v>
      </c>
      <c r="C26" s="5"/>
    </row>
    <row r="27" spans="2:4" s="1" customFormat="1" ht="15.6" customHeight="1" x14ac:dyDescent="0.25">
      <c r="B27" s="6" t="s">
        <v>32</v>
      </c>
      <c r="C27" s="5"/>
    </row>
    <row r="28" spans="2:4" s="1" customFormat="1" ht="15.6" customHeight="1" x14ac:dyDescent="0.25"/>
    <row r="29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zoomScale="85" workbookViewId="0">
      <selection activeCell="L13" sqref="L13"/>
    </sheetView>
  </sheetViews>
  <sheetFormatPr defaultRowHeight="15" x14ac:dyDescent="0.25"/>
  <cols>
    <col min="1" max="1" width="9.140625" style="154" customWidth="1"/>
    <col min="2" max="2" width="34" style="154" customWidth="1"/>
    <col min="3" max="3" width="13.7109375" style="154" customWidth="1"/>
    <col min="4" max="4" width="23.7109375" style="154" customWidth="1"/>
    <col min="5" max="5" width="24.85546875" style="154" customWidth="1"/>
    <col min="6" max="6" width="45" style="154" customWidth="1"/>
    <col min="7" max="7" width="9.140625" style="154" customWidth="1"/>
  </cols>
  <sheetData>
    <row r="2" spans="1:7" ht="17.25" customHeight="1" x14ac:dyDescent="0.25">
      <c r="A2" s="171" t="s">
        <v>672</v>
      </c>
      <c r="B2" s="171"/>
      <c r="C2" s="171"/>
      <c r="D2" s="171"/>
      <c r="E2" s="171"/>
      <c r="F2" s="171"/>
    </row>
    <row r="4" spans="1:7" ht="15.75" customHeight="1" x14ac:dyDescent="0.25">
      <c r="A4" s="155" t="s">
        <v>673</v>
      </c>
      <c r="B4" s="156"/>
      <c r="C4" s="156"/>
      <c r="D4" s="156"/>
      <c r="E4" s="156"/>
      <c r="F4" s="156"/>
      <c r="G4" s="156"/>
    </row>
    <row r="5" spans="1:7" ht="15.75" customHeight="1" x14ac:dyDescent="0.25">
      <c r="A5" s="157" t="s">
        <v>606</v>
      </c>
      <c r="B5" s="157" t="s">
        <v>674</v>
      </c>
      <c r="C5" s="157" t="s">
        <v>675</v>
      </c>
      <c r="D5" s="157" t="s">
        <v>676</v>
      </c>
      <c r="E5" s="157" t="s">
        <v>677</v>
      </c>
      <c r="F5" s="157" t="s">
        <v>678</v>
      </c>
      <c r="G5" s="156"/>
    </row>
    <row r="6" spans="1:7" ht="15.75" customHeight="1" x14ac:dyDescent="0.25">
      <c r="A6" s="157">
        <v>1</v>
      </c>
      <c r="B6" s="157">
        <v>2</v>
      </c>
      <c r="C6" s="157">
        <v>3</v>
      </c>
      <c r="D6" s="157">
        <v>4</v>
      </c>
      <c r="E6" s="157">
        <v>5</v>
      </c>
      <c r="F6" s="157">
        <v>6</v>
      </c>
      <c r="G6" s="156"/>
    </row>
    <row r="7" spans="1:7" ht="126" customHeight="1" x14ac:dyDescent="0.25">
      <c r="A7" s="158" t="s">
        <v>679</v>
      </c>
      <c r="B7" s="159" t="s">
        <v>680</v>
      </c>
      <c r="C7" s="160" t="s">
        <v>681</v>
      </c>
      <c r="D7" s="160" t="s">
        <v>682</v>
      </c>
      <c r="E7" s="161">
        <v>47872.94</v>
      </c>
      <c r="F7" s="159" t="s">
        <v>683</v>
      </c>
      <c r="G7" s="156"/>
    </row>
    <row r="8" spans="1:7" ht="47.25" customHeight="1" x14ac:dyDescent="0.25">
      <c r="A8" s="158" t="s">
        <v>684</v>
      </c>
      <c r="B8" s="159" t="s">
        <v>685</v>
      </c>
      <c r="C8" s="160" t="s">
        <v>686</v>
      </c>
      <c r="D8" s="160" t="s">
        <v>687</v>
      </c>
      <c r="E8" s="161">
        <f>1973/12</f>
        <v>164.41666666667001</v>
      </c>
      <c r="F8" s="159" t="s">
        <v>688</v>
      </c>
      <c r="G8" s="162"/>
    </row>
    <row r="9" spans="1:7" ht="15.75" customHeight="1" x14ac:dyDescent="0.25">
      <c r="A9" s="158" t="s">
        <v>689</v>
      </c>
      <c r="B9" s="159" t="s">
        <v>690</v>
      </c>
      <c r="C9" s="160" t="s">
        <v>691</v>
      </c>
      <c r="D9" s="160" t="s">
        <v>682</v>
      </c>
      <c r="E9" s="161">
        <v>1</v>
      </c>
      <c r="F9" s="159"/>
      <c r="G9" s="162"/>
    </row>
    <row r="10" spans="1:7" ht="15.75" customHeight="1" x14ac:dyDescent="0.25">
      <c r="A10" s="158" t="s">
        <v>692</v>
      </c>
      <c r="B10" s="159" t="s">
        <v>693</v>
      </c>
      <c r="C10" s="160"/>
      <c r="D10" s="160"/>
      <c r="E10" s="163">
        <v>3.3</v>
      </c>
      <c r="F10" s="159" t="s">
        <v>694</v>
      </c>
      <c r="G10" s="162"/>
    </row>
    <row r="11" spans="1:7" ht="78.75" customHeight="1" x14ac:dyDescent="0.25">
      <c r="A11" s="158" t="s">
        <v>695</v>
      </c>
      <c r="B11" s="159" t="s">
        <v>696</v>
      </c>
      <c r="C11" s="160" t="s">
        <v>697</v>
      </c>
      <c r="D11" s="160" t="s">
        <v>682</v>
      </c>
      <c r="E11" s="164">
        <v>1.4</v>
      </c>
      <c r="F11" s="159" t="s">
        <v>698</v>
      </c>
      <c r="G11" s="156"/>
    </row>
    <row r="12" spans="1:7" ht="78.75" customHeight="1" x14ac:dyDescent="0.25">
      <c r="A12" s="158" t="s">
        <v>699</v>
      </c>
      <c r="B12" s="165" t="s">
        <v>700</v>
      </c>
      <c r="C12" s="160" t="s">
        <v>701</v>
      </c>
      <c r="D12" s="160" t="s">
        <v>682</v>
      </c>
      <c r="E12" s="166">
        <v>1.139</v>
      </c>
      <c r="F12" s="167" t="s">
        <v>702</v>
      </c>
      <c r="G12" s="162"/>
    </row>
    <row r="13" spans="1:7" ht="76.150000000000006" customHeight="1" x14ac:dyDescent="0.25">
      <c r="A13" s="158" t="s">
        <v>703</v>
      </c>
      <c r="B13" s="168" t="s">
        <v>704</v>
      </c>
      <c r="C13" s="160" t="s">
        <v>705</v>
      </c>
      <c r="D13" s="160" t="s">
        <v>706</v>
      </c>
      <c r="E13" s="169">
        <v>392.41</v>
      </c>
      <c r="F13" s="159" t="s">
        <v>707</v>
      </c>
      <c r="G13" s="156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10</vt:i4>
      </vt:variant>
    </vt:vector>
  </HeadingPairs>
  <TitlesOfParts>
    <vt:vector size="1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'Прил.7 Расчет пок.'!Область_печати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2023-11-24T13:44:48Z</cp:lastPrinted>
  <dcterms:created xsi:type="dcterms:W3CDTF">2023-08-25T11:34:24Z</dcterms:created>
  <dcterms:modified xsi:type="dcterms:W3CDTF">2023-11-25T04:38:25Z</dcterms:modified>
  <cp:category/>
</cp:coreProperties>
</file>