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F80BF269-D792-4E06-83A2-53784D408397}" xr6:coauthVersionLast="40" xr6:coauthVersionMax="40" xr10:uidLastSave="{00000000-0000-0000-0000-000000000000}"/>
  <bookViews>
    <workbookView xWindow="0" yWindow="0" windowWidth="28800" windowHeight="12225" tabRatio="72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табл'!$A$1:$D$31</definedName>
    <definedName name="_xlnm.Print_Area" localSheetId="1">'Прил.2 Расч стоим'!$A$1:$J$24</definedName>
    <definedName name="_xlnm.Print_Area" localSheetId="2">Прил.3!$A$1:$H$275</definedName>
    <definedName name="_xlnm.Print_Area" localSheetId="4">'Прил.5 Расчет СМР и ОБ'!$A$1:$J$270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8" i="9" l="1"/>
  <c r="D11" i="7"/>
  <c r="C11" i="7"/>
  <c r="D5" i="7"/>
  <c r="G15" i="6"/>
  <c r="G14" i="6"/>
  <c r="G13" i="6"/>
  <c r="F13" i="6"/>
  <c r="E13" i="6"/>
  <c r="D13" i="6"/>
  <c r="C13" i="6"/>
  <c r="B13" i="6"/>
  <c r="G12" i="6"/>
  <c r="F12" i="6"/>
  <c r="E12" i="6"/>
  <c r="D12" i="6"/>
  <c r="C12" i="6"/>
  <c r="B12" i="6"/>
  <c r="J259" i="5"/>
  <c r="G259" i="5"/>
  <c r="J258" i="5"/>
  <c r="G258" i="5"/>
  <c r="J257" i="5"/>
  <c r="G257" i="5"/>
  <c r="J256" i="5"/>
  <c r="G256" i="5"/>
  <c r="J255" i="5"/>
  <c r="G255" i="5"/>
  <c r="J254" i="5"/>
  <c r="G254" i="5"/>
  <c r="J253" i="5"/>
  <c r="H253" i="5"/>
  <c r="G253" i="5"/>
  <c r="J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4" i="5"/>
  <c r="H84" i="5"/>
  <c r="G84" i="5"/>
  <c r="J83" i="5"/>
  <c r="H83" i="5"/>
  <c r="G83" i="5"/>
  <c r="J82" i="5"/>
  <c r="H82" i="5"/>
  <c r="G82" i="5"/>
  <c r="J81" i="5"/>
  <c r="G81" i="5"/>
  <c r="F81" i="5"/>
  <c r="J80" i="5"/>
  <c r="H80" i="5"/>
  <c r="G80" i="5"/>
  <c r="J79" i="5"/>
  <c r="G79" i="5"/>
  <c r="F79" i="5"/>
  <c r="J76" i="5"/>
  <c r="H76" i="5"/>
  <c r="G76" i="5"/>
  <c r="J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D9" i="2"/>
  <c r="C24" i="1"/>
  <c r="C23" i="1"/>
  <c r="C19" i="1"/>
  <c r="C18" i="1"/>
  <c r="C17" i="1"/>
</calcChain>
</file>

<file path=xl/sharedStrings.xml><?xml version="1.0" encoding="utf-8"?>
<sst xmlns="http://schemas.openxmlformats.org/spreadsheetml/2006/main" count="1680" uniqueCount="709">
  <si>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</si>
  <si>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</si>
  <si>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закрытый склад ПС 750 кВ </t>
  </si>
  <si>
    <t>Сопоставимый уровень цен: базовый уровень цен: 4 кв. 2018 г.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</si>
  <si>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</si>
  <si>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</si>
  <si>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</si>
  <si>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</si>
  <si>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</si>
  <si>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</si>
  <si>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</si>
  <si>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</si>
  <si>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</si>
  <si>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</si>
  <si>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</si>
  <si>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</si>
  <si>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 - 1000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</si>
  <si>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</si>
  <si>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</si>
  <si>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</si>
  <si>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</si>
  <si>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</si>
  <si>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</si>
  <si>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</si>
  <si>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</si>
  <si>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</si>
  <si>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</si>
  <si>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</si>
  <si>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</si>
  <si>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</si>
  <si>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</si>
  <si>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</si>
  <si>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</si>
  <si>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</si>
  <si>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</si>
  <si>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закрытый склад ПС 750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</si>
  <si>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</si>
  <si>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</si>
  <si>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</si>
  <si>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квартал 2018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</si>
  <si>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</si>
  <si>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</si>
  <si>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</si>
  <si>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</si>
  <si>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</si>
  <si>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Закрытый холодный склад</t>
  </si>
  <si>
    <t xml:space="preserve"> 03-06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</si>
  <si>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</si>
  <si>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</si>
  <si>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</si>
  <si>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</si>
  <si>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</si>
  <si>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</si>
  <si>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</si>
  <si>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</si>
  <si>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</si>
  <si>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</si>
  <si>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</si>
  <si>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</si>
  <si>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</si>
  <si>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</si>
  <si>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</si>
  <si>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</si>
  <si>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</si>
  <si>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</si>
  <si>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</si>
  <si>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</si>
  <si>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</si>
  <si>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</si>
  <si>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</si>
  <si>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</si>
  <si>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</si>
  <si>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</si>
  <si>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</si>
  <si>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</si>
  <si>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</si>
  <si>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</si>
  <si>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</si>
  <si>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</si>
  <si>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</si>
  <si>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</si>
  <si>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</si>
  <si>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</si>
  <si>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</si>
  <si>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</si>
  <si>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</si>
  <si>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</si>
  <si>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</si>
  <si>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</si>
  <si>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</si>
  <si>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</si>
  <si>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</si>
  <si>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</si>
  <si>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</si>
  <si>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</si>
  <si>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</si>
  <si>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</si>
  <si>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</si>
  <si>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</si>
  <si>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</si>
  <si>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</si>
  <si>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</si>
  <si>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</si>
  <si>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</si>
  <si>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</si>
  <si>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</si>
  <si>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</si>
  <si>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</si>
  <si>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</si>
  <si>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</si>
  <si>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</si>
  <si>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</si>
  <si>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</si>
  <si>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</si>
  <si>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</si>
  <si>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</si>
  <si>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</si>
  <si>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</si>
  <si>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</si>
  <si>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</si>
  <si>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</si>
  <si>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</si>
  <si>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</si>
  <si>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</si>
  <si>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</si>
  <si>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</si>
  <si>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</si>
  <si>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</si>
  <si>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</si>
  <si>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</si>
  <si>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</si>
  <si>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</si>
  <si>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</si>
  <si>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</si>
  <si>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</si>
  <si>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</si>
  <si>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</si>
  <si>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</si>
  <si>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</si>
  <si>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</si>
  <si>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</si>
  <si>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</si>
  <si>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</si>
  <si>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</si>
  <si>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</si>
  <si>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</si>
  <si>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</si>
  <si>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</si>
  <si>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</si>
  <si>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</si>
  <si>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</si>
  <si>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</si>
  <si>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</si>
  <si>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</si>
  <si>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</si>
  <si>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</si>
  <si>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</si>
  <si>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</si>
  <si>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</si>
  <si>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</si>
  <si>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</si>
  <si>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</si>
  <si>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</si>
  <si>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</si>
  <si>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</si>
  <si>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</si>
  <si>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</si>
  <si>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</si>
  <si>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</si>
  <si>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</si>
  <si>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</si>
  <si>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</si>
  <si>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</si>
  <si>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</si>
  <si>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</si>
  <si>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</si>
  <si>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</si>
  <si>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</si>
  <si>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</si>
  <si>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</si>
  <si>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</si>
  <si>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</si>
  <si>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</si>
  <si>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</si>
  <si>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</si>
  <si>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</si>
  <si>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</si>
  <si>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</si>
  <si>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</si>
  <si>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</si>
  <si>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</si>
  <si>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</si>
  <si>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</si>
  <si>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</si>
  <si>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</si>
  <si>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</si>
  <si>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</si>
  <si>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</si>
  <si>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</si>
  <si>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</si>
  <si>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</si>
  <si>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</si>
  <si>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</si>
  <si>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</si>
  <si>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</si>
  <si>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</si>
  <si>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</si>
  <si>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</si>
  <si>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</si>
  <si>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</si>
  <si>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</si>
  <si>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</si>
  <si>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</si>
  <si>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</si>
  <si>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</si>
  <si>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</si>
  <si>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</si>
  <si>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</si>
  <si>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</si>
  <si>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</si>
  <si>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</si>
  <si>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</si>
  <si>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</si>
  <si>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</si>
  <si>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</si>
  <si>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</si>
  <si>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</si>
  <si>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</si>
  <si>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</si>
  <si>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</si>
  <si>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</si>
  <si>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</si>
  <si>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</si>
  <si>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</si>
  <si>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</si>
  <si>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</si>
  <si>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</si>
  <si>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</si>
  <si>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</si>
  <si>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</si>
  <si>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</si>
  <si>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</si>
  <si>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</si>
  <si>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</si>
  <si>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</si>
  <si>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</si>
  <si>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</si>
  <si>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</si>
  <si>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</si>
  <si>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</si>
  <si>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</si>
  <si>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</si>
  <si>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</si>
  <si>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</si>
  <si>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</si>
  <si>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</si>
  <si>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</si>
  <si>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</si>
  <si>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</si>
  <si>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</si>
  <si>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</si>
  <si>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</si>
  <si>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</si>
  <si>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</si>
  <si>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</si>
  <si>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</si>
  <si>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</si>
  <si>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</si>
  <si>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</si>
  <si>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</si>
  <si>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</si>
  <si>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</si>
  <si>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</si>
  <si>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</si>
  <si>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</si>
  <si>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</si>
  <si>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</si>
  <si>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</si>
  <si>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</si>
  <si>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</si>
  <si>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</si>
  <si>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</si>
  <si>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</si>
  <si>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</si>
  <si>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</si>
  <si>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</si>
  <si>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</si>
  <si>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</si>
  <si>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</si>
  <si>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</si>
  <si>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</si>
  <si>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</si>
  <si>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</si>
  <si>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</si>
  <si>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</si>
  <si>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</si>
  <si>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</si>
  <si>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</si>
  <si>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</si>
  <si>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</si>
  <si>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</si>
  <si>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</si>
  <si>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</si>
  <si>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</si>
  <si>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</si>
  <si>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</si>
  <si>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</si>
  <si>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</si>
  <si>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</si>
  <si>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</si>
  <si>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</si>
  <si>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</si>
  <si>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</si>
  <si>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</si>
  <si>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</si>
  <si>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</si>
  <si>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</si>
  <si>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</si>
  <si>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</si>
  <si>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</si>
  <si>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</si>
  <si>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</si>
  <si>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</si>
  <si>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</si>
  <si>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</si>
  <si>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</si>
  <si>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</si>
  <si>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</si>
  <si>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</si>
  <si>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</si>
  <si>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</si>
  <si>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</si>
  <si>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</si>
  <si>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</si>
  <si>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</si>
  <si>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</si>
  <si>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</si>
  <si>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</si>
  <si>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</si>
  <si>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</si>
  <si>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</si>
  <si>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</si>
  <si>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</si>
  <si>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</si>
  <si>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</si>
  <si>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</si>
  <si>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</si>
  <si>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</si>
  <si>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</si>
  <si>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</si>
  <si>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</si>
  <si>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</si>
  <si>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</si>
  <si>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</si>
  <si>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</si>
  <si>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</si>
  <si>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</si>
  <si>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</si>
  <si>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</si>
  <si>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</si>
  <si>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</si>
  <si>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</si>
  <si>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</si>
  <si>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</si>
  <si>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</si>
  <si>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</si>
  <si>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</si>
  <si>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</si>
  <si>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</si>
  <si>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</si>
  <si>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</si>
  <si>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</si>
  <si>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</si>
  <si>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</si>
  <si>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</si>
  <si>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</si>
  <si>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</si>
  <si>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</si>
  <si>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</si>
  <si>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</si>
  <si>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</si>
  <si>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</si>
  <si>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</si>
  <si>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</si>
  <si>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</si>
  <si>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</si>
  <si>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</si>
  <si>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</si>
  <si>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</si>
  <si>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</si>
  <si>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</si>
  <si>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</si>
  <si>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</si>
  <si>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</si>
  <si>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</si>
  <si>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</si>
  <si>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</si>
  <si>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</si>
  <si>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</si>
  <si>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</si>
  <si>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</si>
  <si>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</si>
  <si>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</si>
  <si>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</si>
  <si>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</si>
  <si>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</si>
  <si>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</si>
  <si>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</si>
  <si>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</si>
  <si>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</si>
  <si>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</si>
  <si>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</si>
  <si>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</si>
  <si>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</si>
  <si>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</si>
  <si>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</si>
  <si>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</si>
  <si>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</si>
  <si>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</si>
  <si>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</si>
  <si>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</si>
  <si>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</si>
  <si>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</si>
  <si>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</si>
  <si>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</si>
  <si>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</si>
  <si>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</si>
  <si>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</si>
  <si>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</si>
  <si>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</si>
  <si>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</si>
  <si>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</si>
  <si>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</si>
  <si>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</si>
  <si>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</si>
  <si>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</si>
  <si>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</si>
  <si>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</si>
  <si>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</si>
  <si>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</si>
  <si>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</si>
  <si>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</si>
  <si>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</si>
  <si>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</si>
  <si>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</si>
  <si>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</si>
  <si>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</si>
  <si>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</si>
  <si>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</si>
  <si>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</si>
  <si>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</si>
  <si>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</si>
  <si>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</si>
  <si>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</si>
  <si>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</si>
  <si>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</si>
  <si>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</si>
  <si>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</si>
  <si>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</si>
  <si>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</si>
  <si>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</si>
  <si>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</si>
  <si>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</si>
  <si>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</si>
  <si>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</si>
  <si>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</si>
  <si>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</si>
  <si>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</si>
  <si>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</si>
  <si>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</si>
  <si>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</si>
  <si>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</si>
  <si>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</si>
  <si>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</si>
  <si>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</si>
  <si>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</si>
  <si>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</si>
  <si>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</si>
  <si>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</si>
  <si>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</si>
  <si>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</si>
  <si>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</si>
  <si>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</si>
  <si>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</si>
  <si>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</si>
  <si>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</si>
  <si>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</si>
  <si>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</si>
  <si>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</si>
  <si>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</si>
  <si>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</si>
  <si>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</si>
  <si>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</si>
  <si>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</si>
  <si>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</si>
  <si>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</si>
  <si>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</si>
  <si>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</si>
  <si>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</si>
  <si>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</si>
  <si>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</si>
  <si>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</si>
  <si>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</si>
  <si>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</si>
  <si>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</si>
  <si>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</si>
  <si>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</si>
  <si>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</si>
  <si>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</si>
  <si>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</si>
  <si>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</si>
  <si>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</si>
  <si>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</si>
  <si>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</si>
  <si>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</si>
  <si>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</si>
  <si>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</si>
  <si>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</si>
  <si>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</si>
  <si>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</si>
  <si>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</si>
  <si>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</si>
  <si>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</si>
  <si>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</si>
  <si>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</si>
  <si>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</si>
  <si>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</si>
  <si>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</si>
  <si>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</si>
  <si>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</si>
  <si>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</si>
  <si>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</si>
  <si>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</si>
  <si>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</si>
  <si>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</si>
  <si>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</si>
  <si>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</si>
  <si>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</si>
  <si>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</si>
  <si>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</si>
  <si>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</si>
  <si>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</si>
  <si>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</si>
  <si>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</si>
  <si>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</si>
  <si>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</si>
  <si>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</si>
  <si>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</si>
  <si>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</si>
  <si>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</si>
  <si>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</si>
  <si>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</si>
  <si>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</si>
  <si>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</si>
  <si>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</si>
  <si>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</si>
  <si>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</si>
  <si>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</si>
  <si>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</si>
  <si>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</si>
  <si>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</si>
  <si>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</si>
  <si>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</si>
  <si>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</si>
  <si>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</si>
  <si>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</si>
  <si>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</si>
  <si>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закрытый склад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</si>
  <si>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</si>
  <si>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</si>
  <si>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</si>
  <si>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</si>
  <si>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</si>
  <si>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</si>
  <si>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</si>
  <si>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</si>
  <si>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</si>
  <si>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</si>
  <si>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</si>
  <si>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</si>
  <si>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</si>
  <si>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</si>
  <si>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</si>
  <si>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</si>
  <si>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</si>
  <si>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</si>
  <si>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</si>
  <si>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</si>
  <si>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</si>
  <si>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</si>
  <si>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</si>
  <si>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</si>
  <si>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</si>
  <si>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</si>
  <si>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</si>
  <si>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</si>
  <si>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</si>
  <si>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</si>
  <si>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</si>
  <si>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</si>
  <si>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</si>
  <si>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</si>
  <si>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</si>
  <si>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</si>
  <si>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</si>
  <si>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</si>
  <si>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закрытый склад ПС 750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</si>
  <si>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</si>
  <si>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</si>
  <si>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</si>
  <si>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</si>
  <si>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</si>
  <si>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</si>
  <si>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</si>
  <si>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</si>
  <si>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</si>
  <si>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</si>
  <si>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</si>
  <si>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</si>
  <si>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</si>
  <si>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</si>
  <si>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</si>
  <si>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</si>
  <si>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</si>
  <si>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</si>
  <si>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</si>
  <si>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</si>
  <si>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</si>
  <si>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</si>
  <si>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</si>
  <si>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</si>
  <si>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</si>
  <si>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</si>
  <si>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</si>
  <si>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</si>
  <si>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</si>
  <si>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закрытый склад ПС 750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</si>
  <si>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</si>
  <si>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</si>
  <si>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</si>
  <si>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</si>
  <si>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</si>
  <si>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</si>
  <si>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</si>
  <si>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</si>
  <si>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</si>
  <si>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</si>
  <si>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</si>
  <si>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</si>
  <si>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закрытый склад ПС 750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</si>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</sst>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/>
    <xf numFmtId="0" fontId="9" fillId="0" borderId="0" xfId="0" applyFont="1"/>
    <xf numFmtId="0" fontId="0" fillId="2" borderId="0" xfId="0" applyFill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7" fontId="1" fillId="0" borderId="1" xfId="0" applyNumberFormat="1" applyFont="1" applyBorder="1"/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/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4" fontId="1" fillId="0" borderId="5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4">
    <dxf>
      <numFmt numFmtId="171" formatCode="#,##0.0000"/>
    </dxf>
    <dxf>
      <numFmt numFmtId="171" formatCode="#,##0.0000"/>
    </dxf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27</xdr:row>
      <xdr:rowOff>98425</xdr:rowOff>
    </xdr:from>
    <xdr:to>
      <xdr:col>1</xdr:col>
      <xdr:colOff>1944927</xdr:colOff>
      <xdr:row>30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48EBF7-CAEA-4443-92D0-0F772AA90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25</xdr:row>
      <xdr:rowOff>31750</xdr:rowOff>
    </xdr:from>
    <xdr:to>
      <xdr:col>1</xdr:col>
      <xdr:colOff>1925292</xdr:colOff>
      <xdr:row>27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56A6D97-F151-41CF-95E0-79B2A6A5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20</xdr:row>
      <xdr:rowOff>98425</xdr:rowOff>
    </xdr:from>
    <xdr:to>
      <xdr:col>3</xdr:col>
      <xdr:colOff>68502</xdr:colOff>
      <xdr:row>23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E0DA21-0583-4DD0-8C22-4F331285A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18</xdr:row>
      <xdr:rowOff>31750</xdr:rowOff>
    </xdr:from>
    <xdr:to>
      <xdr:col>3</xdr:col>
      <xdr:colOff>48867</xdr:colOff>
      <xdr:row>20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B0C8BBC-185C-47E5-8E2E-424D32233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291811</xdr:colOff>
      <xdr:row>267</xdr:row>
      <xdr:rowOff>81107</xdr:rowOff>
    </xdr:from>
    <xdr:to>
      <xdr:col>3</xdr:col>
      <xdr:colOff>113529</xdr:colOff>
      <xdr:row>270</xdr:row>
      <xdr:rowOff>52870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A876149-483E-4783-B6BB-AA7C0D73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0" y="83294971"/>
          <a:ext cx="947400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413039</xdr:colOff>
      <xdr:row>264</xdr:row>
      <xdr:rowOff>170296</xdr:rowOff>
    </xdr:from>
    <xdr:to>
      <xdr:col>3</xdr:col>
      <xdr:colOff>138922</xdr:colOff>
      <xdr:row>266</xdr:row>
      <xdr:rowOff>170296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BF4156B-E212-4963-ADAD-07027F91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448" y="82812660"/>
          <a:ext cx="851565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BBF9DA5-7679-4BC6-945D-B3382EB0C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A9CB1ED-A2A2-4C0C-972A-3A7F6F12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264</xdr:row>
      <xdr:rowOff>98425</xdr:rowOff>
    </xdr:from>
    <xdr:to>
      <xdr:col>2</xdr:col>
      <xdr:colOff>449502</xdr:colOff>
      <xdr:row>267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4A3835-D27A-48BA-99A9-B68ADCFB6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262</xdr:row>
      <xdr:rowOff>31750</xdr:rowOff>
    </xdr:from>
    <xdr:to>
      <xdr:col>2</xdr:col>
      <xdr:colOff>429867</xdr:colOff>
      <xdr:row>264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0362DBA-90FB-4715-9CF1-938B04BCC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388040</xdr:colOff>
      <xdr:row>17</xdr:row>
      <xdr:rowOff>98425</xdr:rowOff>
    </xdr:from>
    <xdr:to>
      <xdr:col>1</xdr:col>
      <xdr:colOff>1334084</xdr:colOff>
      <xdr:row>20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75D9A13-A7C6-4423-B9A3-0BE68565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757" y="5341316"/>
          <a:ext cx="946044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479149</xdr:colOff>
      <xdr:row>15</xdr:row>
      <xdr:rowOff>56598</xdr:rowOff>
    </xdr:from>
    <xdr:to>
      <xdr:col>1</xdr:col>
      <xdr:colOff>1329358</xdr:colOff>
      <xdr:row>17</xdr:row>
      <xdr:rowOff>56598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D5B0297-9A29-44F0-9416-779432D0D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66" y="4918489"/>
          <a:ext cx="850209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13</xdr:row>
      <xdr:rowOff>98425</xdr:rowOff>
    </xdr:from>
    <xdr:to>
      <xdr:col>1</xdr:col>
      <xdr:colOff>944802</xdr:colOff>
      <xdr:row>16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56BD564-79C1-4F00-84DE-041A141D8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11</xdr:row>
      <xdr:rowOff>31750</xdr:rowOff>
    </xdr:from>
    <xdr:to>
      <xdr:col>1</xdr:col>
      <xdr:colOff>848967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A668762-BDE9-4DFF-A69C-2A833D635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602C8B-DE9C-49BB-91C7-4FBF9D11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872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46771DC-B9DC-4D81-844B-5045A5523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00425250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view="pageBreakPreview" topLeftCell="A19" workbookViewId="0">
      <selection activeCell="D29" sqref="D29"/>
    </sheetView>
  </sheetViews>
  <sheetFormatPr defaultColWidth="9.140625" defaultRowHeight="15.75" x14ac:dyDescent="0.25"/>
  <cols>
    <col min="1" max="1" width="9.140625" style="1"/>
    <col min="2" max="2" width="29.42578125" style="1" customWidth="1"/>
    <col min="3" max="3" width="40.140625" style="1" customWidth="1"/>
    <col min="4" max="10" width="9.140625" style="1"/>
    <col min="11" max="11" width="10.42578125" style="1" customWidth="1"/>
    <col min="12" max="12" width="9.140625" style="1"/>
  </cols>
  <sheetData>
    <row r="1" spans="1:6" s="56" customFormat="1" x14ac:dyDescent="0.25"/>
    <row r="2" spans="1:6" s="1" customFormat="1" x14ac:dyDescent="0.25">
      <c r="B2" s="98" t="s">
        <v>0</v>
      </c>
      <c r="C2" s="98"/>
      <c r="D2" s="98"/>
    </row>
    <row r="3" spans="1:6" s="1" customFormat="1" x14ac:dyDescent="0.25">
      <c r="B3" s="99" t="s">
        <v>1</v>
      </c>
      <c r="C3" s="99"/>
      <c r="D3" s="99"/>
    </row>
    <row r="4" spans="1:6" s="1" customFormat="1" x14ac:dyDescent="0.25">
      <c r="B4" s="57"/>
      <c r="C4" s="57"/>
      <c r="D4" s="57"/>
    </row>
    <row r="5" spans="1:6" s="1" customFormat="1" x14ac:dyDescent="0.25">
      <c r="B5" s="57"/>
      <c r="C5" s="57"/>
      <c r="D5" s="57"/>
    </row>
    <row r="6" spans="1:6" s="1" customFormat="1" ht="36.75" customHeight="1" x14ac:dyDescent="0.25">
      <c r="B6" s="100" t="s">
        <v>2</v>
      </c>
      <c r="C6" s="100"/>
      <c r="D6" s="100"/>
      <c r="F6" s="3"/>
    </row>
    <row r="7" spans="1:6" s="1" customFormat="1" ht="31.7" customHeight="1" x14ac:dyDescent="0.25">
      <c r="B7" s="100" t="s">
        <v>3</v>
      </c>
      <c r="C7" s="100"/>
      <c r="D7" s="100"/>
    </row>
    <row r="8" spans="1:6" s="1" customFormat="1" x14ac:dyDescent="0.25">
      <c r="B8" s="100" t="s">
        <v>4</v>
      </c>
      <c r="C8" s="100"/>
      <c r="D8" s="100"/>
      <c r="F8" s="3"/>
    </row>
    <row r="9" spans="1:6" s="1" customFormat="1" x14ac:dyDescent="0.25">
      <c r="B9" s="2"/>
      <c r="C9" s="2"/>
      <c r="D9" s="2"/>
      <c r="F9" s="3"/>
    </row>
    <row r="10" spans="1:6" s="1" customFormat="1" x14ac:dyDescent="0.25">
      <c r="B10" s="2"/>
      <c r="C10" s="2"/>
      <c r="D10" s="2"/>
      <c r="F10" s="3"/>
    </row>
    <row r="11" spans="1:6" x14ac:dyDescent="0.25">
      <c r="A11" s="4" t="s">
        <v>5</v>
      </c>
      <c r="B11" s="4" t="s">
        <v>6</v>
      </c>
      <c r="C11" s="4" t="s">
        <v>7</v>
      </c>
    </row>
    <row r="12" spans="1:6" ht="39.75" customHeight="1" x14ac:dyDescent="0.25">
      <c r="A12" s="4">
        <v>1</v>
      </c>
      <c r="B12" s="8" t="s">
        <v>8</v>
      </c>
      <c r="C12" s="4" t="s">
        <v>9</v>
      </c>
    </row>
    <row r="13" spans="1:6" ht="31.35" customHeight="1" x14ac:dyDescent="0.25">
      <c r="A13" s="4">
        <v>2</v>
      </c>
      <c r="B13" s="8" t="s">
        <v>10</v>
      </c>
      <c r="C13" s="4" t="s">
        <v>11</v>
      </c>
    </row>
    <row r="14" spans="1:6" ht="31.35" customHeight="1" x14ac:dyDescent="0.25">
      <c r="A14" s="4">
        <v>3</v>
      </c>
      <c r="B14" s="8" t="s">
        <v>12</v>
      </c>
      <c r="C14" s="4" t="s">
        <v>13</v>
      </c>
    </row>
    <row r="15" spans="1:6" x14ac:dyDescent="0.25">
      <c r="A15" s="4">
        <v>4</v>
      </c>
      <c r="B15" s="8" t="s">
        <v>14</v>
      </c>
      <c r="C15" s="4">
        <v>1</v>
      </c>
    </row>
    <row r="16" spans="1:6" ht="127.5" customHeight="1" x14ac:dyDescent="0.25">
      <c r="A16" s="4">
        <v>5</v>
      </c>
      <c r="B16" s="8" t="s">
        <v>15</v>
      </c>
      <c r="C16" s="4" t="s">
        <v>16</v>
      </c>
    </row>
    <row r="17" spans="1:11" ht="124.9" customHeight="1" x14ac:dyDescent="0.25">
      <c r="A17" s="4">
        <v>6</v>
      </c>
      <c r="B17" s="8" t="s">
        <v>17</v>
      </c>
      <c r="C17" s="12">
        <f>C18+C19</f>
        <v>45335.0843608</v>
      </c>
    </row>
    <row r="18" spans="1:11" ht="31.35" customHeight="1" x14ac:dyDescent="0.25">
      <c r="A18" s="58" t="s">
        <v>18</v>
      </c>
      <c r="B18" s="8" t="s">
        <v>19</v>
      </c>
      <c r="C18" s="12">
        <f>'Прил.2 Расч стоим'!F14</f>
        <v>40948.227174400003</v>
      </c>
    </row>
    <row r="19" spans="1:11" x14ac:dyDescent="0.25">
      <c r="A19" s="58" t="s">
        <v>20</v>
      </c>
      <c r="B19" s="8" t="s">
        <v>21</v>
      </c>
      <c r="C19" s="12">
        <f>'Прил.2 Расч стоим'!H14</f>
        <v>4386.8571863999996</v>
      </c>
    </row>
    <row r="20" spans="1:11" x14ac:dyDescent="0.25">
      <c r="A20" s="58" t="s">
        <v>22</v>
      </c>
      <c r="B20" s="8" t="s">
        <v>23</v>
      </c>
      <c r="C20" s="4"/>
    </row>
    <row r="21" spans="1:11" ht="31.35" customHeight="1" x14ac:dyDescent="0.25">
      <c r="A21" s="58" t="s">
        <v>24</v>
      </c>
      <c r="B21" s="8" t="s">
        <v>25</v>
      </c>
      <c r="C21" s="4"/>
      <c r="D21" s="59"/>
      <c r="E21" s="60"/>
      <c r="F21" s="61"/>
      <c r="H21" s="60"/>
    </row>
    <row r="22" spans="1:11" x14ac:dyDescent="0.25">
      <c r="A22" s="62">
        <v>7</v>
      </c>
      <c r="B22" s="8" t="s">
        <v>26</v>
      </c>
      <c r="C22" s="4" t="s">
        <v>27</v>
      </c>
    </row>
    <row r="23" spans="1:11" ht="156.19999999999999" customHeight="1" x14ac:dyDescent="0.25">
      <c r="A23" s="62">
        <v>8</v>
      </c>
      <c r="B23" s="8" t="s">
        <v>28</v>
      </c>
      <c r="C23" s="12">
        <f>C17</f>
        <v>45335.0843608</v>
      </c>
    </row>
    <row r="24" spans="1:11" ht="62.45" customHeight="1" x14ac:dyDescent="0.25">
      <c r="A24" s="62">
        <v>9</v>
      </c>
      <c r="B24" s="8" t="s">
        <v>29</v>
      </c>
      <c r="C24" s="12">
        <f>C23/C15</f>
        <v>45335.0843608</v>
      </c>
    </row>
    <row r="25" spans="1:11" ht="31.35" customHeight="1" x14ac:dyDescent="0.25">
      <c r="A25" s="62">
        <v>10</v>
      </c>
      <c r="B25" s="8" t="s">
        <v>30</v>
      </c>
      <c r="C25" s="4"/>
      <c r="K25" s="63"/>
    </row>
    <row r="26" spans="1:11" x14ac:dyDescent="0.25">
      <c r="B26" s="84"/>
      <c r="C26" s="84"/>
    </row>
    <row r="27" spans="1:11" s="1" customFormat="1" x14ac:dyDescent="0.25">
      <c r="B27" s="84" t="s">
        <v>564</v>
      </c>
      <c r="C27" s="84"/>
    </row>
    <row r="28" spans="1:11" s="1" customFormat="1" x14ac:dyDescent="0.25">
      <c r="B28" s="5" t="s">
        <v>31</v>
      </c>
      <c r="C28" s="84"/>
    </row>
    <row r="29" spans="1:11" s="1" customFormat="1" x14ac:dyDescent="0.25">
      <c r="B29" s="84"/>
      <c r="C29" s="84"/>
    </row>
    <row r="30" spans="1:11" s="1" customFormat="1" x14ac:dyDescent="0.25">
      <c r="B30" s="84" t="s">
        <v>708</v>
      </c>
      <c r="C30" s="84"/>
    </row>
    <row r="31" spans="1:11" s="1" customFormat="1" x14ac:dyDescent="0.25">
      <c r="B31" s="5" t="s">
        <v>32</v>
      </c>
      <c r="C31" s="84"/>
    </row>
    <row r="32" spans="1:11" x14ac:dyDescent="0.25">
      <c r="B32" s="79"/>
      <c r="C32" s="79"/>
    </row>
    <row r="33" spans="2:3" x14ac:dyDescent="0.25">
      <c r="B33" s="79"/>
      <c r="C33" s="79"/>
    </row>
  </sheetData>
  <mergeCells count="5">
    <mergeCell ref="B2:D2"/>
    <mergeCell ref="B3:D3"/>
    <mergeCell ref="B6:D6"/>
    <mergeCell ref="B7:D7"/>
    <mergeCell ref="B8:D8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6"/>
  <sheetViews>
    <sheetView view="pageBreakPreview" zoomScale="85" zoomScaleNormal="85" workbookViewId="0">
      <selection activeCell="E20" sqref="E20"/>
    </sheetView>
  </sheetViews>
  <sheetFormatPr defaultColWidth="9.140625" defaultRowHeight="15" x14ac:dyDescent="0.25"/>
  <cols>
    <col min="1" max="1" width="5.42578125" customWidth="1"/>
    <col min="3" max="3" width="28.140625" customWidth="1"/>
    <col min="4" max="4" width="13.85546875" customWidth="1"/>
    <col min="5" max="5" width="39" customWidth="1"/>
    <col min="6" max="6" width="14.42578125" customWidth="1"/>
    <col min="7" max="7" width="21.42578125" customWidth="1"/>
    <col min="8" max="8" width="19.42578125" customWidth="1"/>
    <col min="9" max="9" width="13" customWidth="1"/>
    <col min="10" max="10" width="20.85546875" customWidth="1"/>
    <col min="11" max="11" width="18" customWidth="1"/>
  </cols>
  <sheetData>
    <row r="3" spans="1:12" ht="15.6" customHeight="1" x14ac:dyDescent="0.25">
      <c r="A3" s="98" t="s">
        <v>33</v>
      </c>
      <c r="B3" s="98"/>
      <c r="C3" s="98"/>
      <c r="D3" s="98"/>
      <c r="E3" s="98"/>
      <c r="F3" s="98"/>
      <c r="G3" s="98"/>
      <c r="H3" s="98"/>
      <c r="I3" s="98"/>
      <c r="J3" s="98"/>
      <c r="K3" s="5"/>
    </row>
    <row r="4" spans="1:12" ht="15.6" customHeight="1" x14ac:dyDescent="0.25">
      <c r="B4" s="99" t="s">
        <v>34</v>
      </c>
      <c r="C4" s="99"/>
      <c r="D4" s="99"/>
      <c r="E4" s="99"/>
      <c r="F4" s="99"/>
      <c r="G4" s="99"/>
      <c r="H4" s="99"/>
      <c r="I4" s="99"/>
      <c r="J4" s="99"/>
      <c r="K4" s="99"/>
    </row>
    <row r="5" spans="1:12" ht="15.6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2" ht="15.6" customHeight="1" x14ac:dyDescent="0.25">
      <c r="B6" s="100" t="s">
        <v>35</v>
      </c>
      <c r="C6" s="100"/>
      <c r="D6" s="100"/>
      <c r="E6" s="100"/>
      <c r="F6" s="100"/>
      <c r="G6" s="100"/>
      <c r="H6" s="100"/>
      <c r="I6" s="100"/>
      <c r="J6" s="100"/>
      <c r="K6" s="100"/>
      <c r="L6" s="64"/>
    </row>
    <row r="7" spans="1:12" ht="15.6" customHeight="1" x14ac:dyDescent="0.25">
      <c r="B7" s="104" t="s">
        <v>4</v>
      </c>
      <c r="C7" s="104"/>
      <c r="D7" s="104"/>
      <c r="E7" s="104"/>
      <c r="F7" s="104"/>
      <c r="G7" s="100"/>
      <c r="H7" s="100"/>
      <c r="I7" s="100"/>
      <c r="J7" s="100"/>
      <c r="K7" s="100"/>
      <c r="L7" s="64"/>
    </row>
    <row r="8" spans="1:12" ht="18" customHeight="1" x14ac:dyDescent="0.25">
      <c r="B8" s="7"/>
      <c r="K8" s="65"/>
    </row>
    <row r="9" spans="1:12" s="1" customFormat="1" ht="15.6" customHeight="1" x14ac:dyDescent="0.25">
      <c r="B9" s="105" t="s">
        <v>5</v>
      </c>
      <c r="C9" s="105" t="s">
        <v>36</v>
      </c>
      <c r="D9" s="105" t="str">
        <f>'Прил.1 Сравнит табл'!C12</f>
        <v xml:space="preserve">ПС 500 кВ Белобережская </v>
      </c>
      <c r="E9" s="105"/>
      <c r="F9" s="105"/>
      <c r="G9" s="105"/>
      <c r="H9" s="105"/>
      <c r="I9" s="105"/>
      <c r="J9" s="105"/>
    </row>
    <row r="10" spans="1:12" s="1" customFormat="1" ht="15.6" customHeight="1" x14ac:dyDescent="0.25">
      <c r="B10" s="105"/>
      <c r="C10" s="105"/>
      <c r="D10" s="105" t="s">
        <v>37</v>
      </c>
      <c r="E10" s="105" t="s">
        <v>38</v>
      </c>
      <c r="F10" s="105" t="s">
        <v>39</v>
      </c>
      <c r="G10" s="105"/>
      <c r="H10" s="105"/>
      <c r="I10" s="105"/>
      <c r="J10" s="105"/>
    </row>
    <row r="11" spans="1:12" s="1" customFormat="1" ht="31.35" customHeight="1" x14ac:dyDescent="0.25">
      <c r="B11" s="105"/>
      <c r="C11" s="105"/>
      <c r="D11" s="105"/>
      <c r="E11" s="105"/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</row>
    <row r="12" spans="1:12" s="1" customFormat="1" ht="15.6" customHeight="1" x14ac:dyDescent="0.25">
      <c r="B12" s="4">
        <v>1</v>
      </c>
      <c r="C12" s="67" t="s">
        <v>45</v>
      </c>
      <c r="D12" s="66" t="s">
        <v>46</v>
      </c>
      <c r="E12" s="67" t="s">
        <v>45</v>
      </c>
      <c r="F12" s="101">
        <v>40948.227174400003</v>
      </c>
      <c r="G12" s="102"/>
      <c r="H12" s="81">
        <v>4386.8571863999996</v>
      </c>
      <c r="I12" s="22"/>
      <c r="J12" s="22">
        <v>45335.0843608</v>
      </c>
    </row>
    <row r="13" spans="1:12" s="1" customFormat="1" ht="15.6" customHeight="1" x14ac:dyDescent="0.25">
      <c r="B13" s="103" t="s">
        <v>47</v>
      </c>
      <c r="C13" s="103"/>
      <c r="D13" s="103"/>
      <c r="E13" s="103"/>
      <c r="F13" s="68"/>
      <c r="G13" s="68"/>
      <c r="H13" s="68"/>
      <c r="I13" s="68"/>
      <c r="J13" s="68"/>
    </row>
    <row r="14" spans="1:12" s="1" customFormat="1" ht="15.6" customHeight="1" x14ac:dyDescent="0.25">
      <c r="B14" s="103" t="s">
        <v>48</v>
      </c>
      <c r="C14" s="103"/>
      <c r="D14" s="103"/>
      <c r="E14" s="103"/>
      <c r="F14" s="101">
        <v>40948.227174400003</v>
      </c>
      <c r="G14" s="102"/>
      <c r="H14" s="81">
        <v>4386.8571863999996</v>
      </c>
      <c r="I14" s="22"/>
      <c r="J14" s="22">
        <v>45335.0843608</v>
      </c>
    </row>
    <row r="15" spans="1:12" s="1" customFormat="1" ht="15.6" customHeight="1" x14ac:dyDescent="0.25">
      <c r="B15" s="2"/>
    </row>
    <row r="16" spans="1:12" s="1" customFormat="1" ht="15.6" customHeight="1" x14ac:dyDescent="0.25">
      <c r="B16" s="2"/>
    </row>
    <row r="17" spans="2:10" s="1" customFormat="1" ht="15.6" customHeight="1" x14ac:dyDescent="0.25"/>
    <row r="18" spans="2:10" s="1" customFormat="1" ht="15.6" customHeight="1" x14ac:dyDescent="0.25"/>
    <row r="19" spans="2:10" s="1" customFormat="1" ht="15.6" customHeight="1" x14ac:dyDescent="0.25">
      <c r="C19" s="84"/>
      <c r="D19" s="84"/>
    </row>
    <row r="20" spans="2:10" s="1" customFormat="1" ht="15.6" customHeight="1" x14ac:dyDescent="0.25">
      <c r="C20" s="84" t="s">
        <v>564</v>
      </c>
      <c r="D20" s="84"/>
    </row>
    <row r="21" spans="2:10" s="1" customFormat="1" ht="15.6" customHeight="1" x14ac:dyDescent="0.25">
      <c r="C21" s="5" t="s">
        <v>31</v>
      </c>
      <c r="D21" s="84"/>
    </row>
    <row r="22" spans="2:10" s="1" customFormat="1" ht="15.6" customHeight="1" x14ac:dyDescent="0.25">
      <c r="C22" s="84"/>
      <c r="D22" s="84"/>
    </row>
    <row r="23" spans="2:10" ht="15.6" customHeight="1" x14ac:dyDescent="0.25">
      <c r="B23" s="1"/>
      <c r="C23" s="84" t="s">
        <v>708</v>
      </c>
      <c r="D23" s="84"/>
      <c r="E23" s="1"/>
      <c r="F23" s="1"/>
      <c r="G23" s="1"/>
      <c r="H23" s="1"/>
      <c r="I23" s="1"/>
      <c r="J23" s="1"/>
    </row>
    <row r="24" spans="2:10" ht="15.6" customHeight="1" x14ac:dyDescent="0.25">
      <c r="B24" s="1"/>
      <c r="C24" s="5" t="s">
        <v>32</v>
      </c>
      <c r="D24" s="84"/>
      <c r="E24" s="1"/>
      <c r="F24" s="1"/>
      <c r="G24" s="1"/>
      <c r="H24" s="1"/>
      <c r="I24" s="1"/>
      <c r="J24" s="1"/>
    </row>
    <row r="25" spans="2:10" ht="15.6" customHeight="1" x14ac:dyDescent="0.25">
      <c r="B25" s="1"/>
      <c r="C25" s="79"/>
      <c r="D25" s="79"/>
      <c r="E25" s="1"/>
      <c r="F25" s="1"/>
      <c r="G25" s="1"/>
      <c r="H25" s="1"/>
      <c r="I25" s="1"/>
      <c r="J25" s="1"/>
    </row>
    <row r="26" spans="2:10" x14ac:dyDescent="0.25">
      <c r="C26" s="79"/>
      <c r="D26" s="79"/>
    </row>
  </sheetData>
  <mergeCells count="14">
    <mergeCell ref="A3:J3"/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273"/>
  <sheetViews>
    <sheetView view="pageBreakPreview" topLeftCell="A229" zoomScale="55" zoomScaleSheetLayoutView="55" workbookViewId="0">
      <selection activeCell="E268" sqref="E268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  <col min="12" max="12" width="14.42578125" customWidth="1"/>
  </cols>
  <sheetData>
    <row r="2" spans="1:12" s="82" customFormat="1" x14ac:dyDescent="0.25"/>
    <row r="3" spans="1:12" ht="15.6" customHeight="1" x14ac:dyDescent="0.25">
      <c r="A3" s="98" t="s">
        <v>49</v>
      </c>
      <c r="B3" s="98"/>
      <c r="C3" s="98"/>
      <c r="D3" s="98"/>
      <c r="E3" s="98"/>
      <c r="F3" s="98"/>
      <c r="G3" s="98"/>
      <c r="H3" s="98"/>
    </row>
    <row r="4" spans="1:12" ht="17.45" customHeight="1" x14ac:dyDescent="0.25">
      <c r="A4" s="109" t="s">
        <v>50</v>
      </c>
      <c r="B4" s="109"/>
      <c r="C4" s="109"/>
      <c r="D4" s="109"/>
      <c r="E4" s="109"/>
      <c r="F4" s="109"/>
      <c r="G4" s="109"/>
      <c r="H4" s="109"/>
    </row>
    <row r="5" spans="1:12" ht="18.75" customHeight="1" x14ac:dyDescent="0.25">
      <c r="A5" s="10"/>
      <c r="B5" s="10"/>
      <c r="C5" s="110" t="s">
        <v>51</v>
      </c>
      <c r="D5" s="110"/>
      <c r="E5" s="110"/>
      <c r="F5" s="110"/>
      <c r="G5" s="110"/>
      <c r="H5" s="110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4" t="s">
        <v>35</v>
      </c>
      <c r="B7" s="104"/>
      <c r="C7" s="104"/>
      <c r="D7" s="104"/>
      <c r="E7" s="104"/>
      <c r="F7" s="104"/>
      <c r="G7" s="104"/>
      <c r="H7" s="104"/>
    </row>
    <row r="8" spans="1:12" s="1" customFormat="1" ht="15.6" customHeight="1" x14ac:dyDescent="0.25">
      <c r="A8" s="69"/>
      <c r="B8" s="69"/>
      <c r="C8" s="69"/>
      <c r="D8" s="69"/>
      <c r="E8" s="69"/>
      <c r="F8" s="69"/>
      <c r="G8" s="69"/>
      <c r="H8" s="69"/>
    </row>
    <row r="9" spans="1:12" s="1" customFormat="1" ht="38.25" customHeight="1" x14ac:dyDescent="0.25">
      <c r="A9" s="111" t="s">
        <v>52</v>
      </c>
      <c r="B9" s="111" t="s">
        <v>53</v>
      </c>
      <c r="C9" s="111" t="s">
        <v>54</v>
      </c>
      <c r="D9" s="111" t="s">
        <v>55</v>
      </c>
      <c r="E9" s="111" t="s">
        <v>56</v>
      </c>
      <c r="F9" s="111" t="s">
        <v>57</v>
      </c>
      <c r="G9" s="111" t="s">
        <v>58</v>
      </c>
      <c r="H9" s="111"/>
    </row>
    <row r="10" spans="1:12" s="1" customFormat="1" ht="40.700000000000003" customHeight="1" x14ac:dyDescent="0.25">
      <c r="A10" s="105"/>
      <c r="B10" s="105"/>
      <c r="C10" s="105"/>
      <c r="D10" s="105"/>
      <c r="E10" s="105"/>
      <c r="F10" s="105"/>
      <c r="G10" s="4" t="s">
        <v>59</v>
      </c>
      <c r="H10" s="4" t="s">
        <v>60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06" t="s">
        <v>62</v>
      </c>
      <c r="B12" s="107"/>
      <c r="C12" s="108"/>
      <c r="D12" s="108"/>
      <c r="E12" s="107"/>
      <c r="F12" s="13">
        <f>SUM(F13:F36)</f>
        <v>21482.99750501</v>
      </c>
      <c r="G12" s="14"/>
      <c r="H12" s="14">
        <f>SUM(H13:H36)</f>
        <v>192688.75</v>
      </c>
    </row>
    <row r="13" spans="1:12" s="1" customFormat="1" ht="15.6" customHeight="1" x14ac:dyDescent="0.25">
      <c r="A13" s="15">
        <v>1</v>
      </c>
      <c r="B13" s="15"/>
      <c r="C13" s="16" t="s">
        <v>63</v>
      </c>
      <c r="D13" s="16" t="s">
        <v>64</v>
      </c>
      <c r="E13" s="15" t="s">
        <v>65</v>
      </c>
      <c r="F13" s="15">
        <v>5673.7459209999997</v>
      </c>
      <c r="G13" s="17">
        <v>8.86</v>
      </c>
      <c r="H13" s="17">
        <f t="shared" ref="H13:H36" si="0">ROUND(F13*G13,2)</f>
        <v>50269.39</v>
      </c>
    </row>
    <row r="14" spans="1:12" s="1" customFormat="1" ht="15.6" customHeight="1" x14ac:dyDescent="0.25">
      <c r="A14" s="15">
        <v>2</v>
      </c>
      <c r="B14" s="15"/>
      <c r="C14" s="16" t="s">
        <v>66</v>
      </c>
      <c r="D14" s="16" t="s">
        <v>67</v>
      </c>
      <c r="E14" s="15" t="s">
        <v>65</v>
      </c>
      <c r="F14" s="15">
        <v>3004.8975166917999</v>
      </c>
      <c r="G14" s="17">
        <v>9.4</v>
      </c>
      <c r="H14" s="17">
        <f t="shared" si="0"/>
        <v>28246.04</v>
      </c>
    </row>
    <row r="15" spans="1:12" s="1" customFormat="1" ht="15.6" customHeight="1" x14ac:dyDescent="0.25">
      <c r="A15" s="15">
        <v>3</v>
      </c>
      <c r="B15" s="15"/>
      <c r="C15" s="16" t="s">
        <v>68</v>
      </c>
      <c r="D15" s="16" t="s">
        <v>69</v>
      </c>
      <c r="E15" s="15" t="s">
        <v>65</v>
      </c>
      <c r="F15" s="15">
        <v>1952.0559614337999</v>
      </c>
      <c r="G15" s="17">
        <v>9.18</v>
      </c>
      <c r="H15" s="17">
        <f t="shared" si="0"/>
        <v>17919.87</v>
      </c>
    </row>
    <row r="16" spans="1:12" s="1" customFormat="1" ht="15.6" customHeight="1" x14ac:dyDescent="0.25">
      <c r="A16" s="15">
        <v>4</v>
      </c>
      <c r="B16" s="15"/>
      <c r="C16" s="16" t="s">
        <v>70</v>
      </c>
      <c r="D16" s="16" t="s">
        <v>71</v>
      </c>
      <c r="E16" s="15" t="s">
        <v>65</v>
      </c>
      <c r="F16" s="15">
        <v>1381.3670475705001</v>
      </c>
      <c r="G16" s="17">
        <v>8.5299999999999994</v>
      </c>
      <c r="H16" s="17">
        <f t="shared" si="0"/>
        <v>11783.06</v>
      </c>
    </row>
    <row r="17" spans="1:12" s="1" customFormat="1" ht="15.6" customHeight="1" x14ac:dyDescent="0.25">
      <c r="A17" s="15">
        <v>5</v>
      </c>
      <c r="B17" s="15"/>
      <c r="C17" s="16" t="s">
        <v>72</v>
      </c>
      <c r="D17" s="16" t="s">
        <v>73</v>
      </c>
      <c r="E17" s="15" t="s">
        <v>65</v>
      </c>
      <c r="F17" s="15">
        <v>1193.5790085271001</v>
      </c>
      <c r="G17" s="17">
        <v>9.6199999999999992</v>
      </c>
      <c r="H17" s="17">
        <f t="shared" si="0"/>
        <v>11482.23</v>
      </c>
    </row>
    <row r="18" spans="1:12" s="1" customFormat="1" ht="15.6" customHeight="1" x14ac:dyDescent="0.25">
      <c r="A18" s="15">
        <v>6</v>
      </c>
      <c r="B18" s="15"/>
      <c r="C18" s="16" t="s">
        <v>74</v>
      </c>
      <c r="D18" s="16" t="s">
        <v>75</v>
      </c>
      <c r="E18" s="15" t="s">
        <v>65</v>
      </c>
      <c r="F18" s="15">
        <v>862.35730213089005</v>
      </c>
      <c r="G18" s="17">
        <v>8.4600000000000009</v>
      </c>
      <c r="H18" s="17">
        <f t="shared" si="0"/>
        <v>7295.54</v>
      </c>
    </row>
    <row r="19" spans="1:12" s="1" customFormat="1" ht="15.6" customHeight="1" x14ac:dyDescent="0.25">
      <c r="A19" s="15">
        <v>7</v>
      </c>
      <c r="B19" s="15"/>
      <c r="C19" s="16" t="s">
        <v>76</v>
      </c>
      <c r="D19" s="16" t="s">
        <v>77</v>
      </c>
      <c r="E19" s="15" t="s">
        <v>65</v>
      </c>
      <c r="F19" s="15">
        <v>709.83292025895003</v>
      </c>
      <c r="G19" s="17">
        <v>8.74</v>
      </c>
      <c r="H19" s="17">
        <f t="shared" si="0"/>
        <v>6203.94</v>
      </c>
    </row>
    <row r="20" spans="1:12" s="1" customFormat="1" ht="15.6" customHeight="1" x14ac:dyDescent="0.25">
      <c r="A20" s="15">
        <v>8</v>
      </c>
      <c r="B20" s="15"/>
      <c r="C20" s="16" t="s">
        <v>78</v>
      </c>
      <c r="D20" s="16" t="s">
        <v>79</v>
      </c>
      <c r="E20" s="15" t="s">
        <v>65</v>
      </c>
      <c r="F20" s="15">
        <v>736.93873740618005</v>
      </c>
      <c r="G20" s="17">
        <v>8.31</v>
      </c>
      <c r="H20" s="17">
        <f t="shared" si="0"/>
        <v>6123.96</v>
      </c>
    </row>
    <row r="21" spans="1:12" s="1" customFormat="1" ht="15.6" customHeight="1" x14ac:dyDescent="0.25">
      <c r="A21" s="15">
        <v>9</v>
      </c>
      <c r="B21" s="15"/>
      <c r="C21" s="16" t="s">
        <v>80</v>
      </c>
      <c r="D21" s="16" t="s">
        <v>81</v>
      </c>
      <c r="E21" s="15" t="s">
        <v>65</v>
      </c>
      <c r="F21" s="15">
        <v>722.73141723069</v>
      </c>
      <c r="G21" s="17">
        <v>8.3800000000000008</v>
      </c>
      <c r="H21" s="17">
        <f t="shared" si="0"/>
        <v>6056.49</v>
      </c>
    </row>
    <row r="22" spans="1:12" s="1" customFormat="1" ht="15.6" customHeight="1" x14ac:dyDescent="0.25">
      <c r="A22" s="15">
        <v>10</v>
      </c>
      <c r="B22" s="15"/>
      <c r="C22" s="16" t="s">
        <v>82</v>
      </c>
      <c r="D22" s="16" t="s">
        <v>83</v>
      </c>
      <c r="E22" s="15" t="s">
        <v>65</v>
      </c>
      <c r="F22" s="15">
        <v>723.91721642348</v>
      </c>
      <c r="G22" s="17">
        <v>7.94</v>
      </c>
      <c r="H22" s="17">
        <f t="shared" si="0"/>
        <v>5747.9</v>
      </c>
    </row>
    <row r="23" spans="1:12" s="1" customFormat="1" ht="15.6" customHeight="1" x14ac:dyDescent="0.25">
      <c r="A23" s="15">
        <v>11</v>
      </c>
      <c r="B23" s="15"/>
      <c r="C23" s="16" t="s">
        <v>84</v>
      </c>
      <c r="D23" s="16" t="s">
        <v>85</v>
      </c>
      <c r="E23" s="15" t="s">
        <v>65</v>
      </c>
      <c r="F23" s="15">
        <v>605.68131253134004</v>
      </c>
      <c r="G23" s="17">
        <v>9.07</v>
      </c>
      <c r="H23" s="17">
        <f t="shared" si="0"/>
        <v>5493.53</v>
      </c>
    </row>
    <row r="24" spans="1:12" s="1" customFormat="1" ht="15.6" customHeight="1" x14ac:dyDescent="0.25">
      <c r="A24" s="15">
        <v>12</v>
      </c>
      <c r="B24" s="15"/>
      <c r="C24" s="16" t="s">
        <v>86</v>
      </c>
      <c r="D24" s="16" t="s">
        <v>87</v>
      </c>
      <c r="E24" s="15" t="s">
        <v>65</v>
      </c>
      <c r="F24" s="15">
        <v>484.83649281101998</v>
      </c>
      <c r="G24" s="17">
        <v>9.92</v>
      </c>
      <c r="H24" s="17">
        <f t="shared" si="0"/>
        <v>4809.58</v>
      </c>
    </row>
    <row r="25" spans="1:12" s="1" customFormat="1" ht="15.6" customHeight="1" x14ac:dyDescent="0.25">
      <c r="A25" s="15">
        <v>13</v>
      </c>
      <c r="B25" s="15"/>
      <c r="C25" s="16" t="s">
        <v>88</v>
      </c>
      <c r="D25" s="16" t="s">
        <v>89</v>
      </c>
      <c r="E25" s="15" t="s">
        <v>65</v>
      </c>
      <c r="F25" s="15">
        <v>443.93986085939002</v>
      </c>
      <c r="G25" s="17">
        <v>10.210000000000001</v>
      </c>
      <c r="H25" s="17">
        <f t="shared" si="0"/>
        <v>4532.63</v>
      </c>
    </row>
    <row r="26" spans="1:12" s="1" customFormat="1" ht="15.6" customHeight="1" x14ac:dyDescent="0.25">
      <c r="A26" s="15">
        <v>14</v>
      </c>
      <c r="B26" s="15"/>
      <c r="C26" s="16" t="s">
        <v>90</v>
      </c>
      <c r="D26" s="16" t="s">
        <v>91</v>
      </c>
      <c r="E26" s="15" t="s">
        <v>65</v>
      </c>
      <c r="F26" s="15">
        <v>548.82185407934003</v>
      </c>
      <c r="G26" s="17">
        <v>7.5</v>
      </c>
      <c r="H26" s="17">
        <f t="shared" si="0"/>
        <v>4116.16</v>
      </c>
      <c r="L26" s="36"/>
    </row>
    <row r="27" spans="1:12" s="1" customFormat="1" ht="15.6" customHeight="1" x14ac:dyDescent="0.25">
      <c r="A27" s="15">
        <v>15</v>
      </c>
      <c r="B27" s="15"/>
      <c r="C27" s="16" t="s">
        <v>92</v>
      </c>
      <c r="D27" s="16" t="s">
        <v>93</v>
      </c>
      <c r="E27" s="15" t="s">
        <v>65</v>
      </c>
      <c r="F27" s="15">
        <v>503.09954772924999</v>
      </c>
      <c r="G27" s="17">
        <v>7.8</v>
      </c>
      <c r="H27" s="17">
        <f t="shared" si="0"/>
        <v>3924.18</v>
      </c>
    </row>
    <row r="28" spans="1:12" s="1" customFormat="1" ht="15.6" customHeight="1" x14ac:dyDescent="0.25">
      <c r="A28" s="15">
        <v>16</v>
      </c>
      <c r="B28" s="15"/>
      <c r="C28" s="16" t="s">
        <v>94</v>
      </c>
      <c r="D28" s="16" t="s">
        <v>95</v>
      </c>
      <c r="E28" s="15" t="s">
        <v>65</v>
      </c>
      <c r="F28" s="15">
        <v>427.58664911884</v>
      </c>
      <c r="G28" s="17">
        <v>8.64</v>
      </c>
      <c r="H28" s="17">
        <f t="shared" si="0"/>
        <v>3694.35</v>
      </c>
    </row>
    <row r="29" spans="1:12" s="1" customFormat="1" ht="15.6" customHeight="1" x14ac:dyDescent="0.25">
      <c r="A29" s="15">
        <v>17</v>
      </c>
      <c r="B29" s="15"/>
      <c r="C29" s="16" t="s">
        <v>96</v>
      </c>
      <c r="D29" s="16" t="s">
        <v>97</v>
      </c>
      <c r="E29" s="15" t="s">
        <v>65</v>
      </c>
      <c r="F29" s="15">
        <v>325.79635816803</v>
      </c>
      <c r="G29" s="17">
        <v>9.51</v>
      </c>
      <c r="H29" s="17">
        <f t="shared" si="0"/>
        <v>3098.32</v>
      </c>
    </row>
    <row r="30" spans="1:12" s="1" customFormat="1" ht="15.6" customHeight="1" x14ac:dyDescent="0.25">
      <c r="A30" s="15">
        <v>18</v>
      </c>
      <c r="B30" s="15"/>
      <c r="C30" s="16" t="s">
        <v>98</v>
      </c>
      <c r="D30" s="16" t="s">
        <v>99</v>
      </c>
      <c r="E30" s="15" t="s">
        <v>65</v>
      </c>
      <c r="F30" s="15">
        <v>338.82438888336998</v>
      </c>
      <c r="G30" s="17">
        <v>8.9700000000000006</v>
      </c>
      <c r="H30" s="17">
        <f t="shared" si="0"/>
        <v>3039.25</v>
      </c>
    </row>
    <row r="31" spans="1:12" s="1" customFormat="1" ht="15.6" customHeight="1" x14ac:dyDescent="0.25">
      <c r="A31" s="15">
        <v>19</v>
      </c>
      <c r="B31" s="15"/>
      <c r="C31" s="16" t="s">
        <v>100</v>
      </c>
      <c r="D31" s="16" t="s">
        <v>101</v>
      </c>
      <c r="E31" s="15" t="s">
        <v>65</v>
      </c>
      <c r="F31" s="15">
        <v>293.55468026044002</v>
      </c>
      <c r="G31" s="17">
        <v>9.2899999999999991</v>
      </c>
      <c r="H31" s="17">
        <f t="shared" si="0"/>
        <v>2727.12</v>
      </c>
    </row>
    <row r="32" spans="1:12" s="1" customFormat="1" ht="15.6" customHeight="1" x14ac:dyDescent="0.25">
      <c r="A32" s="15">
        <v>20</v>
      </c>
      <c r="B32" s="15"/>
      <c r="C32" s="16" t="s">
        <v>102</v>
      </c>
      <c r="D32" s="16" t="s">
        <v>103</v>
      </c>
      <c r="E32" s="15" t="s">
        <v>65</v>
      </c>
      <c r="F32" s="15">
        <v>166.09582827970999</v>
      </c>
      <c r="G32" s="17">
        <v>12.74</v>
      </c>
      <c r="H32" s="17">
        <f t="shared" si="0"/>
        <v>2116.06</v>
      </c>
    </row>
    <row r="33" spans="1:8" s="1" customFormat="1" ht="15.6" customHeight="1" x14ac:dyDescent="0.25">
      <c r="A33" s="15">
        <v>21</v>
      </c>
      <c r="B33" s="15"/>
      <c r="C33" s="16" t="s">
        <v>104</v>
      </c>
      <c r="D33" s="16" t="s">
        <v>105</v>
      </c>
      <c r="E33" s="15" t="s">
        <v>65</v>
      </c>
      <c r="F33" s="15">
        <v>162.62497588369001</v>
      </c>
      <c r="G33" s="17">
        <v>9.76</v>
      </c>
      <c r="H33" s="17">
        <f t="shared" si="0"/>
        <v>1587.22</v>
      </c>
    </row>
    <row r="34" spans="1:8" s="1" customFormat="1" ht="15.6" customHeight="1" x14ac:dyDescent="0.25">
      <c r="A34" s="15">
        <v>22</v>
      </c>
      <c r="B34" s="15"/>
      <c r="C34" s="16" t="s">
        <v>106</v>
      </c>
      <c r="D34" s="16" t="s">
        <v>107</v>
      </c>
      <c r="E34" s="15" t="s">
        <v>65</v>
      </c>
      <c r="F34" s="15">
        <v>108.7717393737</v>
      </c>
      <c r="G34" s="17">
        <v>11.82</v>
      </c>
      <c r="H34" s="17">
        <f t="shared" si="0"/>
        <v>1285.68</v>
      </c>
    </row>
    <row r="35" spans="1:8" s="1" customFormat="1" ht="15.6" customHeight="1" x14ac:dyDescent="0.25">
      <c r="A35" s="15">
        <v>23</v>
      </c>
      <c r="B35" s="15"/>
      <c r="C35" s="16" t="s">
        <v>108</v>
      </c>
      <c r="D35" s="16" t="s">
        <v>109</v>
      </c>
      <c r="E35" s="15" t="s">
        <v>65</v>
      </c>
      <c r="F35" s="15">
        <v>77.010964881239005</v>
      </c>
      <c r="G35" s="17">
        <v>10.06</v>
      </c>
      <c r="H35" s="17">
        <f t="shared" si="0"/>
        <v>774.73</v>
      </c>
    </row>
    <row r="36" spans="1:8" s="1" customFormat="1" ht="15.6" customHeight="1" x14ac:dyDescent="0.25">
      <c r="A36" s="15">
        <v>24</v>
      </c>
      <c r="B36" s="15"/>
      <c r="C36" s="16" t="s">
        <v>110</v>
      </c>
      <c r="D36" s="16" t="s">
        <v>111</v>
      </c>
      <c r="E36" s="15" t="s">
        <v>65</v>
      </c>
      <c r="F36" s="15">
        <v>34.929803477298996</v>
      </c>
      <c r="G36" s="17">
        <v>10.35</v>
      </c>
      <c r="H36" s="17">
        <f t="shared" si="0"/>
        <v>361.52</v>
      </c>
    </row>
    <row r="37" spans="1:8" s="11" customFormat="1" ht="15.6" customHeight="1" x14ac:dyDescent="0.25">
      <c r="A37" s="106" t="s">
        <v>112</v>
      </c>
      <c r="B37" s="107"/>
      <c r="C37" s="108"/>
      <c r="D37" s="108"/>
      <c r="E37" s="107"/>
      <c r="F37" s="14">
        <f>SUM(F38:F38)</f>
        <v>2125.29</v>
      </c>
      <c r="G37" s="14"/>
      <c r="H37" s="14">
        <f>SUM(H38:H38)</f>
        <v>28032.58</v>
      </c>
    </row>
    <row r="38" spans="1:8" s="1" customFormat="1" ht="15.6" customHeight="1" x14ac:dyDescent="0.25">
      <c r="A38" s="15">
        <v>25</v>
      </c>
      <c r="B38" s="15"/>
      <c r="C38" s="16">
        <v>2</v>
      </c>
      <c r="D38" s="16" t="s">
        <v>112</v>
      </c>
      <c r="E38" s="15" t="s">
        <v>65</v>
      </c>
      <c r="F38" s="15">
        <v>2125.29</v>
      </c>
      <c r="G38" s="17">
        <v>13.19</v>
      </c>
      <c r="H38" s="17">
        <f>ROUND(F38*G38,2)</f>
        <v>28032.58</v>
      </c>
    </row>
    <row r="39" spans="1:8" s="11" customFormat="1" ht="15.6" customHeight="1" x14ac:dyDescent="0.25">
      <c r="A39" s="106" t="s">
        <v>113</v>
      </c>
      <c r="B39" s="107"/>
      <c r="C39" s="108"/>
      <c r="D39" s="108"/>
      <c r="E39" s="107"/>
      <c r="F39" s="13"/>
      <c r="G39" s="14"/>
      <c r="H39" s="14">
        <f>SUM(H40:H94)</f>
        <v>272804.28000000003</v>
      </c>
    </row>
    <row r="40" spans="1:8" s="1" customFormat="1" ht="31.35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116</v>
      </c>
      <c r="F40" s="15">
        <v>388.54357278599002</v>
      </c>
      <c r="G40" s="17">
        <v>290.01</v>
      </c>
      <c r="H40" s="17">
        <f t="shared" ref="H40:H71" si="1">ROUND(F40*G40,2)</f>
        <v>112681.52</v>
      </c>
    </row>
    <row r="41" spans="1:8" s="1" customFormat="1" ht="31.35" customHeight="1" x14ac:dyDescent="0.25">
      <c r="A41" s="15">
        <v>27</v>
      </c>
      <c r="B41" s="15"/>
      <c r="C41" s="18" t="s">
        <v>117</v>
      </c>
      <c r="D41" s="16" t="s">
        <v>118</v>
      </c>
      <c r="E41" s="15" t="s">
        <v>116</v>
      </c>
      <c r="F41" s="15">
        <v>201.78136915100001</v>
      </c>
      <c r="G41" s="17">
        <v>120.04</v>
      </c>
      <c r="H41" s="17">
        <f t="shared" si="1"/>
        <v>24221.84</v>
      </c>
    </row>
    <row r="42" spans="1:8" s="1" customFormat="1" ht="46.9" customHeight="1" x14ac:dyDescent="0.25">
      <c r="A42" s="15">
        <v>28</v>
      </c>
      <c r="B42" s="15"/>
      <c r="C42" s="18" t="s">
        <v>119</v>
      </c>
      <c r="D42" s="16" t="s">
        <v>120</v>
      </c>
      <c r="E42" s="15" t="s">
        <v>116</v>
      </c>
      <c r="F42" s="15">
        <v>249.67135496489999</v>
      </c>
      <c r="G42" s="17">
        <v>90</v>
      </c>
      <c r="H42" s="17">
        <f t="shared" si="1"/>
        <v>22470.42</v>
      </c>
    </row>
    <row r="43" spans="1:8" s="1" customFormat="1" ht="31.35" customHeight="1" x14ac:dyDescent="0.25">
      <c r="A43" s="15">
        <v>29</v>
      </c>
      <c r="B43" s="15"/>
      <c r="C43" s="18" t="s">
        <v>121</v>
      </c>
      <c r="D43" s="16" t="s">
        <v>122</v>
      </c>
      <c r="E43" s="15" t="s">
        <v>116</v>
      </c>
      <c r="F43" s="15">
        <v>121.37524634716</v>
      </c>
      <c r="G43" s="17">
        <v>115.27</v>
      </c>
      <c r="H43" s="17">
        <f t="shared" si="1"/>
        <v>13990.92</v>
      </c>
    </row>
    <row r="44" spans="1:8" s="1" customFormat="1" ht="31.35" customHeight="1" x14ac:dyDescent="0.25">
      <c r="A44" s="15">
        <v>30</v>
      </c>
      <c r="B44" s="15"/>
      <c r="C44" s="18" t="s">
        <v>123</v>
      </c>
      <c r="D44" s="16" t="s">
        <v>124</v>
      </c>
      <c r="E44" s="15" t="s">
        <v>116</v>
      </c>
      <c r="F44" s="15">
        <v>98.958866760497997</v>
      </c>
      <c r="G44" s="17">
        <v>115.4</v>
      </c>
      <c r="H44" s="17">
        <f t="shared" si="1"/>
        <v>11419.85</v>
      </c>
    </row>
    <row r="45" spans="1:8" s="1" customFormat="1" ht="15.6" customHeight="1" x14ac:dyDescent="0.25">
      <c r="A45" s="15">
        <v>31</v>
      </c>
      <c r="B45" s="15"/>
      <c r="C45" s="18" t="s">
        <v>125</v>
      </c>
      <c r="D45" s="16" t="s">
        <v>126</v>
      </c>
      <c r="E45" s="15" t="s">
        <v>116</v>
      </c>
      <c r="F45" s="15">
        <v>85.489387070229995</v>
      </c>
      <c r="G45" s="17">
        <v>120.24</v>
      </c>
      <c r="H45" s="17">
        <f t="shared" si="1"/>
        <v>10279.24</v>
      </c>
    </row>
    <row r="46" spans="1:8" s="1" customFormat="1" ht="15.6" customHeight="1" x14ac:dyDescent="0.25">
      <c r="A46" s="15">
        <v>32</v>
      </c>
      <c r="B46" s="15"/>
      <c r="C46" s="18" t="s">
        <v>127</v>
      </c>
      <c r="D46" s="16" t="s">
        <v>128</v>
      </c>
      <c r="E46" s="15" t="s">
        <v>116</v>
      </c>
      <c r="F46" s="15">
        <v>155.23483450322999</v>
      </c>
      <c r="G46" s="17">
        <v>65.709999999999994</v>
      </c>
      <c r="H46" s="17">
        <f t="shared" si="1"/>
        <v>10200.48</v>
      </c>
    </row>
    <row r="47" spans="1:8" s="1" customFormat="1" ht="46.9" customHeight="1" x14ac:dyDescent="0.25">
      <c r="A47" s="15">
        <v>33</v>
      </c>
      <c r="B47" s="15"/>
      <c r="C47" s="18" t="s">
        <v>129</v>
      </c>
      <c r="D47" s="16" t="s">
        <v>130</v>
      </c>
      <c r="E47" s="15" t="s">
        <v>116</v>
      </c>
      <c r="F47" s="15">
        <v>1167.9132835354001</v>
      </c>
      <c r="G47" s="17">
        <v>6.82</v>
      </c>
      <c r="H47" s="17">
        <f t="shared" si="1"/>
        <v>7965.17</v>
      </c>
    </row>
    <row r="48" spans="1:8" s="1" customFormat="1" ht="15.6" customHeight="1" x14ac:dyDescent="0.25">
      <c r="A48" s="15">
        <v>34</v>
      </c>
      <c r="B48" s="15"/>
      <c r="C48" s="18" t="s">
        <v>131</v>
      </c>
      <c r="D48" s="16" t="s">
        <v>132</v>
      </c>
      <c r="E48" s="15" t="s">
        <v>116</v>
      </c>
      <c r="F48" s="15">
        <v>84.354483395643996</v>
      </c>
      <c r="G48" s="17">
        <v>86.4</v>
      </c>
      <c r="H48" s="17">
        <f t="shared" si="1"/>
        <v>7288.23</v>
      </c>
    </row>
    <row r="49" spans="1:8" s="1" customFormat="1" ht="31.35" customHeight="1" x14ac:dyDescent="0.25">
      <c r="A49" s="15">
        <v>35</v>
      </c>
      <c r="B49" s="15"/>
      <c r="C49" s="18" t="s">
        <v>133</v>
      </c>
      <c r="D49" s="16" t="s">
        <v>134</v>
      </c>
      <c r="E49" s="15" t="s">
        <v>116</v>
      </c>
      <c r="F49" s="15">
        <v>583.65886938147003</v>
      </c>
      <c r="G49" s="17">
        <v>12.31</v>
      </c>
      <c r="H49" s="17">
        <f t="shared" si="1"/>
        <v>7184.84</v>
      </c>
    </row>
    <row r="50" spans="1:8" s="1" customFormat="1" ht="15.6" customHeight="1" x14ac:dyDescent="0.25">
      <c r="A50" s="15">
        <v>36</v>
      </c>
      <c r="B50" s="15"/>
      <c r="C50" s="18" t="s">
        <v>135</v>
      </c>
      <c r="D50" s="16" t="s">
        <v>136</v>
      </c>
      <c r="E50" s="15" t="s">
        <v>116</v>
      </c>
      <c r="F50" s="15">
        <v>19.611386944246</v>
      </c>
      <c r="G50" s="17">
        <v>312.20999999999998</v>
      </c>
      <c r="H50" s="17">
        <f t="shared" si="1"/>
        <v>6122.87</v>
      </c>
    </row>
    <row r="51" spans="1:8" s="1" customFormat="1" ht="31.35" customHeight="1" x14ac:dyDescent="0.25">
      <c r="A51" s="15">
        <v>37</v>
      </c>
      <c r="B51" s="15"/>
      <c r="C51" s="18" t="s">
        <v>137</v>
      </c>
      <c r="D51" s="16" t="s">
        <v>138</v>
      </c>
      <c r="E51" s="15" t="s">
        <v>116</v>
      </c>
      <c r="F51" s="15">
        <v>30.506606714842999</v>
      </c>
      <c r="G51" s="17">
        <v>175.56</v>
      </c>
      <c r="H51" s="17">
        <f t="shared" si="1"/>
        <v>5355.74</v>
      </c>
    </row>
    <row r="52" spans="1:8" s="1" customFormat="1" ht="15.6" customHeight="1" x14ac:dyDescent="0.25">
      <c r="A52" s="15">
        <v>38</v>
      </c>
      <c r="B52" s="15"/>
      <c r="C52" s="18" t="s">
        <v>139</v>
      </c>
      <c r="D52" s="16" t="s">
        <v>140</v>
      </c>
      <c r="E52" s="15" t="s">
        <v>141</v>
      </c>
      <c r="F52" s="15">
        <v>28.71889439173</v>
      </c>
      <c r="G52" s="17">
        <v>184.39</v>
      </c>
      <c r="H52" s="17">
        <f t="shared" si="1"/>
        <v>5295.48</v>
      </c>
    </row>
    <row r="53" spans="1:8" s="1" customFormat="1" ht="31.35" customHeight="1" x14ac:dyDescent="0.25">
      <c r="A53" s="15">
        <v>39</v>
      </c>
      <c r="B53" s="15"/>
      <c r="C53" s="18" t="s">
        <v>142</v>
      </c>
      <c r="D53" s="16" t="s">
        <v>143</v>
      </c>
      <c r="E53" s="15" t="s">
        <v>116</v>
      </c>
      <c r="F53" s="15">
        <v>43.058212864009</v>
      </c>
      <c r="G53" s="17">
        <v>96.89</v>
      </c>
      <c r="H53" s="17">
        <f t="shared" si="1"/>
        <v>4171.91</v>
      </c>
    </row>
    <row r="54" spans="1:8" s="1" customFormat="1" ht="15.6" customHeight="1" x14ac:dyDescent="0.25">
      <c r="A54" s="15">
        <v>40</v>
      </c>
      <c r="B54" s="15"/>
      <c r="C54" s="18" t="s">
        <v>144</v>
      </c>
      <c r="D54" s="16" t="s">
        <v>145</v>
      </c>
      <c r="E54" s="15" t="s">
        <v>116</v>
      </c>
      <c r="F54" s="15">
        <v>31.451959480208</v>
      </c>
      <c r="G54" s="17">
        <v>94.05</v>
      </c>
      <c r="H54" s="17">
        <f t="shared" si="1"/>
        <v>2958.06</v>
      </c>
    </row>
    <row r="55" spans="1:8" s="1" customFormat="1" ht="31.35" customHeight="1" x14ac:dyDescent="0.25">
      <c r="A55" s="15">
        <v>41</v>
      </c>
      <c r="B55" s="15"/>
      <c r="C55" s="18" t="s">
        <v>146</v>
      </c>
      <c r="D55" s="16" t="s">
        <v>147</v>
      </c>
      <c r="E55" s="15" t="s">
        <v>116</v>
      </c>
      <c r="F55" s="15">
        <v>85.796768331920006</v>
      </c>
      <c r="G55" s="17">
        <v>29.46</v>
      </c>
      <c r="H55" s="17">
        <f t="shared" si="1"/>
        <v>2527.5700000000002</v>
      </c>
    </row>
    <row r="56" spans="1:8" s="1" customFormat="1" ht="15.6" customHeight="1" x14ac:dyDescent="0.25">
      <c r="A56" s="15">
        <v>42</v>
      </c>
      <c r="B56" s="15"/>
      <c r="C56" s="18" t="s">
        <v>148</v>
      </c>
      <c r="D56" s="16" t="s">
        <v>149</v>
      </c>
      <c r="E56" s="15" t="s">
        <v>116</v>
      </c>
      <c r="F56" s="15">
        <v>55.833542549827001</v>
      </c>
      <c r="G56" s="17">
        <v>35.299999999999997</v>
      </c>
      <c r="H56" s="17">
        <f t="shared" si="1"/>
        <v>1970.92</v>
      </c>
    </row>
    <row r="57" spans="1:8" s="1" customFormat="1" ht="31.35" customHeight="1" x14ac:dyDescent="0.25">
      <c r="A57" s="15">
        <v>43</v>
      </c>
      <c r="B57" s="15"/>
      <c r="C57" s="18" t="s">
        <v>150</v>
      </c>
      <c r="D57" s="16" t="s">
        <v>151</v>
      </c>
      <c r="E57" s="15" t="s">
        <v>116</v>
      </c>
      <c r="F57" s="15">
        <v>2.8430637523995999</v>
      </c>
      <c r="G57" s="17">
        <v>680.14</v>
      </c>
      <c r="H57" s="17">
        <f t="shared" si="1"/>
        <v>1933.68</v>
      </c>
    </row>
    <row r="58" spans="1:8" s="1" customFormat="1" ht="31.35" customHeight="1" x14ac:dyDescent="0.25">
      <c r="A58" s="15">
        <v>44</v>
      </c>
      <c r="B58" s="15"/>
      <c r="C58" s="18" t="s">
        <v>152</v>
      </c>
      <c r="D58" s="16" t="s">
        <v>153</v>
      </c>
      <c r="E58" s="15" t="s">
        <v>116</v>
      </c>
      <c r="F58" s="15">
        <v>2.8430636343793001</v>
      </c>
      <c r="G58" s="17">
        <v>560.70000000000005</v>
      </c>
      <c r="H58" s="17">
        <f t="shared" si="1"/>
        <v>1594.11</v>
      </c>
    </row>
    <row r="59" spans="1:8" s="1" customFormat="1" ht="15.6" customHeight="1" x14ac:dyDescent="0.25">
      <c r="A59" s="15">
        <v>45</v>
      </c>
      <c r="B59" s="15"/>
      <c r="C59" s="18" t="s">
        <v>154</v>
      </c>
      <c r="D59" s="16" t="s">
        <v>155</v>
      </c>
      <c r="E59" s="15" t="s">
        <v>116</v>
      </c>
      <c r="F59" s="15">
        <v>16.231662694409</v>
      </c>
      <c r="G59" s="17">
        <v>89.99</v>
      </c>
      <c r="H59" s="17">
        <f t="shared" si="1"/>
        <v>1460.69</v>
      </c>
    </row>
    <row r="60" spans="1:8" s="1" customFormat="1" ht="15.6" customHeight="1" x14ac:dyDescent="0.25">
      <c r="A60" s="15">
        <v>46</v>
      </c>
      <c r="B60" s="15"/>
      <c r="C60" s="18" t="s">
        <v>156</v>
      </c>
      <c r="D60" s="16" t="s">
        <v>157</v>
      </c>
      <c r="E60" s="15" t="s">
        <v>116</v>
      </c>
      <c r="F60" s="15">
        <v>9.5833351643296005</v>
      </c>
      <c r="G60" s="17">
        <v>142.69999999999999</v>
      </c>
      <c r="H60" s="17">
        <f t="shared" si="1"/>
        <v>1367.54</v>
      </c>
    </row>
    <row r="61" spans="1:8" s="1" customFormat="1" ht="31.35" customHeight="1" x14ac:dyDescent="0.25">
      <c r="A61" s="15">
        <v>47</v>
      </c>
      <c r="B61" s="15"/>
      <c r="C61" s="18" t="s">
        <v>158</v>
      </c>
      <c r="D61" s="16" t="s">
        <v>159</v>
      </c>
      <c r="E61" s="15" t="s">
        <v>116</v>
      </c>
      <c r="F61" s="15">
        <v>116.01393337819</v>
      </c>
      <c r="G61" s="17">
        <v>11.77</v>
      </c>
      <c r="H61" s="17">
        <f t="shared" si="1"/>
        <v>1365.48</v>
      </c>
    </row>
    <row r="62" spans="1:8" s="1" customFormat="1" ht="31.35" customHeight="1" x14ac:dyDescent="0.25">
      <c r="A62" s="15">
        <v>48</v>
      </c>
      <c r="B62" s="15"/>
      <c r="C62" s="18" t="s">
        <v>160</v>
      </c>
      <c r="D62" s="16" t="s">
        <v>161</v>
      </c>
      <c r="E62" s="15" t="s">
        <v>116</v>
      </c>
      <c r="F62" s="15">
        <v>153.92844485699999</v>
      </c>
      <c r="G62" s="17">
        <v>8.1</v>
      </c>
      <c r="H62" s="17">
        <f t="shared" si="1"/>
        <v>1246.82</v>
      </c>
    </row>
    <row r="63" spans="1:8" s="1" customFormat="1" ht="31.35" customHeight="1" x14ac:dyDescent="0.25">
      <c r="A63" s="15">
        <v>49</v>
      </c>
      <c r="B63" s="15"/>
      <c r="C63" s="18" t="s">
        <v>162</v>
      </c>
      <c r="D63" s="16" t="s">
        <v>163</v>
      </c>
      <c r="E63" s="15" t="s">
        <v>116</v>
      </c>
      <c r="F63" s="15">
        <v>36.435867925695</v>
      </c>
      <c r="G63" s="17">
        <v>31.26</v>
      </c>
      <c r="H63" s="17">
        <f t="shared" si="1"/>
        <v>1138.99</v>
      </c>
    </row>
    <row r="64" spans="1:8" s="1" customFormat="1" ht="31.35" customHeight="1" x14ac:dyDescent="0.25">
      <c r="A64" s="15">
        <v>50</v>
      </c>
      <c r="B64" s="15"/>
      <c r="C64" s="18" t="s">
        <v>164</v>
      </c>
      <c r="D64" s="16" t="s">
        <v>165</v>
      </c>
      <c r="E64" s="15" t="s">
        <v>116</v>
      </c>
      <c r="F64" s="15">
        <v>2.8430816994336001</v>
      </c>
      <c r="G64" s="17">
        <v>354.7</v>
      </c>
      <c r="H64" s="17">
        <f t="shared" si="1"/>
        <v>1008.44</v>
      </c>
    </row>
    <row r="65" spans="1:8" s="1" customFormat="1" ht="46.9" customHeight="1" x14ac:dyDescent="0.25">
      <c r="A65" s="15">
        <v>51</v>
      </c>
      <c r="B65" s="15"/>
      <c r="C65" s="18" t="s">
        <v>166</v>
      </c>
      <c r="D65" s="16" t="s">
        <v>167</v>
      </c>
      <c r="E65" s="15" t="s">
        <v>116</v>
      </c>
      <c r="F65" s="15">
        <v>8.2715882965157999</v>
      </c>
      <c r="G65" s="17">
        <v>90.4</v>
      </c>
      <c r="H65" s="17">
        <f t="shared" si="1"/>
        <v>747.75</v>
      </c>
    </row>
    <row r="66" spans="1:8" s="1" customFormat="1" ht="15.6" customHeight="1" x14ac:dyDescent="0.25">
      <c r="A66" s="15">
        <v>52</v>
      </c>
      <c r="B66" s="15"/>
      <c r="C66" s="18" t="s">
        <v>168</v>
      </c>
      <c r="D66" s="16" t="s">
        <v>169</v>
      </c>
      <c r="E66" s="15" t="s">
        <v>116</v>
      </c>
      <c r="F66" s="15">
        <v>22.237166903571001</v>
      </c>
      <c r="G66" s="17">
        <v>30</v>
      </c>
      <c r="H66" s="17">
        <f t="shared" si="1"/>
        <v>667.12</v>
      </c>
    </row>
    <row r="67" spans="1:8" s="1" customFormat="1" ht="31.35" customHeight="1" x14ac:dyDescent="0.25">
      <c r="A67" s="15">
        <v>53</v>
      </c>
      <c r="B67" s="15"/>
      <c r="C67" s="18" t="s">
        <v>170</v>
      </c>
      <c r="D67" s="16" t="s">
        <v>171</v>
      </c>
      <c r="E67" s="15" t="s">
        <v>116</v>
      </c>
      <c r="F67" s="15">
        <v>21.093935083807001</v>
      </c>
      <c r="G67" s="17">
        <v>29.6</v>
      </c>
      <c r="H67" s="17">
        <f t="shared" si="1"/>
        <v>624.38</v>
      </c>
    </row>
    <row r="68" spans="1:8" s="1" customFormat="1" ht="15.6" customHeight="1" x14ac:dyDescent="0.25">
      <c r="A68" s="15">
        <v>54</v>
      </c>
      <c r="B68" s="15"/>
      <c r="C68" s="18" t="s">
        <v>172</v>
      </c>
      <c r="D68" s="16" t="s">
        <v>173</v>
      </c>
      <c r="E68" s="15" t="s">
        <v>116</v>
      </c>
      <c r="F68" s="15">
        <v>488.26849648799998</v>
      </c>
      <c r="G68" s="17">
        <v>1.2</v>
      </c>
      <c r="H68" s="17">
        <f t="shared" si="1"/>
        <v>585.91999999999996</v>
      </c>
    </row>
    <row r="69" spans="1:8" s="1" customFormat="1" ht="31.35" customHeight="1" x14ac:dyDescent="0.25">
      <c r="A69" s="15">
        <v>55</v>
      </c>
      <c r="B69" s="15"/>
      <c r="C69" s="18" t="s">
        <v>174</v>
      </c>
      <c r="D69" s="16" t="s">
        <v>175</v>
      </c>
      <c r="E69" s="15" t="s">
        <v>116</v>
      </c>
      <c r="F69" s="15">
        <v>986.03133721614995</v>
      </c>
      <c r="G69" s="17">
        <v>0.55000000000000004</v>
      </c>
      <c r="H69" s="17">
        <f t="shared" si="1"/>
        <v>542.32000000000005</v>
      </c>
    </row>
    <row r="70" spans="1:8" s="1" customFormat="1" ht="31.35" customHeight="1" x14ac:dyDescent="0.25">
      <c r="A70" s="15">
        <v>56</v>
      </c>
      <c r="B70" s="15"/>
      <c r="C70" s="18" t="s">
        <v>176</v>
      </c>
      <c r="D70" s="16" t="s">
        <v>177</v>
      </c>
      <c r="E70" s="15" t="s">
        <v>116</v>
      </c>
      <c r="F70" s="15">
        <v>71.316525198744003</v>
      </c>
      <c r="G70" s="17">
        <v>4.91</v>
      </c>
      <c r="H70" s="17">
        <f t="shared" si="1"/>
        <v>350.16</v>
      </c>
    </row>
    <row r="71" spans="1:8" s="1" customFormat="1" ht="15.6" customHeight="1" x14ac:dyDescent="0.25">
      <c r="A71" s="15">
        <v>57</v>
      </c>
      <c r="B71" s="15"/>
      <c r="C71" s="18" t="s">
        <v>178</v>
      </c>
      <c r="D71" s="16" t="s">
        <v>179</v>
      </c>
      <c r="E71" s="15" t="s">
        <v>116</v>
      </c>
      <c r="F71" s="15">
        <v>8.0579299327164993</v>
      </c>
      <c r="G71" s="17">
        <v>28.63</v>
      </c>
      <c r="H71" s="17">
        <f t="shared" si="1"/>
        <v>230.7</v>
      </c>
    </row>
    <row r="72" spans="1:8" s="1" customFormat="1" ht="15.6" customHeight="1" x14ac:dyDescent="0.25">
      <c r="A72" s="15">
        <v>58</v>
      </c>
      <c r="B72" s="15"/>
      <c r="C72" s="18" t="s">
        <v>180</v>
      </c>
      <c r="D72" s="16" t="s">
        <v>181</v>
      </c>
      <c r="E72" s="15" t="s">
        <v>116</v>
      </c>
      <c r="F72" s="15">
        <v>2.2916785740918</v>
      </c>
      <c r="G72" s="17">
        <v>92.94</v>
      </c>
      <c r="H72" s="17">
        <f t="shared" ref="H72:H103" si="2">ROUND(F72*G72,2)</f>
        <v>212.99</v>
      </c>
    </row>
    <row r="73" spans="1:8" s="1" customFormat="1" ht="31.35" customHeight="1" x14ac:dyDescent="0.25">
      <c r="A73" s="15">
        <v>59</v>
      </c>
      <c r="B73" s="15"/>
      <c r="C73" s="18" t="s">
        <v>182</v>
      </c>
      <c r="D73" s="16" t="s">
        <v>183</v>
      </c>
      <c r="E73" s="15" t="s">
        <v>116</v>
      </c>
      <c r="F73" s="15">
        <v>105.1796256284</v>
      </c>
      <c r="G73" s="17">
        <v>1.7</v>
      </c>
      <c r="H73" s="17">
        <f t="shared" si="2"/>
        <v>178.81</v>
      </c>
    </row>
    <row r="74" spans="1:8" s="1" customFormat="1" ht="15.6" customHeight="1" x14ac:dyDescent="0.25">
      <c r="A74" s="15">
        <v>60</v>
      </c>
      <c r="B74" s="15"/>
      <c r="C74" s="18" t="s">
        <v>184</v>
      </c>
      <c r="D74" s="16" t="s">
        <v>185</v>
      </c>
      <c r="E74" s="15" t="s">
        <v>116</v>
      </c>
      <c r="F74" s="15">
        <v>0.57501915107666002</v>
      </c>
      <c r="G74" s="17">
        <v>304.23</v>
      </c>
      <c r="H74" s="17">
        <f t="shared" si="2"/>
        <v>174.94</v>
      </c>
    </row>
    <row r="75" spans="1:8" s="1" customFormat="1" ht="15.6" customHeight="1" x14ac:dyDescent="0.25">
      <c r="A75" s="15">
        <v>61</v>
      </c>
      <c r="B75" s="15"/>
      <c r="C75" s="18" t="s">
        <v>186</v>
      </c>
      <c r="D75" s="16" t="s">
        <v>187</v>
      </c>
      <c r="E75" s="15" t="s">
        <v>116</v>
      </c>
      <c r="F75" s="15">
        <v>0.88614709637512001</v>
      </c>
      <c r="G75" s="17">
        <v>195.2</v>
      </c>
      <c r="H75" s="17">
        <f t="shared" si="2"/>
        <v>172.98</v>
      </c>
    </row>
    <row r="76" spans="1:8" s="1" customFormat="1" ht="31.35" customHeight="1" x14ac:dyDescent="0.25">
      <c r="A76" s="15">
        <v>62</v>
      </c>
      <c r="B76" s="15"/>
      <c r="C76" s="18" t="s">
        <v>188</v>
      </c>
      <c r="D76" s="16" t="s">
        <v>189</v>
      </c>
      <c r="E76" s="15" t="s">
        <v>116</v>
      </c>
      <c r="F76" s="15">
        <v>0.94061187615066</v>
      </c>
      <c r="G76" s="17">
        <v>176.03</v>
      </c>
      <c r="H76" s="17">
        <f t="shared" si="2"/>
        <v>165.58</v>
      </c>
    </row>
    <row r="77" spans="1:8" s="1" customFormat="1" ht="31.35" customHeight="1" x14ac:dyDescent="0.25">
      <c r="A77" s="15">
        <v>63</v>
      </c>
      <c r="B77" s="15"/>
      <c r="C77" s="18" t="s">
        <v>190</v>
      </c>
      <c r="D77" s="16" t="s">
        <v>191</v>
      </c>
      <c r="E77" s="15" t="s">
        <v>116</v>
      </c>
      <c r="F77" s="15">
        <v>0.70832216326191999</v>
      </c>
      <c r="G77" s="17">
        <v>226.54</v>
      </c>
      <c r="H77" s="17">
        <f t="shared" si="2"/>
        <v>160.46</v>
      </c>
    </row>
    <row r="78" spans="1:8" s="1" customFormat="1" ht="31.35" customHeight="1" x14ac:dyDescent="0.25">
      <c r="A78" s="15">
        <v>64</v>
      </c>
      <c r="B78" s="15"/>
      <c r="C78" s="18" t="s">
        <v>192</v>
      </c>
      <c r="D78" s="16" t="s">
        <v>193</v>
      </c>
      <c r="E78" s="15" t="s">
        <v>116</v>
      </c>
      <c r="F78" s="15">
        <v>22.916803881621998</v>
      </c>
      <c r="G78" s="17">
        <v>6.66</v>
      </c>
      <c r="H78" s="17">
        <f t="shared" si="2"/>
        <v>152.63</v>
      </c>
    </row>
    <row r="79" spans="1:8" s="1" customFormat="1" ht="31.35" customHeight="1" x14ac:dyDescent="0.25">
      <c r="A79" s="15">
        <v>65</v>
      </c>
      <c r="B79" s="15"/>
      <c r="C79" s="18" t="s">
        <v>194</v>
      </c>
      <c r="D79" s="16" t="s">
        <v>195</v>
      </c>
      <c r="E79" s="15" t="s">
        <v>116</v>
      </c>
      <c r="F79" s="15">
        <v>1.3735948337774999</v>
      </c>
      <c r="G79" s="17">
        <v>103.16</v>
      </c>
      <c r="H79" s="17">
        <f t="shared" si="2"/>
        <v>141.69999999999999</v>
      </c>
    </row>
    <row r="80" spans="1:8" s="1" customFormat="1" ht="15.6" customHeight="1" x14ac:dyDescent="0.25">
      <c r="A80" s="15">
        <v>66</v>
      </c>
      <c r="B80" s="15"/>
      <c r="C80" s="18" t="s">
        <v>196</v>
      </c>
      <c r="D80" s="16" t="s">
        <v>197</v>
      </c>
      <c r="E80" s="15" t="s">
        <v>116</v>
      </c>
      <c r="F80" s="15">
        <v>177.31902692265999</v>
      </c>
      <c r="G80" s="17">
        <v>0.5</v>
      </c>
      <c r="H80" s="17">
        <f t="shared" si="2"/>
        <v>88.66</v>
      </c>
    </row>
    <row r="81" spans="1:8" s="1" customFormat="1" ht="15.6" customHeight="1" x14ac:dyDescent="0.25">
      <c r="A81" s="15">
        <v>67</v>
      </c>
      <c r="B81" s="15"/>
      <c r="C81" s="18" t="s">
        <v>198</v>
      </c>
      <c r="D81" s="16" t="s">
        <v>199</v>
      </c>
      <c r="E81" s="15" t="s">
        <v>116</v>
      </c>
      <c r="F81" s="15">
        <v>0.73477548865695996</v>
      </c>
      <c r="G81" s="17">
        <v>110</v>
      </c>
      <c r="H81" s="17">
        <f t="shared" si="2"/>
        <v>80.83</v>
      </c>
    </row>
    <row r="82" spans="1:8" s="1" customFormat="1" ht="15.6" customHeight="1" x14ac:dyDescent="0.25">
      <c r="A82" s="15">
        <v>68</v>
      </c>
      <c r="B82" s="15"/>
      <c r="C82" s="18" t="s">
        <v>200</v>
      </c>
      <c r="D82" s="16" t="s">
        <v>201</v>
      </c>
      <c r="E82" s="15" t="s">
        <v>116</v>
      </c>
      <c r="F82" s="15">
        <v>39.761389170687004</v>
      </c>
      <c r="G82" s="17">
        <v>1.9</v>
      </c>
      <c r="H82" s="17">
        <f t="shared" si="2"/>
        <v>75.55</v>
      </c>
    </row>
    <row r="83" spans="1:8" s="1" customFormat="1" ht="15.6" customHeight="1" x14ac:dyDescent="0.25">
      <c r="A83" s="15">
        <v>69</v>
      </c>
      <c r="B83" s="15"/>
      <c r="C83" s="18" t="s">
        <v>202</v>
      </c>
      <c r="D83" s="16" t="s">
        <v>203</v>
      </c>
      <c r="E83" s="15" t="s">
        <v>116</v>
      </c>
      <c r="F83" s="15">
        <v>0.54305713581519</v>
      </c>
      <c r="G83" s="17">
        <v>89.54</v>
      </c>
      <c r="H83" s="17">
        <f t="shared" si="2"/>
        <v>48.63</v>
      </c>
    </row>
    <row r="84" spans="1:8" s="1" customFormat="1" ht="31.35" customHeight="1" x14ac:dyDescent="0.25">
      <c r="A84" s="15">
        <v>70</v>
      </c>
      <c r="B84" s="15"/>
      <c r="C84" s="18" t="s">
        <v>204</v>
      </c>
      <c r="D84" s="16" t="s">
        <v>205</v>
      </c>
      <c r="E84" s="15" t="s">
        <v>116</v>
      </c>
      <c r="F84" s="15">
        <v>12.271831995142</v>
      </c>
      <c r="G84" s="17">
        <v>3.28</v>
      </c>
      <c r="H84" s="17">
        <f t="shared" si="2"/>
        <v>40.25</v>
      </c>
    </row>
    <row r="85" spans="1:8" s="1" customFormat="1" ht="31.35" customHeight="1" x14ac:dyDescent="0.25">
      <c r="A85" s="15">
        <v>71</v>
      </c>
      <c r="B85" s="15"/>
      <c r="C85" s="18" t="s">
        <v>206</v>
      </c>
      <c r="D85" s="16" t="s">
        <v>207</v>
      </c>
      <c r="E85" s="15" t="s">
        <v>116</v>
      </c>
      <c r="F85" s="15">
        <v>43.024697583638002</v>
      </c>
      <c r="G85" s="17">
        <v>0.9</v>
      </c>
      <c r="H85" s="17">
        <f t="shared" si="2"/>
        <v>38.72</v>
      </c>
    </row>
    <row r="86" spans="1:8" s="1" customFormat="1" ht="15.6" customHeight="1" x14ac:dyDescent="0.25">
      <c r="A86" s="15">
        <v>72</v>
      </c>
      <c r="B86" s="15"/>
      <c r="C86" s="18" t="s">
        <v>208</v>
      </c>
      <c r="D86" s="16" t="s">
        <v>209</v>
      </c>
      <c r="E86" s="15" t="s">
        <v>116</v>
      </c>
      <c r="F86" s="15">
        <v>13.436793886877</v>
      </c>
      <c r="G86" s="17">
        <v>2.33</v>
      </c>
      <c r="H86" s="17">
        <f t="shared" si="2"/>
        <v>31.31</v>
      </c>
    </row>
    <row r="87" spans="1:8" s="1" customFormat="1" ht="15.6" customHeight="1" x14ac:dyDescent="0.25">
      <c r="A87" s="15">
        <v>73</v>
      </c>
      <c r="B87" s="15"/>
      <c r="C87" s="18" t="s">
        <v>210</v>
      </c>
      <c r="D87" s="16" t="s">
        <v>211</v>
      </c>
      <c r="E87" s="15" t="s">
        <v>116</v>
      </c>
      <c r="F87" s="15">
        <v>7.3170457746066999</v>
      </c>
      <c r="G87" s="17">
        <v>3.29</v>
      </c>
      <c r="H87" s="17">
        <f t="shared" si="2"/>
        <v>24.07</v>
      </c>
    </row>
    <row r="88" spans="1:8" s="1" customFormat="1" ht="15.6" customHeight="1" x14ac:dyDescent="0.25">
      <c r="A88" s="15">
        <v>74</v>
      </c>
      <c r="B88" s="15"/>
      <c r="C88" s="18" t="s">
        <v>212</v>
      </c>
      <c r="D88" s="16" t="s">
        <v>213</v>
      </c>
      <c r="E88" s="15" t="s">
        <v>116</v>
      </c>
      <c r="F88" s="15">
        <v>0.21429073494874001</v>
      </c>
      <c r="G88" s="17">
        <v>102.84</v>
      </c>
      <c r="H88" s="17">
        <f t="shared" si="2"/>
        <v>22.04</v>
      </c>
    </row>
    <row r="89" spans="1:8" s="1" customFormat="1" ht="15.6" customHeight="1" x14ac:dyDescent="0.25">
      <c r="A89" s="15">
        <v>75</v>
      </c>
      <c r="B89" s="15"/>
      <c r="C89" s="18" t="s">
        <v>214</v>
      </c>
      <c r="D89" s="16" t="s">
        <v>215</v>
      </c>
      <c r="E89" s="15" t="s">
        <v>116</v>
      </c>
      <c r="F89" s="15">
        <v>0.20826748352395999</v>
      </c>
      <c r="G89" s="17">
        <v>62.3</v>
      </c>
      <c r="H89" s="17">
        <f t="shared" si="2"/>
        <v>12.98</v>
      </c>
    </row>
    <row r="90" spans="1:8" s="1" customFormat="1" ht="15.6" customHeight="1" x14ac:dyDescent="0.25">
      <c r="A90" s="15">
        <v>76</v>
      </c>
      <c r="B90" s="15"/>
      <c r="C90" s="18" t="s">
        <v>216</v>
      </c>
      <c r="D90" s="16" t="s">
        <v>217</v>
      </c>
      <c r="E90" s="15" t="s">
        <v>116</v>
      </c>
      <c r="F90" s="15">
        <v>1.1792845875507001</v>
      </c>
      <c r="G90" s="17">
        <v>4.7699999999999996</v>
      </c>
      <c r="H90" s="17">
        <f t="shared" si="2"/>
        <v>5.63</v>
      </c>
    </row>
    <row r="91" spans="1:8" s="1" customFormat="1" ht="31.35" customHeight="1" x14ac:dyDescent="0.25">
      <c r="A91" s="15">
        <v>77</v>
      </c>
      <c r="B91" s="15"/>
      <c r="C91" s="18" t="s">
        <v>218</v>
      </c>
      <c r="D91" s="16" t="s">
        <v>219</v>
      </c>
      <c r="E91" s="15" t="s">
        <v>116</v>
      </c>
      <c r="F91" s="15">
        <v>0.21458413976912999</v>
      </c>
      <c r="G91" s="17">
        <v>12</v>
      </c>
      <c r="H91" s="17">
        <f t="shared" si="2"/>
        <v>2.58</v>
      </c>
    </row>
    <row r="92" spans="1:8" s="1" customFormat="1" ht="31.35" customHeight="1" x14ac:dyDescent="0.25">
      <c r="A92" s="15">
        <v>78</v>
      </c>
      <c r="B92" s="15"/>
      <c r="C92" s="18" t="s">
        <v>220</v>
      </c>
      <c r="D92" s="16" t="s">
        <v>221</v>
      </c>
      <c r="E92" s="15" t="s">
        <v>116</v>
      </c>
      <c r="F92" s="15">
        <v>0.66046052579283998</v>
      </c>
      <c r="G92" s="17">
        <v>2.99</v>
      </c>
      <c r="H92" s="17">
        <f t="shared" si="2"/>
        <v>1.97</v>
      </c>
    </row>
    <row r="93" spans="1:8" s="1" customFormat="1" ht="15.6" customHeight="1" x14ac:dyDescent="0.25">
      <c r="A93" s="15">
        <v>79</v>
      </c>
      <c r="B93" s="15"/>
      <c r="C93" s="18" t="s">
        <v>222</v>
      </c>
      <c r="D93" s="16" t="s">
        <v>223</v>
      </c>
      <c r="E93" s="15" t="s">
        <v>116</v>
      </c>
      <c r="F93" s="15">
        <v>6.6861870750961006E-2</v>
      </c>
      <c r="G93" s="17">
        <v>17.2</v>
      </c>
      <c r="H93" s="17">
        <f t="shared" si="2"/>
        <v>1.1499999999999999</v>
      </c>
    </row>
    <row r="94" spans="1:8" s="1" customFormat="1" ht="15.6" customHeight="1" x14ac:dyDescent="0.25">
      <c r="A94" s="15">
        <v>80</v>
      </c>
      <c r="B94" s="15"/>
      <c r="C94" s="18" t="s">
        <v>224</v>
      </c>
      <c r="D94" s="16" t="s">
        <v>225</v>
      </c>
      <c r="E94" s="15" t="s">
        <v>116</v>
      </c>
      <c r="F94" s="15">
        <v>0.59691695901257003</v>
      </c>
      <c r="G94" s="17">
        <v>1.1100000000000001</v>
      </c>
      <c r="H94" s="17">
        <f t="shared" si="2"/>
        <v>0.66</v>
      </c>
    </row>
    <row r="95" spans="1:8" s="11" customFormat="1" ht="15.6" customHeight="1" x14ac:dyDescent="0.25">
      <c r="A95" s="106" t="s">
        <v>226</v>
      </c>
      <c r="B95" s="107"/>
      <c r="C95" s="108"/>
      <c r="D95" s="108"/>
      <c r="E95" s="107"/>
      <c r="F95" s="13"/>
      <c r="G95" s="14"/>
      <c r="H95" s="14">
        <f>SUM(H96:H259)</f>
        <v>4729462.55</v>
      </c>
    </row>
    <row r="96" spans="1:8" s="1" customFormat="1" ht="109.15" customHeight="1" x14ac:dyDescent="0.25">
      <c r="A96" s="15">
        <v>81</v>
      </c>
      <c r="B96" s="15"/>
      <c r="C96" s="18" t="s">
        <v>227</v>
      </c>
      <c r="D96" s="16" t="s">
        <v>228</v>
      </c>
      <c r="E96" s="15" t="s">
        <v>229</v>
      </c>
      <c r="F96" s="15">
        <v>6929.1793237125003</v>
      </c>
      <c r="G96" s="17">
        <v>325.11</v>
      </c>
      <c r="H96" s="17">
        <f t="shared" ref="H96:H127" si="3">ROUND(F96*G96,2)</f>
        <v>2252745.4900000002</v>
      </c>
    </row>
    <row r="97" spans="1:8" s="1" customFormat="1" ht="46.9" customHeight="1" x14ac:dyDescent="0.25">
      <c r="A97" s="15">
        <v>82</v>
      </c>
      <c r="B97" s="15"/>
      <c r="C97" s="18" t="s">
        <v>230</v>
      </c>
      <c r="D97" s="16" t="s">
        <v>231</v>
      </c>
      <c r="E97" s="15" t="s">
        <v>232</v>
      </c>
      <c r="F97" s="15">
        <v>102.51291099455</v>
      </c>
      <c r="G97" s="17">
        <v>7980</v>
      </c>
      <c r="H97" s="17">
        <f t="shared" si="3"/>
        <v>818053.03</v>
      </c>
    </row>
    <row r="98" spans="1:8" s="1" customFormat="1" ht="31.35" customHeight="1" x14ac:dyDescent="0.25">
      <c r="A98" s="15">
        <v>83</v>
      </c>
      <c r="B98" s="15"/>
      <c r="C98" s="18" t="s">
        <v>233</v>
      </c>
      <c r="D98" s="16" t="s">
        <v>234</v>
      </c>
      <c r="E98" s="15" t="s">
        <v>235</v>
      </c>
      <c r="F98" s="15">
        <v>406.13982348207003</v>
      </c>
      <c r="G98" s="17">
        <v>725.69</v>
      </c>
      <c r="H98" s="17">
        <f t="shared" si="3"/>
        <v>294731.61</v>
      </c>
    </row>
    <row r="99" spans="1:8" s="1" customFormat="1" ht="31.35" customHeight="1" x14ac:dyDescent="0.25">
      <c r="A99" s="15">
        <v>84</v>
      </c>
      <c r="B99" s="15"/>
      <c r="C99" s="18" t="s">
        <v>236</v>
      </c>
      <c r="D99" s="16" t="s">
        <v>237</v>
      </c>
      <c r="E99" s="15" t="s">
        <v>238</v>
      </c>
      <c r="F99" s="15">
        <v>522.56981926978995</v>
      </c>
      <c r="G99" s="17">
        <v>250.78</v>
      </c>
      <c r="H99" s="17">
        <f t="shared" si="3"/>
        <v>131050.06</v>
      </c>
    </row>
    <row r="100" spans="1:8" s="1" customFormat="1" ht="62.45" customHeight="1" x14ac:dyDescent="0.25">
      <c r="A100" s="15">
        <v>85</v>
      </c>
      <c r="B100" s="15"/>
      <c r="C100" s="18" t="s">
        <v>239</v>
      </c>
      <c r="D100" s="16" t="s">
        <v>240</v>
      </c>
      <c r="E100" s="15" t="s">
        <v>235</v>
      </c>
      <c r="F100" s="15">
        <v>106.60417972678999</v>
      </c>
      <c r="G100" s="17">
        <v>939.5</v>
      </c>
      <c r="H100" s="17">
        <f t="shared" si="3"/>
        <v>100154.63</v>
      </c>
    </row>
    <row r="101" spans="1:8" s="1" customFormat="1" ht="15.6" customHeight="1" x14ac:dyDescent="0.25">
      <c r="A101" s="15">
        <v>86</v>
      </c>
      <c r="B101" s="15"/>
      <c r="C101" s="18" t="s">
        <v>241</v>
      </c>
      <c r="D101" s="16" t="s">
        <v>242</v>
      </c>
      <c r="E101" s="15" t="s">
        <v>243</v>
      </c>
      <c r="F101" s="15">
        <v>208.33320207329001</v>
      </c>
      <c r="G101" s="17">
        <v>476.18</v>
      </c>
      <c r="H101" s="17">
        <f t="shared" si="3"/>
        <v>99204.1</v>
      </c>
    </row>
    <row r="102" spans="1:8" s="1" customFormat="1" ht="46.9" customHeight="1" x14ac:dyDescent="0.25">
      <c r="A102" s="15">
        <v>87</v>
      </c>
      <c r="B102" s="15"/>
      <c r="C102" s="18" t="s">
        <v>244</v>
      </c>
      <c r="D102" s="16" t="s">
        <v>245</v>
      </c>
      <c r="E102" s="15" t="s">
        <v>232</v>
      </c>
      <c r="F102" s="15">
        <v>11.956227107167001</v>
      </c>
      <c r="G102" s="17">
        <v>8128</v>
      </c>
      <c r="H102" s="17">
        <f t="shared" si="3"/>
        <v>97180.21</v>
      </c>
    </row>
    <row r="103" spans="1:8" s="1" customFormat="1" ht="15.6" customHeight="1" x14ac:dyDescent="0.25">
      <c r="A103" s="15">
        <v>88</v>
      </c>
      <c r="B103" s="15"/>
      <c r="C103" s="18" t="s">
        <v>246</v>
      </c>
      <c r="D103" s="16" t="s">
        <v>247</v>
      </c>
      <c r="E103" s="15" t="s">
        <v>248</v>
      </c>
      <c r="F103" s="15">
        <v>10.416667337203</v>
      </c>
      <c r="G103" s="17">
        <v>6932.64</v>
      </c>
      <c r="H103" s="17">
        <f t="shared" si="3"/>
        <v>72215</v>
      </c>
    </row>
    <row r="104" spans="1:8" s="1" customFormat="1" ht="46.9" customHeight="1" x14ac:dyDescent="0.25">
      <c r="A104" s="15">
        <v>89</v>
      </c>
      <c r="B104" s="15"/>
      <c r="C104" s="18" t="s">
        <v>249</v>
      </c>
      <c r="D104" s="16" t="s">
        <v>250</v>
      </c>
      <c r="E104" s="15" t="s">
        <v>251</v>
      </c>
      <c r="F104" s="15">
        <v>47.500017118930998</v>
      </c>
      <c r="G104" s="17">
        <v>1375.06</v>
      </c>
      <c r="H104" s="17">
        <f t="shared" si="3"/>
        <v>65315.37</v>
      </c>
    </row>
    <row r="105" spans="1:8" s="1" customFormat="1" ht="31.35" customHeight="1" x14ac:dyDescent="0.25">
      <c r="A105" s="15">
        <v>90</v>
      </c>
      <c r="B105" s="15"/>
      <c r="C105" s="18" t="s">
        <v>252</v>
      </c>
      <c r="D105" s="16" t="s">
        <v>253</v>
      </c>
      <c r="E105" s="15" t="s">
        <v>232</v>
      </c>
      <c r="F105" s="15">
        <v>6.6102403313859996</v>
      </c>
      <c r="G105" s="17">
        <v>9327.68</v>
      </c>
      <c r="H105" s="17">
        <f t="shared" si="3"/>
        <v>61658.21</v>
      </c>
    </row>
    <row r="106" spans="1:8" s="1" customFormat="1" ht="46.9" customHeight="1" x14ac:dyDescent="0.25">
      <c r="A106" s="15">
        <v>91</v>
      </c>
      <c r="B106" s="15"/>
      <c r="C106" s="18" t="s">
        <v>254</v>
      </c>
      <c r="D106" s="16" t="s">
        <v>255</v>
      </c>
      <c r="E106" s="15" t="s">
        <v>235</v>
      </c>
      <c r="F106" s="15">
        <v>1062.4909831016</v>
      </c>
      <c r="G106" s="17">
        <v>57.65</v>
      </c>
      <c r="H106" s="17">
        <f t="shared" si="3"/>
        <v>61252.61</v>
      </c>
    </row>
    <row r="107" spans="1:8" s="1" customFormat="1" ht="46.9" customHeight="1" x14ac:dyDescent="0.25">
      <c r="A107" s="15">
        <v>92</v>
      </c>
      <c r="B107" s="15"/>
      <c r="C107" s="18" t="s">
        <v>256</v>
      </c>
      <c r="D107" s="16" t="s">
        <v>257</v>
      </c>
      <c r="E107" s="15" t="s">
        <v>229</v>
      </c>
      <c r="F107" s="15">
        <v>232.63932832134</v>
      </c>
      <c r="G107" s="17">
        <v>253.09</v>
      </c>
      <c r="H107" s="17">
        <f t="shared" si="3"/>
        <v>58878.69</v>
      </c>
    </row>
    <row r="108" spans="1:8" s="1" customFormat="1" ht="62.45" customHeight="1" x14ac:dyDescent="0.25">
      <c r="A108" s="15">
        <v>93</v>
      </c>
      <c r="B108" s="15"/>
      <c r="C108" s="18" t="s">
        <v>258</v>
      </c>
      <c r="D108" s="16" t="s">
        <v>259</v>
      </c>
      <c r="E108" s="15" t="s">
        <v>232</v>
      </c>
      <c r="F108" s="15">
        <v>7.2033559941565004</v>
      </c>
      <c r="G108" s="17">
        <v>6550</v>
      </c>
      <c r="H108" s="17">
        <f t="shared" si="3"/>
        <v>47181.98</v>
      </c>
    </row>
    <row r="109" spans="1:8" s="1" customFormat="1" ht="15.6" customHeight="1" x14ac:dyDescent="0.25">
      <c r="A109" s="15">
        <v>94</v>
      </c>
      <c r="B109" s="15"/>
      <c r="C109" s="18" t="s">
        <v>260</v>
      </c>
      <c r="D109" s="16" t="s">
        <v>261</v>
      </c>
      <c r="E109" s="15" t="s">
        <v>235</v>
      </c>
      <c r="F109" s="15">
        <v>53.302098292357002</v>
      </c>
      <c r="G109" s="17">
        <v>711.5</v>
      </c>
      <c r="H109" s="17">
        <f t="shared" si="3"/>
        <v>37924.44</v>
      </c>
    </row>
    <row r="110" spans="1:8" s="1" customFormat="1" ht="46.9" customHeight="1" x14ac:dyDescent="0.25">
      <c r="A110" s="15">
        <v>95</v>
      </c>
      <c r="B110" s="15"/>
      <c r="C110" s="18" t="s">
        <v>262</v>
      </c>
      <c r="D110" s="16" t="s">
        <v>263</v>
      </c>
      <c r="E110" s="15" t="s">
        <v>232</v>
      </c>
      <c r="F110" s="15">
        <v>4.5104170094610003</v>
      </c>
      <c r="G110" s="17">
        <v>7997.23</v>
      </c>
      <c r="H110" s="17">
        <f t="shared" si="3"/>
        <v>36070.839999999997</v>
      </c>
    </row>
    <row r="111" spans="1:8" s="1" customFormat="1" ht="15.6" customHeight="1" x14ac:dyDescent="0.25">
      <c r="A111" s="15">
        <v>96</v>
      </c>
      <c r="B111" s="15"/>
      <c r="C111" s="18" t="s">
        <v>264</v>
      </c>
      <c r="D111" s="16" t="s">
        <v>265</v>
      </c>
      <c r="E111" s="15" t="s">
        <v>266</v>
      </c>
      <c r="F111" s="15">
        <v>2430.5979394085002</v>
      </c>
      <c r="G111" s="17">
        <v>11.54</v>
      </c>
      <c r="H111" s="17">
        <f t="shared" si="3"/>
        <v>28049.1</v>
      </c>
    </row>
    <row r="112" spans="1:8" s="1" customFormat="1" ht="15.6" customHeight="1" x14ac:dyDescent="0.25">
      <c r="A112" s="15">
        <v>97</v>
      </c>
      <c r="B112" s="15"/>
      <c r="C112" s="18" t="s">
        <v>267</v>
      </c>
      <c r="D112" s="16" t="s">
        <v>268</v>
      </c>
      <c r="E112" s="15" t="s">
        <v>229</v>
      </c>
      <c r="F112" s="15">
        <v>7589.3811907391</v>
      </c>
      <c r="G112" s="17">
        <v>3.62</v>
      </c>
      <c r="H112" s="17">
        <f t="shared" si="3"/>
        <v>27473.56</v>
      </c>
    </row>
    <row r="113" spans="1:8" s="1" customFormat="1" ht="46.9" customHeight="1" x14ac:dyDescent="0.25">
      <c r="A113" s="15">
        <v>98</v>
      </c>
      <c r="B113" s="15"/>
      <c r="C113" s="18" t="s">
        <v>269</v>
      </c>
      <c r="D113" s="16" t="s">
        <v>270</v>
      </c>
      <c r="E113" s="15" t="s">
        <v>243</v>
      </c>
      <c r="F113" s="15">
        <v>937.49853922063005</v>
      </c>
      <c r="G113" s="17">
        <v>29.24</v>
      </c>
      <c r="H113" s="17">
        <f t="shared" si="3"/>
        <v>27412.46</v>
      </c>
    </row>
    <row r="114" spans="1:8" s="1" customFormat="1" ht="31.35" customHeight="1" x14ac:dyDescent="0.25">
      <c r="A114" s="15">
        <v>99</v>
      </c>
      <c r="B114" s="15"/>
      <c r="C114" s="18" t="s">
        <v>271</v>
      </c>
      <c r="D114" s="16" t="s">
        <v>272</v>
      </c>
      <c r="E114" s="15" t="s">
        <v>229</v>
      </c>
      <c r="F114" s="15">
        <v>948.75013596688996</v>
      </c>
      <c r="G114" s="17">
        <v>28.25</v>
      </c>
      <c r="H114" s="17">
        <f t="shared" si="3"/>
        <v>26802.19</v>
      </c>
    </row>
    <row r="115" spans="1:8" s="1" customFormat="1" ht="46.9" customHeight="1" x14ac:dyDescent="0.25">
      <c r="A115" s="15">
        <v>100</v>
      </c>
      <c r="B115" s="15"/>
      <c r="C115" s="18" t="s">
        <v>273</v>
      </c>
      <c r="D115" s="16" t="s">
        <v>274</v>
      </c>
      <c r="E115" s="15" t="s">
        <v>235</v>
      </c>
      <c r="F115" s="15">
        <v>28.687510464738001</v>
      </c>
      <c r="G115" s="17">
        <v>646.02</v>
      </c>
      <c r="H115" s="17">
        <f t="shared" si="3"/>
        <v>18532.71</v>
      </c>
    </row>
    <row r="116" spans="1:8" s="1" customFormat="1" ht="15.6" customHeight="1" x14ac:dyDescent="0.25">
      <c r="A116" s="15">
        <v>101</v>
      </c>
      <c r="B116" s="15"/>
      <c r="C116" s="18" t="s">
        <v>275</v>
      </c>
      <c r="D116" s="16" t="s">
        <v>276</v>
      </c>
      <c r="E116" s="15" t="s">
        <v>232</v>
      </c>
      <c r="F116" s="15">
        <v>34.180596822280002</v>
      </c>
      <c r="G116" s="17">
        <v>534.37</v>
      </c>
      <c r="H116" s="17">
        <f t="shared" si="3"/>
        <v>18265.09</v>
      </c>
    </row>
    <row r="117" spans="1:8" s="1" customFormat="1" ht="46.9" customHeight="1" x14ac:dyDescent="0.25">
      <c r="A117" s="15">
        <v>102</v>
      </c>
      <c r="B117" s="15"/>
      <c r="C117" s="18" t="s">
        <v>277</v>
      </c>
      <c r="D117" s="16" t="s">
        <v>278</v>
      </c>
      <c r="E117" s="15" t="s">
        <v>248</v>
      </c>
      <c r="F117" s="15">
        <v>337.49716498408998</v>
      </c>
      <c r="G117" s="17">
        <v>52.41</v>
      </c>
      <c r="H117" s="17">
        <f t="shared" si="3"/>
        <v>17688.23</v>
      </c>
    </row>
    <row r="118" spans="1:8" s="1" customFormat="1" ht="15.6" customHeight="1" x14ac:dyDescent="0.25">
      <c r="A118" s="15">
        <v>103</v>
      </c>
      <c r="B118" s="15"/>
      <c r="C118" s="18" t="s">
        <v>246</v>
      </c>
      <c r="D118" s="16" t="s">
        <v>279</v>
      </c>
      <c r="E118" s="15" t="s">
        <v>248</v>
      </c>
      <c r="F118" s="15">
        <v>28.749989833160999</v>
      </c>
      <c r="G118" s="17">
        <v>600.69000000000005</v>
      </c>
      <c r="H118" s="17">
        <f t="shared" si="3"/>
        <v>17269.830000000002</v>
      </c>
    </row>
    <row r="119" spans="1:8" s="1" customFormat="1" ht="62.45" customHeight="1" x14ac:dyDescent="0.25">
      <c r="A119" s="15">
        <v>104</v>
      </c>
      <c r="B119" s="15"/>
      <c r="C119" s="18" t="s">
        <v>280</v>
      </c>
      <c r="D119" s="16" t="s">
        <v>281</v>
      </c>
      <c r="E119" s="15" t="s">
        <v>232</v>
      </c>
      <c r="F119" s="15">
        <v>2.3958343790507</v>
      </c>
      <c r="G119" s="17">
        <v>6950.56</v>
      </c>
      <c r="H119" s="17">
        <f t="shared" si="3"/>
        <v>16652.39</v>
      </c>
    </row>
    <row r="120" spans="1:8" s="1" customFormat="1" ht="31.35" customHeight="1" x14ac:dyDescent="0.25">
      <c r="A120" s="15">
        <v>105</v>
      </c>
      <c r="B120" s="15"/>
      <c r="C120" s="18" t="s">
        <v>282</v>
      </c>
      <c r="D120" s="16" t="s">
        <v>283</v>
      </c>
      <c r="E120" s="15" t="s">
        <v>248</v>
      </c>
      <c r="F120" s="15">
        <v>152.77826751934001</v>
      </c>
      <c r="G120" s="17">
        <v>104.82</v>
      </c>
      <c r="H120" s="17">
        <f t="shared" si="3"/>
        <v>16014.22</v>
      </c>
    </row>
    <row r="121" spans="1:8" s="1" customFormat="1" ht="15.6" customHeight="1" x14ac:dyDescent="0.25">
      <c r="A121" s="15">
        <v>106</v>
      </c>
      <c r="B121" s="15"/>
      <c r="C121" s="18" t="s">
        <v>284</v>
      </c>
      <c r="D121" s="16" t="s">
        <v>285</v>
      </c>
      <c r="E121" s="15" t="s">
        <v>235</v>
      </c>
      <c r="F121" s="15">
        <v>104.1666524064</v>
      </c>
      <c r="G121" s="17">
        <v>142.75</v>
      </c>
      <c r="H121" s="17">
        <f t="shared" si="3"/>
        <v>14869.79</v>
      </c>
    </row>
    <row r="122" spans="1:8" s="1" customFormat="1" ht="46.9" customHeight="1" x14ac:dyDescent="0.25">
      <c r="A122" s="15">
        <v>107</v>
      </c>
      <c r="B122" s="15"/>
      <c r="C122" s="18" t="s">
        <v>286</v>
      </c>
      <c r="D122" s="16" t="s">
        <v>287</v>
      </c>
      <c r="E122" s="15" t="s">
        <v>235</v>
      </c>
      <c r="F122" s="15">
        <v>18.611119634072999</v>
      </c>
      <c r="G122" s="17">
        <v>790.61</v>
      </c>
      <c r="H122" s="17">
        <f t="shared" si="3"/>
        <v>14714.14</v>
      </c>
    </row>
    <row r="123" spans="1:8" s="1" customFormat="1" ht="15.6" customHeight="1" x14ac:dyDescent="0.25">
      <c r="A123" s="15">
        <v>108</v>
      </c>
      <c r="B123" s="15"/>
      <c r="C123" s="18" t="s">
        <v>288</v>
      </c>
      <c r="D123" s="16" t="s">
        <v>289</v>
      </c>
      <c r="E123" s="15" t="s">
        <v>232</v>
      </c>
      <c r="F123" s="15">
        <v>1.2652780831146999</v>
      </c>
      <c r="G123" s="17">
        <v>11200</v>
      </c>
      <c r="H123" s="17">
        <f t="shared" si="3"/>
        <v>14171.11</v>
      </c>
    </row>
    <row r="124" spans="1:8" s="1" customFormat="1" ht="31.35" customHeight="1" x14ac:dyDescent="0.25">
      <c r="A124" s="15">
        <v>109</v>
      </c>
      <c r="B124" s="15"/>
      <c r="C124" s="18" t="s">
        <v>290</v>
      </c>
      <c r="D124" s="16" t="s">
        <v>291</v>
      </c>
      <c r="E124" s="15" t="s">
        <v>235</v>
      </c>
      <c r="F124" s="15">
        <v>27.232613525472999</v>
      </c>
      <c r="G124" s="17">
        <v>510.4</v>
      </c>
      <c r="H124" s="17">
        <f t="shared" si="3"/>
        <v>13899.53</v>
      </c>
    </row>
    <row r="125" spans="1:8" s="1" customFormat="1" ht="31.35" customHeight="1" x14ac:dyDescent="0.25">
      <c r="A125" s="15">
        <v>110</v>
      </c>
      <c r="B125" s="15"/>
      <c r="C125" s="18" t="s">
        <v>292</v>
      </c>
      <c r="D125" s="16" t="s">
        <v>293</v>
      </c>
      <c r="E125" s="15" t="s">
        <v>243</v>
      </c>
      <c r="F125" s="15">
        <v>385.00313961700999</v>
      </c>
      <c r="G125" s="17">
        <v>31.05</v>
      </c>
      <c r="H125" s="17">
        <f t="shared" si="3"/>
        <v>11954.35</v>
      </c>
    </row>
    <row r="126" spans="1:8" s="1" customFormat="1" ht="31.35" customHeight="1" x14ac:dyDescent="0.25">
      <c r="A126" s="15">
        <v>111</v>
      </c>
      <c r="B126" s="15"/>
      <c r="C126" s="18" t="s">
        <v>294</v>
      </c>
      <c r="D126" s="16" t="s">
        <v>295</v>
      </c>
      <c r="E126" s="15" t="s">
        <v>235</v>
      </c>
      <c r="F126" s="15">
        <v>22.424995108434999</v>
      </c>
      <c r="G126" s="17">
        <v>529.41</v>
      </c>
      <c r="H126" s="17">
        <f t="shared" si="3"/>
        <v>11872.02</v>
      </c>
    </row>
    <row r="127" spans="1:8" s="1" customFormat="1" ht="15.6" customHeight="1" x14ac:dyDescent="0.25">
      <c r="A127" s="15">
        <v>112</v>
      </c>
      <c r="B127" s="15"/>
      <c r="C127" s="18" t="s">
        <v>246</v>
      </c>
      <c r="D127" s="16" t="s">
        <v>296</v>
      </c>
      <c r="E127" s="15" t="s">
        <v>248</v>
      </c>
      <c r="F127" s="15">
        <v>3.7500013846251998</v>
      </c>
      <c r="G127" s="17">
        <v>2422.36</v>
      </c>
      <c r="H127" s="17">
        <f t="shared" si="3"/>
        <v>9083.85</v>
      </c>
    </row>
    <row r="128" spans="1:8" s="1" customFormat="1" ht="31.35" customHeight="1" x14ac:dyDescent="0.25">
      <c r="A128" s="15">
        <v>113</v>
      </c>
      <c r="B128" s="15"/>
      <c r="C128" s="18" t="s">
        <v>297</v>
      </c>
      <c r="D128" s="16" t="s">
        <v>298</v>
      </c>
      <c r="E128" s="15" t="s">
        <v>243</v>
      </c>
      <c r="F128" s="15">
        <v>385.00460492744998</v>
      </c>
      <c r="G128" s="17">
        <v>21.05</v>
      </c>
      <c r="H128" s="17">
        <f t="shared" ref="H128:H159" si="4">ROUND(F128*G128,2)</f>
        <v>8104.35</v>
      </c>
    </row>
    <row r="129" spans="1:8" s="1" customFormat="1" ht="31.35" customHeight="1" x14ac:dyDescent="0.25">
      <c r="A129" s="15">
        <v>114</v>
      </c>
      <c r="B129" s="15"/>
      <c r="C129" s="18" t="s">
        <v>299</v>
      </c>
      <c r="D129" s="16" t="s">
        <v>300</v>
      </c>
      <c r="E129" s="15" t="s">
        <v>235</v>
      </c>
      <c r="F129" s="15">
        <v>12.291676489128999</v>
      </c>
      <c r="G129" s="17">
        <v>592.76</v>
      </c>
      <c r="H129" s="17">
        <f t="shared" si="4"/>
        <v>7286.01</v>
      </c>
    </row>
    <row r="130" spans="1:8" s="1" customFormat="1" ht="15.6" customHeight="1" x14ac:dyDescent="0.25">
      <c r="A130" s="15">
        <v>115</v>
      </c>
      <c r="B130" s="15"/>
      <c r="C130" s="18" t="s">
        <v>301</v>
      </c>
      <c r="D130" s="16" t="s">
        <v>302</v>
      </c>
      <c r="E130" s="15" t="s">
        <v>235</v>
      </c>
      <c r="F130" s="15">
        <v>53.302255997278003</v>
      </c>
      <c r="G130" s="17">
        <v>131.08000000000001</v>
      </c>
      <c r="H130" s="17">
        <f t="shared" si="4"/>
        <v>6986.86</v>
      </c>
    </row>
    <row r="131" spans="1:8" s="1" customFormat="1" ht="15.6" customHeight="1" x14ac:dyDescent="0.25">
      <c r="A131" s="15">
        <v>116</v>
      </c>
      <c r="B131" s="15"/>
      <c r="C131" s="18" t="s">
        <v>303</v>
      </c>
      <c r="D131" s="16" t="s">
        <v>304</v>
      </c>
      <c r="E131" s="15" t="s">
        <v>305</v>
      </c>
      <c r="F131" s="15">
        <v>145.13900889534</v>
      </c>
      <c r="G131" s="17">
        <v>42</v>
      </c>
      <c r="H131" s="17">
        <f t="shared" si="4"/>
        <v>6095.84</v>
      </c>
    </row>
    <row r="132" spans="1:8" s="1" customFormat="1" ht="31.35" customHeight="1" x14ac:dyDescent="0.25">
      <c r="A132" s="15">
        <v>117</v>
      </c>
      <c r="B132" s="15"/>
      <c r="C132" s="18" t="s">
        <v>306</v>
      </c>
      <c r="D132" s="16" t="s">
        <v>307</v>
      </c>
      <c r="E132" s="15" t="s">
        <v>308</v>
      </c>
      <c r="F132" s="15">
        <v>0.20833322187149</v>
      </c>
      <c r="G132" s="17">
        <v>28604.12</v>
      </c>
      <c r="H132" s="17">
        <f t="shared" si="4"/>
        <v>5959.19</v>
      </c>
    </row>
    <row r="133" spans="1:8" s="1" customFormat="1" ht="31.35" customHeight="1" x14ac:dyDescent="0.25">
      <c r="A133" s="15">
        <v>118</v>
      </c>
      <c r="B133" s="15"/>
      <c r="C133" s="18" t="s">
        <v>309</v>
      </c>
      <c r="D133" s="16" t="s">
        <v>310</v>
      </c>
      <c r="E133" s="15" t="s">
        <v>311</v>
      </c>
      <c r="F133" s="15">
        <v>46.250183492432001</v>
      </c>
      <c r="G133" s="17">
        <v>130.1</v>
      </c>
      <c r="H133" s="17">
        <f t="shared" si="4"/>
        <v>6017.15</v>
      </c>
    </row>
    <row r="134" spans="1:8" s="1" customFormat="1" ht="31.35" customHeight="1" x14ac:dyDescent="0.25">
      <c r="A134" s="15">
        <v>119</v>
      </c>
      <c r="B134" s="15"/>
      <c r="C134" s="18" t="s">
        <v>312</v>
      </c>
      <c r="D134" s="16" t="s">
        <v>313</v>
      </c>
      <c r="E134" s="15" t="s">
        <v>308</v>
      </c>
      <c r="F134" s="15">
        <v>0.41666643646057</v>
      </c>
      <c r="G134" s="17">
        <v>13942.81</v>
      </c>
      <c r="H134" s="17">
        <f t="shared" si="4"/>
        <v>5809.5</v>
      </c>
    </row>
    <row r="135" spans="1:8" s="1" customFormat="1" ht="15.6" customHeight="1" x14ac:dyDescent="0.25">
      <c r="A135" s="15">
        <v>120</v>
      </c>
      <c r="B135" s="15"/>
      <c r="C135" s="18" t="s">
        <v>314</v>
      </c>
      <c r="D135" s="16" t="s">
        <v>315</v>
      </c>
      <c r="E135" s="15" t="s">
        <v>266</v>
      </c>
      <c r="F135" s="15">
        <v>604.47135795410998</v>
      </c>
      <c r="G135" s="17">
        <v>9.0399999999999991</v>
      </c>
      <c r="H135" s="17">
        <f t="shared" si="4"/>
        <v>5464.42</v>
      </c>
    </row>
    <row r="136" spans="1:8" s="1" customFormat="1" ht="31.35" customHeight="1" x14ac:dyDescent="0.25">
      <c r="A136" s="15">
        <v>121</v>
      </c>
      <c r="B136" s="15"/>
      <c r="C136" s="18" t="s">
        <v>246</v>
      </c>
      <c r="D136" s="16" t="s">
        <v>316</v>
      </c>
      <c r="E136" s="15" t="s">
        <v>248</v>
      </c>
      <c r="F136" s="15">
        <v>3.7499995127958998</v>
      </c>
      <c r="G136" s="17">
        <v>1456.67</v>
      </c>
      <c r="H136" s="17">
        <f t="shared" si="4"/>
        <v>5462.51</v>
      </c>
    </row>
    <row r="137" spans="1:8" s="1" customFormat="1" ht="31.35" customHeight="1" x14ac:dyDescent="0.25">
      <c r="A137" s="15">
        <v>122</v>
      </c>
      <c r="B137" s="15"/>
      <c r="C137" s="18" t="s">
        <v>317</v>
      </c>
      <c r="D137" s="16" t="s">
        <v>318</v>
      </c>
      <c r="E137" s="15" t="s">
        <v>232</v>
      </c>
      <c r="F137" s="15">
        <v>0.73333343842850995</v>
      </c>
      <c r="G137" s="17">
        <v>6780</v>
      </c>
      <c r="H137" s="17">
        <f t="shared" si="4"/>
        <v>4972</v>
      </c>
    </row>
    <row r="138" spans="1:8" s="1" customFormat="1" ht="15.6" customHeight="1" x14ac:dyDescent="0.25">
      <c r="A138" s="15">
        <v>123</v>
      </c>
      <c r="B138" s="15"/>
      <c r="C138" s="18" t="s">
        <v>319</v>
      </c>
      <c r="D138" s="16" t="s">
        <v>320</v>
      </c>
      <c r="E138" s="15" t="s">
        <v>266</v>
      </c>
      <c r="F138" s="15">
        <v>457.91401911276</v>
      </c>
      <c r="G138" s="17">
        <v>10.75</v>
      </c>
      <c r="H138" s="17">
        <f t="shared" si="4"/>
        <v>4922.58</v>
      </c>
    </row>
    <row r="139" spans="1:8" s="1" customFormat="1" ht="46.9" customHeight="1" x14ac:dyDescent="0.25">
      <c r="A139" s="15">
        <v>124</v>
      </c>
      <c r="B139" s="15"/>
      <c r="C139" s="18" t="s">
        <v>321</v>
      </c>
      <c r="D139" s="16" t="s">
        <v>322</v>
      </c>
      <c r="E139" s="15" t="s">
        <v>248</v>
      </c>
      <c r="F139" s="15">
        <v>937.44348782084001</v>
      </c>
      <c r="G139" s="17">
        <v>4.9400000000000004</v>
      </c>
      <c r="H139" s="17">
        <f t="shared" si="4"/>
        <v>4630.97</v>
      </c>
    </row>
    <row r="140" spans="1:8" s="1" customFormat="1" ht="15.6" customHeight="1" x14ac:dyDescent="0.25">
      <c r="A140" s="15">
        <v>125</v>
      </c>
      <c r="B140" s="15"/>
      <c r="C140" s="18" t="s">
        <v>323</v>
      </c>
      <c r="D140" s="16" t="s">
        <v>324</v>
      </c>
      <c r="E140" s="15" t="s">
        <v>235</v>
      </c>
      <c r="F140" s="15">
        <v>49.913303465715998</v>
      </c>
      <c r="G140" s="17">
        <v>87.8</v>
      </c>
      <c r="H140" s="17">
        <f t="shared" si="4"/>
        <v>4382.3900000000003</v>
      </c>
    </row>
    <row r="141" spans="1:8" s="1" customFormat="1" ht="15.6" customHeight="1" x14ac:dyDescent="0.25">
      <c r="A141" s="15">
        <v>126</v>
      </c>
      <c r="B141" s="15"/>
      <c r="C141" s="18" t="s">
        <v>325</v>
      </c>
      <c r="D141" s="16" t="s">
        <v>326</v>
      </c>
      <c r="E141" s="15" t="s">
        <v>232</v>
      </c>
      <c r="F141" s="15">
        <v>0.40624946099140002</v>
      </c>
      <c r="G141" s="17">
        <v>10465</v>
      </c>
      <c r="H141" s="17">
        <f t="shared" si="4"/>
        <v>4251.3999999999996</v>
      </c>
    </row>
    <row r="142" spans="1:8" s="1" customFormat="1" ht="15.6" customHeight="1" x14ac:dyDescent="0.25">
      <c r="A142" s="15">
        <v>127</v>
      </c>
      <c r="B142" s="15"/>
      <c r="C142" s="18" t="s">
        <v>327</v>
      </c>
      <c r="D142" s="16" t="s">
        <v>328</v>
      </c>
      <c r="E142" s="15" t="s">
        <v>232</v>
      </c>
      <c r="F142" s="15">
        <v>0.40576796532608</v>
      </c>
      <c r="G142" s="17">
        <v>10315.01</v>
      </c>
      <c r="H142" s="17">
        <f t="shared" si="4"/>
        <v>4185.5</v>
      </c>
    </row>
    <row r="143" spans="1:8" s="1" customFormat="1" ht="31.35" customHeight="1" x14ac:dyDescent="0.25">
      <c r="A143" s="15">
        <v>128</v>
      </c>
      <c r="B143" s="15"/>
      <c r="C143" s="18" t="s">
        <v>246</v>
      </c>
      <c r="D143" s="16" t="s">
        <v>329</v>
      </c>
      <c r="E143" s="15" t="s">
        <v>248</v>
      </c>
      <c r="F143" s="15">
        <v>11.250008922887</v>
      </c>
      <c r="G143" s="17">
        <v>382.8</v>
      </c>
      <c r="H143" s="17">
        <f t="shared" si="4"/>
        <v>4306.5</v>
      </c>
    </row>
    <row r="144" spans="1:8" s="1" customFormat="1" ht="15.6" customHeight="1" x14ac:dyDescent="0.25">
      <c r="A144" s="15">
        <v>129</v>
      </c>
      <c r="B144" s="15"/>
      <c r="C144" s="18" t="s">
        <v>330</v>
      </c>
      <c r="D144" s="16" t="s">
        <v>331</v>
      </c>
      <c r="E144" s="15" t="s">
        <v>229</v>
      </c>
      <c r="F144" s="15">
        <v>105.76002880922999</v>
      </c>
      <c r="G144" s="17">
        <v>35.53</v>
      </c>
      <c r="H144" s="17">
        <f t="shared" si="4"/>
        <v>3757.65</v>
      </c>
    </row>
    <row r="145" spans="1:8" s="1" customFormat="1" ht="31.35" customHeight="1" x14ac:dyDescent="0.25">
      <c r="A145" s="15">
        <v>130</v>
      </c>
      <c r="B145" s="15"/>
      <c r="C145" s="18" t="s">
        <v>332</v>
      </c>
      <c r="D145" s="16" t="s">
        <v>333</v>
      </c>
      <c r="E145" s="15" t="s">
        <v>232</v>
      </c>
      <c r="F145" s="15">
        <v>0.48090204086024002</v>
      </c>
      <c r="G145" s="17">
        <v>7418.82</v>
      </c>
      <c r="H145" s="17">
        <f t="shared" si="4"/>
        <v>3567.73</v>
      </c>
    </row>
    <row r="146" spans="1:8" s="1" customFormat="1" ht="15.6" customHeight="1" x14ac:dyDescent="0.25">
      <c r="A146" s="15">
        <v>131</v>
      </c>
      <c r="B146" s="15"/>
      <c r="C146" s="18" t="s">
        <v>334</v>
      </c>
      <c r="D146" s="16" t="s">
        <v>335</v>
      </c>
      <c r="E146" s="15" t="s">
        <v>232</v>
      </c>
      <c r="F146" s="15">
        <v>0.44316008607485002</v>
      </c>
      <c r="G146" s="17">
        <v>7977</v>
      </c>
      <c r="H146" s="17">
        <f t="shared" si="4"/>
        <v>3535.09</v>
      </c>
    </row>
    <row r="147" spans="1:8" s="1" customFormat="1" ht="15.6" customHeight="1" x14ac:dyDescent="0.25">
      <c r="A147" s="15">
        <v>132</v>
      </c>
      <c r="B147" s="15"/>
      <c r="C147" s="18" t="s">
        <v>336</v>
      </c>
      <c r="D147" s="16" t="s">
        <v>337</v>
      </c>
      <c r="E147" s="15" t="s">
        <v>232</v>
      </c>
      <c r="F147" s="15">
        <v>11.111096736805001</v>
      </c>
      <c r="G147" s="17">
        <v>312.45999999999998</v>
      </c>
      <c r="H147" s="17">
        <f t="shared" si="4"/>
        <v>3471.77</v>
      </c>
    </row>
    <row r="148" spans="1:8" s="1" customFormat="1" ht="46.9" customHeight="1" x14ac:dyDescent="0.25">
      <c r="A148" s="15">
        <v>133</v>
      </c>
      <c r="B148" s="15"/>
      <c r="C148" s="18" t="s">
        <v>338</v>
      </c>
      <c r="D148" s="16" t="s">
        <v>339</v>
      </c>
      <c r="E148" s="15" t="s">
        <v>248</v>
      </c>
      <c r="F148" s="15">
        <v>14.999972227169</v>
      </c>
      <c r="G148" s="17">
        <v>249.4</v>
      </c>
      <c r="H148" s="17">
        <f t="shared" si="4"/>
        <v>3740.99</v>
      </c>
    </row>
    <row r="149" spans="1:8" s="1" customFormat="1" ht="46.9" customHeight="1" x14ac:dyDescent="0.25">
      <c r="A149" s="15">
        <v>134</v>
      </c>
      <c r="B149" s="15"/>
      <c r="C149" s="18" t="s">
        <v>340</v>
      </c>
      <c r="D149" s="16" t="s">
        <v>341</v>
      </c>
      <c r="E149" s="15" t="s">
        <v>248</v>
      </c>
      <c r="F149" s="15">
        <v>43.750320509467997</v>
      </c>
      <c r="G149" s="17">
        <v>83.12</v>
      </c>
      <c r="H149" s="17">
        <f t="shared" si="4"/>
        <v>3636.53</v>
      </c>
    </row>
    <row r="150" spans="1:8" s="1" customFormat="1" ht="15.6" customHeight="1" x14ac:dyDescent="0.25">
      <c r="A150" s="15">
        <v>135</v>
      </c>
      <c r="B150" s="15"/>
      <c r="C150" s="18" t="s">
        <v>342</v>
      </c>
      <c r="D150" s="16" t="s">
        <v>343</v>
      </c>
      <c r="E150" s="15" t="s">
        <v>235</v>
      </c>
      <c r="F150" s="15">
        <v>7.4108079765469999</v>
      </c>
      <c r="G150" s="17">
        <v>463.3</v>
      </c>
      <c r="H150" s="17">
        <f t="shared" si="4"/>
        <v>3433.43</v>
      </c>
    </row>
    <row r="151" spans="1:8" s="1" customFormat="1" ht="46.9" customHeight="1" x14ac:dyDescent="0.25">
      <c r="A151" s="15">
        <v>136</v>
      </c>
      <c r="B151" s="15"/>
      <c r="C151" s="18" t="s">
        <v>344</v>
      </c>
      <c r="D151" s="16" t="s">
        <v>345</v>
      </c>
      <c r="E151" s="15" t="s">
        <v>248</v>
      </c>
      <c r="F151" s="15">
        <v>93.749229326621005</v>
      </c>
      <c r="G151" s="17">
        <v>35.69</v>
      </c>
      <c r="H151" s="17">
        <f t="shared" si="4"/>
        <v>3345.91</v>
      </c>
    </row>
    <row r="152" spans="1:8" s="1" customFormat="1" ht="31.35" customHeight="1" x14ac:dyDescent="0.25">
      <c r="A152" s="15">
        <v>137</v>
      </c>
      <c r="B152" s="15"/>
      <c r="C152" s="18" t="s">
        <v>346</v>
      </c>
      <c r="D152" s="16" t="s">
        <v>347</v>
      </c>
      <c r="E152" s="15" t="s">
        <v>243</v>
      </c>
      <c r="F152" s="15">
        <v>80.500798118351</v>
      </c>
      <c r="G152" s="17">
        <v>38.82</v>
      </c>
      <c r="H152" s="17">
        <f t="shared" si="4"/>
        <v>3125.04</v>
      </c>
    </row>
    <row r="153" spans="1:8" s="1" customFormat="1" ht="31.35" customHeight="1" x14ac:dyDescent="0.25">
      <c r="A153" s="15">
        <v>138</v>
      </c>
      <c r="B153" s="15"/>
      <c r="C153" s="18" t="s">
        <v>246</v>
      </c>
      <c r="D153" s="16" t="s">
        <v>348</v>
      </c>
      <c r="E153" s="15" t="s">
        <v>248</v>
      </c>
      <c r="F153" s="15">
        <v>7.4999993986952997</v>
      </c>
      <c r="G153" s="17">
        <v>445.23</v>
      </c>
      <c r="H153" s="17">
        <f t="shared" si="4"/>
        <v>3339.22</v>
      </c>
    </row>
    <row r="154" spans="1:8" s="1" customFormat="1" ht="46.9" customHeight="1" x14ac:dyDescent="0.25">
      <c r="A154" s="15">
        <v>139</v>
      </c>
      <c r="B154" s="15"/>
      <c r="C154" s="18" t="s">
        <v>349</v>
      </c>
      <c r="D154" s="16" t="s">
        <v>350</v>
      </c>
      <c r="E154" s="15" t="s">
        <v>232</v>
      </c>
      <c r="F154" s="15">
        <v>0.52500007523860004</v>
      </c>
      <c r="G154" s="17">
        <v>5804</v>
      </c>
      <c r="H154" s="17">
        <f t="shared" si="4"/>
        <v>3047.1</v>
      </c>
    </row>
    <row r="155" spans="1:8" s="1" customFormat="1" ht="15.6" customHeight="1" x14ac:dyDescent="0.25">
      <c r="A155" s="15">
        <v>140</v>
      </c>
      <c r="B155" s="15"/>
      <c r="C155" s="18" t="s">
        <v>351</v>
      </c>
      <c r="D155" s="16" t="s">
        <v>352</v>
      </c>
      <c r="E155" s="15" t="s">
        <v>232</v>
      </c>
      <c r="F155" s="15">
        <v>0.47916740737991997</v>
      </c>
      <c r="G155" s="17">
        <v>6200</v>
      </c>
      <c r="H155" s="17">
        <f t="shared" si="4"/>
        <v>2970.84</v>
      </c>
    </row>
    <row r="156" spans="1:8" s="1" customFormat="1" ht="46.9" customHeight="1" x14ac:dyDescent="0.25">
      <c r="A156" s="15">
        <v>141</v>
      </c>
      <c r="B156" s="15"/>
      <c r="C156" s="18" t="s">
        <v>353</v>
      </c>
      <c r="D156" s="16" t="s">
        <v>354</v>
      </c>
      <c r="E156" s="15" t="s">
        <v>232</v>
      </c>
      <c r="F156" s="15">
        <v>0.38407033512472</v>
      </c>
      <c r="G156" s="17">
        <v>7712</v>
      </c>
      <c r="H156" s="17">
        <f t="shared" si="4"/>
        <v>2961.95</v>
      </c>
    </row>
    <row r="157" spans="1:8" s="1" customFormat="1" ht="15.6" customHeight="1" x14ac:dyDescent="0.25">
      <c r="A157" s="15">
        <v>142</v>
      </c>
      <c r="B157" s="15"/>
      <c r="C157" s="18" t="s">
        <v>355</v>
      </c>
      <c r="D157" s="16" t="s">
        <v>356</v>
      </c>
      <c r="E157" s="15" t="s">
        <v>232</v>
      </c>
      <c r="F157" s="15">
        <v>0.57247975683972996</v>
      </c>
      <c r="G157" s="17">
        <v>4920</v>
      </c>
      <c r="H157" s="17">
        <f t="shared" si="4"/>
        <v>2816.6</v>
      </c>
    </row>
    <row r="158" spans="1:8" s="1" customFormat="1" ht="15.6" customHeight="1" x14ac:dyDescent="0.25">
      <c r="A158" s="15">
        <v>143</v>
      </c>
      <c r="B158" s="15"/>
      <c r="C158" s="18" t="s">
        <v>357</v>
      </c>
      <c r="D158" s="16" t="s">
        <v>358</v>
      </c>
      <c r="E158" s="15" t="s">
        <v>235</v>
      </c>
      <c r="F158" s="15">
        <v>27.534756722408002</v>
      </c>
      <c r="G158" s="17">
        <v>99.79</v>
      </c>
      <c r="H158" s="17">
        <f t="shared" si="4"/>
        <v>2747.69</v>
      </c>
    </row>
    <row r="159" spans="1:8" s="1" customFormat="1" ht="15.6" customHeight="1" x14ac:dyDescent="0.25">
      <c r="A159" s="15">
        <v>144</v>
      </c>
      <c r="B159" s="15"/>
      <c r="C159" s="18" t="s">
        <v>359</v>
      </c>
      <c r="D159" s="16" t="s">
        <v>360</v>
      </c>
      <c r="E159" s="15" t="s">
        <v>361</v>
      </c>
      <c r="F159" s="15">
        <v>2.0000002866231998</v>
      </c>
      <c r="G159" s="17">
        <v>1440</v>
      </c>
      <c r="H159" s="17">
        <f t="shared" si="4"/>
        <v>2880</v>
      </c>
    </row>
    <row r="160" spans="1:8" s="1" customFormat="1" ht="15.6" customHeight="1" x14ac:dyDescent="0.25">
      <c r="A160" s="15">
        <v>145</v>
      </c>
      <c r="B160" s="15"/>
      <c r="C160" s="18" t="s">
        <v>362</v>
      </c>
      <c r="D160" s="16" t="s">
        <v>363</v>
      </c>
      <c r="E160" s="15" t="s">
        <v>232</v>
      </c>
      <c r="F160" s="15">
        <v>9.4062638730767006E-2</v>
      </c>
      <c r="G160" s="17">
        <v>24950</v>
      </c>
      <c r="H160" s="17">
        <f t="shared" ref="H160:H191" si="5">ROUND(F160*G160,2)</f>
        <v>2346.86</v>
      </c>
    </row>
    <row r="161" spans="1:8" s="1" customFormat="1" ht="15.6" customHeight="1" x14ac:dyDescent="0.25">
      <c r="A161" s="15">
        <v>146</v>
      </c>
      <c r="B161" s="15"/>
      <c r="C161" s="18" t="s">
        <v>246</v>
      </c>
      <c r="D161" s="16" t="s">
        <v>364</v>
      </c>
      <c r="E161" s="15" t="s">
        <v>248</v>
      </c>
      <c r="F161" s="15">
        <v>3.7499986869828001</v>
      </c>
      <c r="G161" s="17">
        <v>604.94000000000005</v>
      </c>
      <c r="H161" s="17">
        <f t="shared" si="5"/>
        <v>2268.52</v>
      </c>
    </row>
    <row r="162" spans="1:8" s="1" customFormat="1" ht="31.35" customHeight="1" x14ac:dyDescent="0.25">
      <c r="A162" s="15">
        <v>147</v>
      </c>
      <c r="B162" s="15"/>
      <c r="C162" s="18" t="s">
        <v>365</v>
      </c>
      <c r="D162" s="16" t="s">
        <v>366</v>
      </c>
      <c r="E162" s="15" t="s">
        <v>266</v>
      </c>
      <c r="F162" s="15">
        <v>8.7846965201906997</v>
      </c>
      <c r="G162" s="17">
        <v>238.48</v>
      </c>
      <c r="H162" s="17">
        <f t="shared" si="5"/>
        <v>2094.9699999999998</v>
      </c>
    </row>
    <row r="163" spans="1:8" s="1" customFormat="1" ht="15.6" customHeight="1" x14ac:dyDescent="0.25">
      <c r="A163" s="15">
        <v>148</v>
      </c>
      <c r="B163" s="15"/>
      <c r="C163" s="18" t="s">
        <v>367</v>
      </c>
      <c r="D163" s="16" t="s">
        <v>368</v>
      </c>
      <c r="E163" s="15" t="s">
        <v>232</v>
      </c>
      <c r="F163" s="15">
        <v>6.9444655721385001E-2</v>
      </c>
      <c r="G163" s="17">
        <v>27595</v>
      </c>
      <c r="H163" s="17">
        <f t="shared" si="5"/>
        <v>1916.33</v>
      </c>
    </row>
    <row r="164" spans="1:8" s="1" customFormat="1" ht="15.6" customHeight="1" x14ac:dyDescent="0.25">
      <c r="A164" s="15">
        <v>149</v>
      </c>
      <c r="B164" s="15"/>
      <c r="C164" s="18" t="s">
        <v>369</v>
      </c>
      <c r="D164" s="16" t="s">
        <v>370</v>
      </c>
      <c r="E164" s="15" t="s">
        <v>361</v>
      </c>
      <c r="F164" s="15">
        <v>0.63750009136115005</v>
      </c>
      <c r="G164" s="17">
        <v>3000</v>
      </c>
      <c r="H164" s="17">
        <f t="shared" si="5"/>
        <v>1912.5</v>
      </c>
    </row>
    <row r="165" spans="1:8" s="1" customFormat="1" ht="31.35" customHeight="1" x14ac:dyDescent="0.25">
      <c r="A165" s="15">
        <v>150</v>
      </c>
      <c r="B165" s="15"/>
      <c r="C165" s="18" t="s">
        <v>246</v>
      </c>
      <c r="D165" s="16" t="s">
        <v>371</v>
      </c>
      <c r="E165" s="15" t="s">
        <v>248</v>
      </c>
      <c r="F165" s="15">
        <v>3.4722085546598001</v>
      </c>
      <c r="G165" s="17">
        <v>514.15</v>
      </c>
      <c r="H165" s="17">
        <f t="shared" si="5"/>
        <v>1785.24</v>
      </c>
    </row>
    <row r="166" spans="1:8" s="1" customFormat="1" ht="15.6" customHeight="1" x14ac:dyDescent="0.25">
      <c r="A166" s="15">
        <v>151</v>
      </c>
      <c r="B166" s="15"/>
      <c r="C166" s="18" t="s">
        <v>372</v>
      </c>
      <c r="D166" s="16" t="s">
        <v>373</v>
      </c>
      <c r="E166" s="15" t="s">
        <v>235</v>
      </c>
      <c r="F166" s="15">
        <v>284.75205040635001</v>
      </c>
      <c r="G166" s="17">
        <v>6.22</v>
      </c>
      <c r="H166" s="17">
        <f t="shared" si="5"/>
        <v>1771.16</v>
      </c>
    </row>
    <row r="167" spans="1:8" s="1" customFormat="1" ht="31.35" customHeight="1" x14ac:dyDescent="0.25">
      <c r="A167" s="15">
        <v>152</v>
      </c>
      <c r="B167" s="15"/>
      <c r="C167" s="18" t="s">
        <v>374</v>
      </c>
      <c r="D167" s="16" t="s">
        <v>375</v>
      </c>
      <c r="E167" s="15" t="s">
        <v>308</v>
      </c>
      <c r="F167" s="15">
        <v>0.19097288081488001</v>
      </c>
      <c r="G167" s="17">
        <v>7930.97</v>
      </c>
      <c r="H167" s="17">
        <f t="shared" si="5"/>
        <v>1514.6</v>
      </c>
    </row>
    <row r="168" spans="1:8" s="1" customFormat="1" ht="46.9" customHeight="1" x14ac:dyDescent="0.25">
      <c r="A168" s="15">
        <v>153</v>
      </c>
      <c r="B168" s="15"/>
      <c r="C168" s="18" t="s">
        <v>376</v>
      </c>
      <c r="D168" s="16" t="s">
        <v>377</v>
      </c>
      <c r="E168" s="15" t="s">
        <v>235</v>
      </c>
      <c r="F168" s="15">
        <v>1.4089017170635001</v>
      </c>
      <c r="G168" s="17">
        <v>1056</v>
      </c>
      <c r="H168" s="17">
        <f t="shared" si="5"/>
        <v>1487.8</v>
      </c>
    </row>
    <row r="169" spans="1:8" s="1" customFormat="1" ht="15.6" customHeight="1" x14ac:dyDescent="0.25">
      <c r="A169" s="15">
        <v>154</v>
      </c>
      <c r="B169" s="15"/>
      <c r="C169" s="18" t="s">
        <v>378</v>
      </c>
      <c r="D169" s="16" t="s">
        <v>379</v>
      </c>
      <c r="E169" s="15" t="s">
        <v>232</v>
      </c>
      <c r="F169" s="15">
        <v>9.1130774903886005E-2</v>
      </c>
      <c r="G169" s="17">
        <v>15620</v>
      </c>
      <c r="H169" s="17">
        <f t="shared" si="5"/>
        <v>1423.46</v>
      </c>
    </row>
    <row r="170" spans="1:8" s="1" customFormat="1" ht="31.35" customHeight="1" x14ac:dyDescent="0.25">
      <c r="A170" s="15">
        <v>155</v>
      </c>
      <c r="B170" s="15"/>
      <c r="C170" s="18" t="s">
        <v>380</v>
      </c>
      <c r="D170" s="16" t="s">
        <v>381</v>
      </c>
      <c r="E170" s="15" t="s">
        <v>311</v>
      </c>
      <c r="F170" s="15">
        <v>11.24995869052</v>
      </c>
      <c r="G170" s="17">
        <v>130.4</v>
      </c>
      <c r="H170" s="17">
        <f t="shared" si="5"/>
        <v>1466.99</v>
      </c>
    </row>
    <row r="171" spans="1:8" s="1" customFormat="1" ht="31.35" customHeight="1" x14ac:dyDescent="0.25">
      <c r="A171" s="15">
        <v>156</v>
      </c>
      <c r="B171" s="15"/>
      <c r="C171" s="18" t="s">
        <v>382</v>
      </c>
      <c r="D171" s="16" t="s">
        <v>383</v>
      </c>
      <c r="E171" s="15" t="s">
        <v>308</v>
      </c>
      <c r="F171" s="15">
        <v>8.6805612786313005E-2</v>
      </c>
      <c r="G171" s="17">
        <v>14732.92</v>
      </c>
      <c r="H171" s="17">
        <f t="shared" si="5"/>
        <v>1278.9000000000001</v>
      </c>
    </row>
    <row r="172" spans="1:8" s="1" customFormat="1" ht="46.9" customHeight="1" x14ac:dyDescent="0.25">
      <c r="A172" s="15">
        <v>157</v>
      </c>
      <c r="B172" s="15"/>
      <c r="C172" s="18" t="s">
        <v>384</v>
      </c>
      <c r="D172" s="16" t="s">
        <v>385</v>
      </c>
      <c r="E172" s="15" t="s">
        <v>232</v>
      </c>
      <c r="F172" s="15">
        <v>0.20944365505667001</v>
      </c>
      <c r="G172" s="17">
        <v>6102</v>
      </c>
      <c r="H172" s="17">
        <f t="shared" si="5"/>
        <v>1278.03</v>
      </c>
    </row>
    <row r="173" spans="1:8" s="1" customFormat="1" ht="31.35" customHeight="1" x14ac:dyDescent="0.25">
      <c r="A173" s="15">
        <v>158</v>
      </c>
      <c r="B173" s="15"/>
      <c r="C173" s="18" t="s">
        <v>386</v>
      </c>
      <c r="D173" s="16" t="s">
        <v>387</v>
      </c>
      <c r="E173" s="15" t="s">
        <v>248</v>
      </c>
      <c r="F173" s="15">
        <v>17.500062305334001</v>
      </c>
      <c r="G173" s="17">
        <v>72.8</v>
      </c>
      <c r="H173" s="17">
        <f t="shared" si="5"/>
        <v>1274</v>
      </c>
    </row>
    <row r="174" spans="1:8" s="1" customFormat="1" ht="15.6" customHeight="1" x14ac:dyDescent="0.25">
      <c r="A174" s="15">
        <v>159</v>
      </c>
      <c r="B174" s="15"/>
      <c r="C174" s="18" t="s">
        <v>314</v>
      </c>
      <c r="D174" s="16" t="s">
        <v>315</v>
      </c>
      <c r="E174" s="15" t="s">
        <v>266</v>
      </c>
      <c r="F174" s="15">
        <v>138.88996899644999</v>
      </c>
      <c r="G174" s="17">
        <v>9.0399999999999991</v>
      </c>
      <c r="H174" s="17">
        <f t="shared" si="5"/>
        <v>1255.57</v>
      </c>
    </row>
    <row r="175" spans="1:8" s="1" customFormat="1" ht="31.35" customHeight="1" x14ac:dyDescent="0.25">
      <c r="A175" s="15">
        <v>160</v>
      </c>
      <c r="B175" s="15"/>
      <c r="C175" s="18" t="s">
        <v>388</v>
      </c>
      <c r="D175" s="16" t="s">
        <v>389</v>
      </c>
      <c r="E175" s="15" t="s">
        <v>311</v>
      </c>
      <c r="F175" s="15">
        <v>18.750002687093001</v>
      </c>
      <c r="G175" s="17">
        <v>68</v>
      </c>
      <c r="H175" s="17">
        <f t="shared" si="5"/>
        <v>1275</v>
      </c>
    </row>
    <row r="176" spans="1:8" s="1" customFormat="1" ht="15.6" customHeight="1" x14ac:dyDescent="0.25">
      <c r="A176" s="15">
        <v>161</v>
      </c>
      <c r="B176" s="15"/>
      <c r="C176" s="18" t="s">
        <v>390</v>
      </c>
      <c r="D176" s="16" t="s">
        <v>391</v>
      </c>
      <c r="E176" s="15" t="s">
        <v>232</v>
      </c>
      <c r="F176" s="15">
        <v>2.9639845936388E-2</v>
      </c>
      <c r="G176" s="17">
        <v>37900</v>
      </c>
      <c r="H176" s="17">
        <f t="shared" si="5"/>
        <v>1123.3499999999999</v>
      </c>
    </row>
    <row r="177" spans="1:8" s="1" customFormat="1" ht="31.35" customHeight="1" x14ac:dyDescent="0.25">
      <c r="A177" s="15">
        <v>162</v>
      </c>
      <c r="B177" s="15"/>
      <c r="C177" s="18" t="s">
        <v>392</v>
      </c>
      <c r="D177" s="16" t="s">
        <v>393</v>
      </c>
      <c r="E177" s="15" t="s">
        <v>235</v>
      </c>
      <c r="F177" s="15">
        <v>0.65750009422737998</v>
      </c>
      <c r="G177" s="17">
        <v>1700</v>
      </c>
      <c r="H177" s="17">
        <f t="shared" si="5"/>
        <v>1117.75</v>
      </c>
    </row>
    <row r="178" spans="1:8" s="1" customFormat="1" ht="31.35" customHeight="1" x14ac:dyDescent="0.25">
      <c r="A178" s="15">
        <v>163</v>
      </c>
      <c r="B178" s="15"/>
      <c r="C178" s="18" t="s">
        <v>394</v>
      </c>
      <c r="D178" s="16" t="s">
        <v>395</v>
      </c>
      <c r="E178" s="15" t="s">
        <v>235</v>
      </c>
      <c r="F178" s="15">
        <v>14.2362921639</v>
      </c>
      <c r="G178" s="17">
        <v>70.599999999999994</v>
      </c>
      <c r="H178" s="17">
        <f t="shared" si="5"/>
        <v>1005.08</v>
      </c>
    </row>
    <row r="179" spans="1:8" s="1" customFormat="1" ht="31.35" customHeight="1" x14ac:dyDescent="0.25">
      <c r="A179" s="15">
        <v>164</v>
      </c>
      <c r="B179" s="15"/>
      <c r="C179" s="18" t="s">
        <v>396</v>
      </c>
      <c r="D179" s="16" t="s">
        <v>397</v>
      </c>
      <c r="E179" s="15" t="s">
        <v>361</v>
      </c>
      <c r="F179" s="15">
        <v>9.3750413834140005</v>
      </c>
      <c r="G179" s="17">
        <v>104.84</v>
      </c>
      <c r="H179" s="17">
        <f t="shared" si="5"/>
        <v>982.88</v>
      </c>
    </row>
    <row r="180" spans="1:8" s="1" customFormat="1" ht="15.6" customHeight="1" x14ac:dyDescent="0.25">
      <c r="A180" s="15">
        <v>165</v>
      </c>
      <c r="B180" s="15"/>
      <c r="C180" s="18" t="s">
        <v>398</v>
      </c>
      <c r="D180" s="16" t="s">
        <v>399</v>
      </c>
      <c r="E180" s="15" t="s">
        <v>232</v>
      </c>
      <c r="F180" s="15">
        <v>6.8174669408803998E-2</v>
      </c>
      <c r="G180" s="17">
        <v>14312.87</v>
      </c>
      <c r="H180" s="17">
        <f t="shared" si="5"/>
        <v>975.78</v>
      </c>
    </row>
    <row r="181" spans="1:8" s="1" customFormat="1" ht="15.6" customHeight="1" x14ac:dyDescent="0.25">
      <c r="A181" s="15">
        <v>166</v>
      </c>
      <c r="B181" s="15"/>
      <c r="C181" s="18" t="s">
        <v>400</v>
      </c>
      <c r="D181" s="16" t="s">
        <v>401</v>
      </c>
      <c r="E181" s="15" t="s">
        <v>266</v>
      </c>
      <c r="F181" s="15">
        <v>105.41854152486999</v>
      </c>
      <c r="G181" s="17">
        <v>9.0399999999999991</v>
      </c>
      <c r="H181" s="17">
        <f t="shared" si="5"/>
        <v>952.98</v>
      </c>
    </row>
    <row r="182" spans="1:8" s="1" customFormat="1" ht="15.6" customHeight="1" x14ac:dyDescent="0.25">
      <c r="A182" s="15">
        <v>167</v>
      </c>
      <c r="B182" s="15"/>
      <c r="C182" s="18" t="s">
        <v>402</v>
      </c>
      <c r="D182" s="16" t="s">
        <v>403</v>
      </c>
      <c r="E182" s="15" t="s">
        <v>232</v>
      </c>
      <c r="F182" s="15">
        <v>7.8348859116094002E-2</v>
      </c>
      <c r="G182" s="17">
        <v>11978</v>
      </c>
      <c r="H182" s="17">
        <f t="shared" si="5"/>
        <v>938.46</v>
      </c>
    </row>
    <row r="183" spans="1:8" s="1" customFormat="1" ht="15.6" customHeight="1" x14ac:dyDescent="0.25">
      <c r="A183" s="15">
        <v>168</v>
      </c>
      <c r="B183" s="15"/>
      <c r="C183" s="18" t="s">
        <v>404</v>
      </c>
      <c r="D183" s="16" t="s">
        <v>405</v>
      </c>
      <c r="E183" s="15" t="s">
        <v>229</v>
      </c>
      <c r="F183" s="15">
        <v>24.916493665112</v>
      </c>
      <c r="G183" s="17">
        <v>35.22</v>
      </c>
      <c r="H183" s="17">
        <f t="shared" si="5"/>
        <v>877.56</v>
      </c>
    </row>
    <row r="184" spans="1:8" s="1" customFormat="1" ht="15.6" customHeight="1" x14ac:dyDescent="0.25">
      <c r="A184" s="15">
        <v>169</v>
      </c>
      <c r="B184" s="15"/>
      <c r="C184" s="18" t="s">
        <v>406</v>
      </c>
      <c r="D184" s="16" t="s">
        <v>407</v>
      </c>
      <c r="E184" s="15" t="s">
        <v>266</v>
      </c>
      <c r="F184" s="15">
        <v>84.123315462235993</v>
      </c>
      <c r="G184" s="17">
        <v>9.42</v>
      </c>
      <c r="H184" s="17">
        <f t="shared" si="5"/>
        <v>792.44</v>
      </c>
    </row>
    <row r="185" spans="1:8" s="1" customFormat="1" ht="46.9" customHeight="1" x14ac:dyDescent="0.25">
      <c r="A185" s="15">
        <v>170</v>
      </c>
      <c r="B185" s="15"/>
      <c r="C185" s="18" t="s">
        <v>408</v>
      </c>
      <c r="D185" s="16" t="s">
        <v>409</v>
      </c>
      <c r="E185" s="15" t="s">
        <v>248</v>
      </c>
      <c r="F185" s="15">
        <v>7.4999838320679997</v>
      </c>
      <c r="G185" s="17">
        <v>108.2</v>
      </c>
      <c r="H185" s="17">
        <f t="shared" si="5"/>
        <v>811.5</v>
      </c>
    </row>
    <row r="186" spans="1:8" s="1" customFormat="1" ht="31.35" customHeight="1" x14ac:dyDescent="0.25">
      <c r="A186" s="15">
        <v>171</v>
      </c>
      <c r="B186" s="15"/>
      <c r="C186" s="18" t="s">
        <v>410</v>
      </c>
      <c r="D186" s="16" t="s">
        <v>411</v>
      </c>
      <c r="E186" s="15" t="s">
        <v>235</v>
      </c>
      <c r="F186" s="15">
        <v>0.56611313474363001</v>
      </c>
      <c r="G186" s="17">
        <v>1287</v>
      </c>
      <c r="H186" s="17">
        <f t="shared" si="5"/>
        <v>728.59</v>
      </c>
    </row>
    <row r="187" spans="1:8" s="1" customFormat="1" ht="15.6" customHeight="1" x14ac:dyDescent="0.25">
      <c r="A187" s="15">
        <v>172</v>
      </c>
      <c r="B187" s="15"/>
      <c r="C187" s="18" t="s">
        <v>412</v>
      </c>
      <c r="D187" s="16" t="s">
        <v>413</v>
      </c>
      <c r="E187" s="15" t="s">
        <v>232</v>
      </c>
      <c r="F187" s="15">
        <v>0.26519044349201998</v>
      </c>
      <c r="G187" s="17">
        <v>2606.9</v>
      </c>
      <c r="H187" s="17">
        <f t="shared" si="5"/>
        <v>691.32</v>
      </c>
    </row>
    <row r="188" spans="1:8" s="1" customFormat="1" ht="31.35" customHeight="1" x14ac:dyDescent="0.25">
      <c r="A188" s="15">
        <v>173</v>
      </c>
      <c r="B188" s="15"/>
      <c r="C188" s="18" t="s">
        <v>414</v>
      </c>
      <c r="D188" s="16" t="s">
        <v>415</v>
      </c>
      <c r="E188" s="15" t="s">
        <v>235</v>
      </c>
      <c r="F188" s="15">
        <v>1.2170903977929</v>
      </c>
      <c r="G188" s="17">
        <v>558.33000000000004</v>
      </c>
      <c r="H188" s="17">
        <f t="shared" si="5"/>
        <v>679.54</v>
      </c>
    </row>
    <row r="189" spans="1:8" s="1" customFormat="1" ht="15.6" customHeight="1" x14ac:dyDescent="0.25">
      <c r="A189" s="15">
        <v>174</v>
      </c>
      <c r="B189" s="15"/>
      <c r="C189" s="18" t="s">
        <v>416</v>
      </c>
      <c r="D189" s="16" t="s">
        <v>417</v>
      </c>
      <c r="E189" s="15" t="s">
        <v>232</v>
      </c>
      <c r="F189" s="15">
        <v>0.20902968683126</v>
      </c>
      <c r="G189" s="17">
        <v>3039.7</v>
      </c>
      <c r="H189" s="17">
        <f t="shared" si="5"/>
        <v>635.39</v>
      </c>
    </row>
    <row r="190" spans="1:8" s="1" customFormat="1" ht="15.6" customHeight="1" x14ac:dyDescent="0.25">
      <c r="A190" s="15">
        <v>175</v>
      </c>
      <c r="B190" s="15"/>
      <c r="C190" s="18" t="s">
        <v>418</v>
      </c>
      <c r="D190" s="16" t="s">
        <v>419</v>
      </c>
      <c r="E190" s="15" t="s">
        <v>266</v>
      </c>
      <c r="F190" s="15">
        <v>101.68031481707</v>
      </c>
      <c r="G190" s="17">
        <v>6.09</v>
      </c>
      <c r="H190" s="17">
        <f t="shared" si="5"/>
        <v>619.23</v>
      </c>
    </row>
    <row r="191" spans="1:8" s="1" customFormat="1" ht="31.35" customHeight="1" x14ac:dyDescent="0.25">
      <c r="A191" s="15">
        <v>176</v>
      </c>
      <c r="B191" s="15"/>
      <c r="C191" s="18" t="s">
        <v>420</v>
      </c>
      <c r="D191" s="16" t="s">
        <v>421</v>
      </c>
      <c r="E191" s="15" t="s">
        <v>232</v>
      </c>
      <c r="F191" s="15">
        <v>0.13763693069686</v>
      </c>
      <c r="G191" s="17">
        <v>4455.2</v>
      </c>
      <c r="H191" s="17">
        <f t="shared" si="5"/>
        <v>613.20000000000005</v>
      </c>
    </row>
    <row r="192" spans="1:8" s="1" customFormat="1" ht="15.6" customHeight="1" x14ac:dyDescent="0.25">
      <c r="A192" s="15">
        <v>177</v>
      </c>
      <c r="B192" s="15"/>
      <c r="C192" s="18" t="s">
        <v>422</v>
      </c>
      <c r="D192" s="16" t="s">
        <v>423</v>
      </c>
      <c r="E192" s="15" t="s">
        <v>266</v>
      </c>
      <c r="F192" s="15">
        <v>313.67270387296003</v>
      </c>
      <c r="G192" s="17">
        <v>1.82</v>
      </c>
      <c r="H192" s="17">
        <f t="shared" ref="H192:H223" si="6">ROUND(F192*G192,2)</f>
        <v>570.88</v>
      </c>
    </row>
    <row r="193" spans="1:8" s="1" customFormat="1" ht="15.6" customHeight="1" x14ac:dyDescent="0.25">
      <c r="A193" s="15">
        <v>178</v>
      </c>
      <c r="B193" s="15"/>
      <c r="C193" s="18" t="s">
        <v>424</v>
      </c>
      <c r="D193" s="16" t="s">
        <v>425</v>
      </c>
      <c r="E193" s="15" t="s">
        <v>243</v>
      </c>
      <c r="F193" s="15">
        <v>503.68175026562</v>
      </c>
      <c r="G193" s="17">
        <v>1.0900000000000001</v>
      </c>
      <c r="H193" s="17">
        <f t="shared" si="6"/>
        <v>549.01</v>
      </c>
    </row>
    <row r="194" spans="1:8" s="1" customFormat="1" ht="15.6" customHeight="1" x14ac:dyDescent="0.25">
      <c r="A194" s="15">
        <v>179</v>
      </c>
      <c r="B194" s="15"/>
      <c r="C194" s="18" t="s">
        <v>426</v>
      </c>
      <c r="D194" s="16" t="s">
        <v>427</v>
      </c>
      <c r="E194" s="15" t="s">
        <v>235</v>
      </c>
      <c r="F194" s="15">
        <v>220.33168295223001</v>
      </c>
      <c r="G194" s="17">
        <v>2.44</v>
      </c>
      <c r="H194" s="17">
        <f t="shared" si="6"/>
        <v>537.61</v>
      </c>
    </row>
    <row r="195" spans="1:8" s="1" customFormat="1" ht="31.35" customHeight="1" x14ac:dyDescent="0.25">
      <c r="A195" s="15">
        <v>180</v>
      </c>
      <c r="B195" s="15"/>
      <c r="C195" s="18" t="s">
        <v>428</v>
      </c>
      <c r="D195" s="16" t="s">
        <v>429</v>
      </c>
      <c r="E195" s="15" t="s">
        <v>232</v>
      </c>
      <c r="F195" s="15">
        <v>6.9444641050193004E-2</v>
      </c>
      <c r="G195" s="17">
        <v>7441</v>
      </c>
      <c r="H195" s="17">
        <f t="shared" si="6"/>
        <v>516.74</v>
      </c>
    </row>
    <row r="196" spans="1:8" s="1" customFormat="1" ht="31.35" customHeight="1" x14ac:dyDescent="0.25">
      <c r="A196" s="15">
        <v>181</v>
      </c>
      <c r="B196" s="15"/>
      <c r="C196" s="18" t="s">
        <v>430</v>
      </c>
      <c r="D196" s="16" t="s">
        <v>431</v>
      </c>
      <c r="E196" s="15" t="s">
        <v>229</v>
      </c>
      <c r="F196" s="15">
        <v>7.0278279914326998</v>
      </c>
      <c r="G196" s="17">
        <v>72.319999999999993</v>
      </c>
      <c r="H196" s="17">
        <f t="shared" si="6"/>
        <v>508.25</v>
      </c>
    </row>
    <row r="197" spans="1:8" s="1" customFormat="1" ht="15.6" customHeight="1" x14ac:dyDescent="0.25">
      <c r="A197" s="15">
        <v>182</v>
      </c>
      <c r="B197" s="15"/>
      <c r="C197" s="18" t="s">
        <v>432</v>
      </c>
      <c r="D197" s="16" t="s">
        <v>433</v>
      </c>
      <c r="E197" s="15" t="s">
        <v>232</v>
      </c>
      <c r="F197" s="15">
        <v>4.4040488060238997E-2</v>
      </c>
      <c r="G197" s="17">
        <v>9424</v>
      </c>
      <c r="H197" s="17">
        <f t="shared" si="6"/>
        <v>415.04</v>
      </c>
    </row>
    <row r="198" spans="1:8" s="1" customFormat="1" ht="15.6" customHeight="1" x14ac:dyDescent="0.25">
      <c r="A198" s="15">
        <v>183</v>
      </c>
      <c r="B198" s="15"/>
      <c r="C198" s="18" t="s">
        <v>434</v>
      </c>
      <c r="D198" s="16" t="s">
        <v>435</v>
      </c>
      <c r="E198" s="15" t="s">
        <v>232</v>
      </c>
      <c r="F198" s="15">
        <v>5.0103792284239002E-2</v>
      </c>
      <c r="G198" s="17">
        <v>8190</v>
      </c>
      <c r="H198" s="17">
        <f t="shared" si="6"/>
        <v>410.35</v>
      </c>
    </row>
    <row r="199" spans="1:8" s="1" customFormat="1" ht="31.35" customHeight="1" x14ac:dyDescent="0.25">
      <c r="A199" s="15">
        <v>184</v>
      </c>
      <c r="B199" s="15"/>
      <c r="C199" s="18" t="s">
        <v>436</v>
      </c>
      <c r="D199" s="16" t="s">
        <v>437</v>
      </c>
      <c r="E199" s="15" t="s">
        <v>235</v>
      </c>
      <c r="F199" s="15">
        <v>0.35277277782916</v>
      </c>
      <c r="G199" s="17">
        <v>1100</v>
      </c>
      <c r="H199" s="17">
        <f t="shared" si="6"/>
        <v>388.05</v>
      </c>
    </row>
    <row r="200" spans="1:8" s="1" customFormat="1" ht="15.6" customHeight="1" x14ac:dyDescent="0.25">
      <c r="A200" s="15">
        <v>185</v>
      </c>
      <c r="B200" s="15"/>
      <c r="C200" s="18" t="s">
        <v>246</v>
      </c>
      <c r="D200" s="16" t="s">
        <v>438</v>
      </c>
      <c r="E200" s="15" t="s">
        <v>248</v>
      </c>
      <c r="F200" s="15">
        <v>3.7500172300539001</v>
      </c>
      <c r="G200" s="17">
        <v>100.59</v>
      </c>
      <c r="H200" s="17">
        <f t="shared" si="6"/>
        <v>377.21</v>
      </c>
    </row>
    <row r="201" spans="1:8" s="1" customFormat="1" ht="15.6" customHeight="1" x14ac:dyDescent="0.25">
      <c r="A201" s="15">
        <v>186</v>
      </c>
      <c r="B201" s="15"/>
      <c r="C201" s="18" t="s">
        <v>246</v>
      </c>
      <c r="D201" s="16" t="s">
        <v>439</v>
      </c>
      <c r="E201" s="15" t="s">
        <v>248</v>
      </c>
      <c r="F201" s="15">
        <v>3.7499947951314998</v>
      </c>
      <c r="G201" s="17">
        <v>97.47</v>
      </c>
      <c r="H201" s="17">
        <f t="shared" si="6"/>
        <v>365.51</v>
      </c>
    </row>
    <row r="202" spans="1:8" s="1" customFormat="1" ht="15.6" customHeight="1" x14ac:dyDescent="0.25">
      <c r="A202" s="15">
        <v>187</v>
      </c>
      <c r="B202" s="15"/>
      <c r="C202" s="18" t="s">
        <v>440</v>
      </c>
      <c r="D202" s="16" t="s">
        <v>441</v>
      </c>
      <c r="E202" s="15" t="s">
        <v>361</v>
      </c>
      <c r="F202" s="15">
        <v>32.500004657627002</v>
      </c>
      <c r="G202" s="17">
        <v>10</v>
      </c>
      <c r="H202" s="17">
        <f t="shared" si="6"/>
        <v>325</v>
      </c>
    </row>
    <row r="203" spans="1:8" s="1" customFormat="1" ht="31.35" customHeight="1" x14ac:dyDescent="0.25">
      <c r="A203" s="15">
        <v>188</v>
      </c>
      <c r="B203" s="15"/>
      <c r="C203" s="18" t="s">
        <v>442</v>
      </c>
      <c r="D203" s="16" t="s">
        <v>443</v>
      </c>
      <c r="E203" s="15" t="s">
        <v>235</v>
      </c>
      <c r="F203" s="15">
        <v>0.3541721824606</v>
      </c>
      <c r="G203" s="17">
        <v>880.01</v>
      </c>
      <c r="H203" s="17">
        <f t="shared" si="6"/>
        <v>311.68</v>
      </c>
    </row>
    <row r="204" spans="1:8" s="1" customFormat="1" ht="31.35" customHeight="1" x14ac:dyDescent="0.25">
      <c r="A204" s="15">
        <v>189</v>
      </c>
      <c r="B204" s="15"/>
      <c r="C204" s="18" t="s">
        <v>444</v>
      </c>
      <c r="D204" s="16" t="s">
        <v>445</v>
      </c>
      <c r="E204" s="15" t="s">
        <v>232</v>
      </c>
      <c r="F204" s="15">
        <v>0.74129258196396997</v>
      </c>
      <c r="G204" s="17">
        <v>412</v>
      </c>
      <c r="H204" s="17">
        <f t="shared" si="6"/>
        <v>305.41000000000003</v>
      </c>
    </row>
    <row r="205" spans="1:8" s="1" customFormat="1" ht="15.6" customHeight="1" x14ac:dyDescent="0.25">
      <c r="A205" s="15">
        <v>190</v>
      </c>
      <c r="B205" s="15"/>
      <c r="C205" s="18" t="s">
        <v>446</v>
      </c>
      <c r="D205" s="16" t="s">
        <v>447</v>
      </c>
      <c r="E205" s="15" t="s">
        <v>232</v>
      </c>
      <c r="F205" s="15">
        <v>4.8612074143978001E-2</v>
      </c>
      <c r="G205" s="17">
        <v>5798.2</v>
      </c>
      <c r="H205" s="17">
        <f t="shared" si="6"/>
        <v>281.86</v>
      </c>
    </row>
    <row r="206" spans="1:8" s="1" customFormat="1" ht="31.35" customHeight="1" x14ac:dyDescent="0.25">
      <c r="A206" s="15">
        <v>191</v>
      </c>
      <c r="B206" s="15"/>
      <c r="C206" s="18" t="s">
        <v>448</v>
      </c>
      <c r="D206" s="16" t="s">
        <v>449</v>
      </c>
      <c r="E206" s="15" t="s">
        <v>232</v>
      </c>
      <c r="F206" s="15">
        <v>2.4305438265859999E-2</v>
      </c>
      <c r="G206" s="17">
        <v>11500</v>
      </c>
      <c r="H206" s="17">
        <f t="shared" si="6"/>
        <v>279.51</v>
      </c>
    </row>
    <row r="207" spans="1:8" s="1" customFormat="1" ht="31.35" customHeight="1" x14ac:dyDescent="0.25">
      <c r="A207" s="15">
        <v>192</v>
      </c>
      <c r="B207" s="15"/>
      <c r="C207" s="18" t="s">
        <v>450</v>
      </c>
      <c r="D207" s="16" t="s">
        <v>451</v>
      </c>
      <c r="E207" s="15" t="s">
        <v>232</v>
      </c>
      <c r="F207" s="15">
        <v>4.7568547507737001E-2</v>
      </c>
      <c r="G207" s="17">
        <v>5763</v>
      </c>
      <c r="H207" s="17">
        <f t="shared" si="6"/>
        <v>274.14</v>
      </c>
    </row>
    <row r="208" spans="1:8" s="1" customFormat="1" ht="15.6" customHeight="1" x14ac:dyDescent="0.25">
      <c r="A208" s="15">
        <v>193</v>
      </c>
      <c r="B208" s="15"/>
      <c r="C208" s="18" t="s">
        <v>452</v>
      </c>
      <c r="D208" s="16" t="s">
        <v>453</v>
      </c>
      <c r="E208" s="15" t="s">
        <v>266</v>
      </c>
      <c r="F208" s="15">
        <v>24.345649523374998</v>
      </c>
      <c r="G208" s="17">
        <v>10.57</v>
      </c>
      <c r="H208" s="17">
        <f t="shared" si="6"/>
        <v>257.33</v>
      </c>
    </row>
    <row r="209" spans="1:8" s="1" customFormat="1" ht="15.6" customHeight="1" x14ac:dyDescent="0.25">
      <c r="A209" s="15">
        <v>194</v>
      </c>
      <c r="B209" s="15"/>
      <c r="C209" s="18" t="s">
        <v>454</v>
      </c>
      <c r="D209" s="16" t="s">
        <v>455</v>
      </c>
      <c r="E209" s="15" t="s">
        <v>232</v>
      </c>
      <c r="F209" s="15">
        <v>0.21961907909301001</v>
      </c>
      <c r="G209" s="17">
        <v>1050</v>
      </c>
      <c r="H209" s="17">
        <f t="shared" si="6"/>
        <v>230.6</v>
      </c>
    </row>
    <row r="210" spans="1:8" s="1" customFormat="1" ht="31.35" customHeight="1" x14ac:dyDescent="0.25">
      <c r="A210" s="15">
        <v>195</v>
      </c>
      <c r="B210" s="15"/>
      <c r="C210" s="18" t="s">
        <v>456</v>
      </c>
      <c r="D210" s="16" t="s">
        <v>457</v>
      </c>
      <c r="E210" s="15" t="s">
        <v>248</v>
      </c>
      <c r="F210" s="15">
        <v>1.2499983134937001</v>
      </c>
      <c r="G210" s="17">
        <v>266.67</v>
      </c>
      <c r="H210" s="17">
        <f t="shared" si="6"/>
        <v>333.34</v>
      </c>
    </row>
    <row r="211" spans="1:8" s="1" customFormat="1" ht="62.45" customHeight="1" x14ac:dyDescent="0.25">
      <c r="A211" s="15">
        <v>196</v>
      </c>
      <c r="B211" s="15"/>
      <c r="C211" s="18" t="s">
        <v>458</v>
      </c>
      <c r="D211" s="16" t="s">
        <v>459</v>
      </c>
      <c r="E211" s="15" t="s">
        <v>460</v>
      </c>
      <c r="F211" s="15">
        <v>4.0769272794904001</v>
      </c>
      <c r="G211" s="17">
        <v>50.24</v>
      </c>
      <c r="H211" s="17">
        <f t="shared" si="6"/>
        <v>204.82</v>
      </c>
    </row>
    <row r="212" spans="1:8" s="1" customFormat="1" ht="15.6" customHeight="1" x14ac:dyDescent="0.25">
      <c r="A212" s="15">
        <v>197</v>
      </c>
      <c r="B212" s="15"/>
      <c r="C212" s="18" t="s">
        <v>461</v>
      </c>
      <c r="D212" s="16" t="s">
        <v>462</v>
      </c>
      <c r="E212" s="15" t="s">
        <v>463</v>
      </c>
      <c r="F212" s="15">
        <v>2.0625002955801999</v>
      </c>
      <c r="G212" s="17">
        <v>94</v>
      </c>
      <c r="H212" s="17">
        <f t="shared" si="6"/>
        <v>193.88</v>
      </c>
    </row>
    <row r="213" spans="1:8" s="1" customFormat="1" ht="15.6" customHeight="1" x14ac:dyDescent="0.25">
      <c r="A213" s="15">
        <v>198</v>
      </c>
      <c r="B213" s="15"/>
      <c r="C213" s="18" t="s">
        <v>464</v>
      </c>
      <c r="D213" s="16" t="s">
        <v>465</v>
      </c>
      <c r="E213" s="15" t="s">
        <v>232</v>
      </c>
      <c r="F213" s="15">
        <v>1.4933843359118E-2</v>
      </c>
      <c r="G213" s="17">
        <v>12470</v>
      </c>
      <c r="H213" s="17">
        <f t="shared" si="6"/>
        <v>186.23</v>
      </c>
    </row>
    <row r="214" spans="1:8" s="1" customFormat="1" ht="31.35" customHeight="1" x14ac:dyDescent="0.25">
      <c r="A214" s="15">
        <v>199</v>
      </c>
      <c r="B214" s="15"/>
      <c r="C214" s="18" t="s">
        <v>466</v>
      </c>
      <c r="D214" s="16" t="s">
        <v>467</v>
      </c>
      <c r="E214" s="15" t="s">
        <v>232</v>
      </c>
      <c r="F214" s="15">
        <v>2.1961655064764E-2</v>
      </c>
      <c r="G214" s="17">
        <v>8475</v>
      </c>
      <c r="H214" s="17">
        <f t="shared" si="6"/>
        <v>186.13</v>
      </c>
    </row>
    <row r="215" spans="1:8" s="1" customFormat="1" ht="31.35" customHeight="1" x14ac:dyDescent="0.25">
      <c r="A215" s="15">
        <v>200</v>
      </c>
      <c r="B215" s="15"/>
      <c r="C215" s="18" t="s">
        <v>468</v>
      </c>
      <c r="D215" s="16" t="s">
        <v>469</v>
      </c>
      <c r="E215" s="15" t="s">
        <v>248</v>
      </c>
      <c r="F215" s="15">
        <v>13.888783821119</v>
      </c>
      <c r="G215" s="17">
        <v>12.65</v>
      </c>
      <c r="H215" s="17">
        <f t="shared" si="6"/>
        <v>175.69</v>
      </c>
    </row>
    <row r="216" spans="1:8" s="1" customFormat="1" ht="15.6" customHeight="1" x14ac:dyDescent="0.25">
      <c r="A216" s="15">
        <v>201</v>
      </c>
      <c r="B216" s="15"/>
      <c r="C216" s="18" t="s">
        <v>470</v>
      </c>
      <c r="D216" s="16" t="s">
        <v>471</v>
      </c>
      <c r="E216" s="15" t="s">
        <v>248</v>
      </c>
      <c r="F216" s="15">
        <v>31.875004568057999</v>
      </c>
      <c r="G216" s="17">
        <v>5</v>
      </c>
      <c r="H216" s="17">
        <f t="shared" si="6"/>
        <v>159.38</v>
      </c>
    </row>
    <row r="217" spans="1:8" s="1" customFormat="1" ht="15.6" customHeight="1" x14ac:dyDescent="0.25">
      <c r="A217" s="15">
        <v>202</v>
      </c>
      <c r="B217" s="15"/>
      <c r="C217" s="18" t="s">
        <v>472</v>
      </c>
      <c r="D217" s="16" t="s">
        <v>473</v>
      </c>
      <c r="E217" s="15" t="s">
        <v>232</v>
      </c>
      <c r="F217" s="15">
        <v>1.7986728241423E-2</v>
      </c>
      <c r="G217" s="17">
        <v>8475</v>
      </c>
      <c r="H217" s="17">
        <f t="shared" si="6"/>
        <v>152.44</v>
      </c>
    </row>
    <row r="218" spans="1:8" s="1" customFormat="1" ht="15.6" customHeight="1" x14ac:dyDescent="0.25">
      <c r="A218" s="15">
        <v>203</v>
      </c>
      <c r="B218" s="15"/>
      <c r="C218" s="18" t="s">
        <v>474</v>
      </c>
      <c r="D218" s="16" t="s">
        <v>475</v>
      </c>
      <c r="E218" s="15" t="s">
        <v>266</v>
      </c>
      <c r="F218" s="15">
        <v>4.5389782098514999</v>
      </c>
      <c r="G218" s="17">
        <v>28.6</v>
      </c>
      <c r="H218" s="17">
        <f t="shared" si="6"/>
        <v>129.81</v>
      </c>
    </row>
    <row r="219" spans="1:8" s="1" customFormat="1" ht="15.6" customHeight="1" x14ac:dyDescent="0.25">
      <c r="A219" s="15">
        <v>204</v>
      </c>
      <c r="B219" s="15"/>
      <c r="C219" s="18" t="s">
        <v>476</v>
      </c>
      <c r="D219" s="16" t="s">
        <v>477</v>
      </c>
      <c r="E219" s="15" t="s">
        <v>232</v>
      </c>
      <c r="F219" s="15">
        <v>1.4631873824666001E-2</v>
      </c>
      <c r="G219" s="17">
        <v>7640</v>
      </c>
      <c r="H219" s="17">
        <f t="shared" si="6"/>
        <v>111.79</v>
      </c>
    </row>
    <row r="220" spans="1:8" s="1" customFormat="1" ht="31.35" customHeight="1" x14ac:dyDescent="0.25">
      <c r="A220" s="15">
        <v>205</v>
      </c>
      <c r="B220" s="15"/>
      <c r="C220" s="18" t="s">
        <v>478</v>
      </c>
      <c r="D220" s="16" t="s">
        <v>479</v>
      </c>
      <c r="E220" s="15" t="s">
        <v>480</v>
      </c>
      <c r="F220" s="15">
        <v>110.78751587714</v>
      </c>
      <c r="G220" s="17">
        <v>1</v>
      </c>
      <c r="H220" s="17">
        <f t="shared" si="6"/>
        <v>110.79</v>
      </c>
    </row>
    <row r="221" spans="1:8" s="1" customFormat="1" ht="15.6" customHeight="1" x14ac:dyDescent="0.25">
      <c r="A221" s="15">
        <v>206</v>
      </c>
      <c r="B221" s="15"/>
      <c r="C221" s="18" t="s">
        <v>481</v>
      </c>
      <c r="D221" s="16" t="s">
        <v>482</v>
      </c>
      <c r="E221" s="15" t="s">
        <v>483</v>
      </c>
      <c r="F221" s="15">
        <v>268.41618753546999</v>
      </c>
      <c r="G221" s="17">
        <v>0.4</v>
      </c>
      <c r="H221" s="17">
        <f t="shared" si="6"/>
        <v>107.37</v>
      </c>
    </row>
    <row r="222" spans="1:8" s="1" customFormat="1" ht="31.35" customHeight="1" x14ac:dyDescent="0.25">
      <c r="A222" s="15">
        <v>207</v>
      </c>
      <c r="B222" s="15"/>
      <c r="C222" s="18" t="s">
        <v>484</v>
      </c>
      <c r="D222" s="16" t="s">
        <v>485</v>
      </c>
      <c r="E222" s="15" t="s">
        <v>235</v>
      </c>
      <c r="F222" s="15">
        <v>8.6837133656888998E-2</v>
      </c>
      <c r="G222" s="17">
        <v>1056</v>
      </c>
      <c r="H222" s="17">
        <f t="shared" si="6"/>
        <v>91.7</v>
      </c>
    </row>
    <row r="223" spans="1:8" s="1" customFormat="1" ht="31.35" customHeight="1" x14ac:dyDescent="0.25">
      <c r="A223" s="15">
        <v>208</v>
      </c>
      <c r="B223" s="15"/>
      <c r="C223" s="18" t="s">
        <v>486</v>
      </c>
      <c r="D223" s="16" t="s">
        <v>487</v>
      </c>
      <c r="E223" s="15" t="s">
        <v>232</v>
      </c>
      <c r="F223" s="15">
        <v>1.527850297043E-2</v>
      </c>
      <c r="G223" s="17">
        <v>5763</v>
      </c>
      <c r="H223" s="17">
        <f t="shared" si="6"/>
        <v>88.05</v>
      </c>
    </row>
    <row r="224" spans="1:8" s="1" customFormat="1" ht="31.35" customHeight="1" x14ac:dyDescent="0.25">
      <c r="A224" s="15">
        <v>209</v>
      </c>
      <c r="B224" s="15"/>
      <c r="C224" s="18" t="s">
        <v>488</v>
      </c>
      <c r="D224" s="16" t="s">
        <v>489</v>
      </c>
      <c r="E224" s="15" t="s">
        <v>232</v>
      </c>
      <c r="F224" s="15">
        <v>6.7290041368272E-3</v>
      </c>
      <c r="G224" s="17">
        <v>11978</v>
      </c>
      <c r="H224" s="17">
        <f t="shared" ref="H224:H255" si="7">ROUND(F224*G224,2)</f>
        <v>80.599999999999994</v>
      </c>
    </row>
    <row r="225" spans="1:8" s="1" customFormat="1" ht="15.6" customHeight="1" x14ac:dyDescent="0.25">
      <c r="A225" s="15">
        <v>210</v>
      </c>
      <c r="B225" s="15"/>
      <c r="C225" s="18" t="s">
        <v>490</v>
      </c>
      <c r="D225" s="16" t="s">
        <v>491</v>
      </c>
      <c r="E225" s="15" t="s">
        <v>232</v>
      </c>
      <c r="F225" s="15">
        <v>1.8447254623211999E-2</v>
      </c>
      <c r="G225" s="17">
        <v>4294</v>
      </c>
      <c r="H225" s="17">
        <f t="shared" si="7"/>
        <v>79.209999999999994</v>
      </c>
    </row>
    <row r="226" spans="1:8" s="1" customFormat="1" ht="15.6" customHeight="1" x14ac:dyDescent="0.25">
      <c r="A226" s="15">
        <v>211</v>
      </c>
      <c r="B226" s="15"/>
      <c r="C226" s="18" t="s">
        <v>492</v>
      </c>
      <c r="D226" s="16" t="s">
        <v>493</v>
      </c>
      <c r="E226" s="15" t="s">
        <v>266</v>
      </c>
      <c r="F226" s="15">
        <v>10.604691059212</v>
      </c>
      <c r="G226" s="17">
        <v>6.67</v>
      </c>
      <c r="H226" s="17">
        <f t="shared" si="7"/>
        <v>70.73</v>
      </c>
    </row>
    <row r="227" spans="1:8" s="1" customFormat="1" ht="15.6" customHeight="1" x14ac:dyDescent="0.25">
      <c r="A227" s="15">
        <v>212</v>
      </c>
      <c r="B227" s="15"/>
      <c r="C227" s="18" t="s">
        <v>494</v>
      </c>
      <c r="D227" s="16" t="s">
        <v>495</v>
      </c>
      <c r="E227" s="15" t="s">
        <v>232</v>
      </c>
      <c r="F227" s="15">
        <v>9.0605867307539001E-2</v>
      </c>
      <c r="G227" s="17">
        <v>734.5</v>
      </c>
      <c r="H227" s="17">
        <f t="shared" si="7"/>
        <v>66.55</v>
      </c>
    </row>
    <row r="228" spans="1:8" s="1" customFormat="1" ht="15.6" customHeight="1" x14ac:dyDescent="0.25">
      <c r="A228" s="15">
        <v>213</v>
      </c>
      <c r="B228" s="15"/>
      <c r="C228" s="18" t="s">
        <v>496</v>
      </c>
      <c r="D228" s="16" t="s">
        <v>497</v>
      </c>
      <c r="E228" s="15" t="s">
        <v>235</v>
      </c>
      <c r="F228" s="15">
        <v>0.12500007773416</v>
      </c>
      <c r="G228" s="17">
        <v>519.79999999999995</v>
      </c>
      <c r="H228" s="17">
        <f t="shared" si="7"/>
        <v>64.98</v>
      </c>
    </row>
    <row r="229" spans="1:8" s="1" customFormat="1" ht="15.6" customHeight="1" x14ac:dyDescent="0.25">
      <c r="A229" s="15">
        <v>214</v>
      </c>
      <c r="B229" s="15"/>
      <c r="C229" s="18" t="s">
        <v>498</v>
      </c>
      <c r="D229" s="16" t="s">
        <v>499</v>
      </c>
      <c r="E229" s="15" t="s">
        <v>266</v>
      </c>
      <c r="F229" s="15">
        <v>7.9068046386718001</v>
      </c>
      <c r="G229" s="17">
        <v>8.09</v>
      </c>
      <c r="H229" s="17">
        <f t="shared" si="7"/>
        <v>63.97</v>
      </c>
    </row>
    <row r="230" spans="1:8" s="1" customFormat="1" ht="31.35" customHeight="1" x14ac:dyDescent="0.25">
      <c r="A230" s="15">
        <v>215</v>
      </c>
      <c r="B230" s="15"/>
      <c r="C230" s="18" t="s">
        <v>500</v>
      </c>
      <c r="D230" s="16" t="s">
        <v>501</v>
      </c>
      <c r="E230" s="15" t="s">
        <v>235</v>
      </c>
      <c r="F230" s="15">
        <v>5.7772735552230003E-2</v>
      </c>
      <c r="G230" s="17">
        <v>1100</v>
      </c>
      <c r="H230" s="17">
        <f t="shared" si="7"/>
        <v>63.55</v>
      </c>
    </row>
    <row r="231" spans="1:8" s="1" customFormat="1" ht="31.35" customHeight="1" x14ac:dyDescent="0.25">
      <c r="A231" s="15">
        <v>216</v>
      </c>
      <c r="B231" s="15"/>
      <c r="C231" s="18" t="s">
        <v>502</v>
      </c>
      <c r="D231" s="16" t="s">
        <v>503</v>
      </c>
      <c r="E231" s="15" t="s">
        <v>235</v>
      </c>
      <c r="F231" s="15">
        <v>0.10450582893038</v>
      </c>
      <c r="G231" s="17">
        <v>602</v>
      </c>
      <c r="H231" s="17">
        <f t="shared" si="7"/>
        <v>62.91</v>
      </c>
    </row>
    <row r="232" spans="1:8" s="1" customFormat="1" ht="15.6" customHeight="1" x14ac:dyDescent="0.25">
      <c r="A232" s="15">
        <v>217</v>
      </c>
      <c r="B232" s="15"/>
      <c r="C232" s="18" t="s">
        <v>504</v>
      </c>
      <c r="D232" s="16" t="s">
        <v>505</v>
      </c>
      <c r="E232" s="15" t="s">
        <v>248</v>
      </c>
      <c r="F232" s="15">
        <v>15.000002149674</v>
      </c>
      <c r="G232" s="17">
        <v>4.5</v>
      </c>
      <c r="H232" s="17">
        <f t="shared" si="7"/>
        <v>67.5</v>
      </c>
    </row>
    <row r="233" spans="1:8" s="1" customFormat="1" ht="15.6" customHeight="1" x14ac:dyDescent="0.25">
      <c r="A233" s="15">
        <v>218</v>
      </c>
      <c r="B233" s="15"/>
      <c r="C233" s="18" t="s">
        <v>506</v>
      </c>
      <c r="D233" s="16" t="s">
        <v>507</v>
      </c>
      <c r="E233" s="15" t="s">
        <v>311</v>
      </c>
      <c r="F233" s="15">
        <v>1.0416668159496001</v>
      </c>
      <c r="G233" s="17">
        <v>39</v>
      </c>
      <c r="H233" s="17">
        <f t="shared" si="7"/>
        <v>40.630000000000003</v>
      </c>
    </row>
    <row r="234" spans="1:8" s="1" customFormat="1" ht="15.6" customHeight="1" x14ac:dyDescent="0.25">
      <c r="A234" s="15">
        <v>219</v>
      </c>
      <c r="B234" s="15"/>
      <c r="C234" s="18" t="s">
        <v>508</v>
      </c>
      <c r="D234" s="16" t="s">
        <v>509</v>
      </c>
      <c r="E234" s="15" t="s">
        <v>232</v>
      </c>
      <c r="F234" s="15">
        <v>5.2701103841147996E-3</v>
      </c>
      <c r="G234" s="17">
        <v>7571</v>
      </c>
      <c r="H234" s="17">
        <f t="shared" si="7"/>
        <v>39.9</v>
      </c>
    </row>
    <row r="235" spans="1:8" s="1" customFormat="1" ht="46.9" customHeight="1" x14ac:dyDescent="0.25">
      <c r="A235" s="15">
        <v>220</v>
      </c>
      <c r="B235" s="15"/>
      <c r="C235" s="18" t="s">
        <v>510</v>
      </c>
      <c r="D235" s="16" t="s">
        <v>511</v>
      </c>
      <c r="E235" s="15" t="s">
        <v>308</v>
      </c>
      <c r="F235" s="15">
        <v>3.4728513012418998E-3</v>
      </c>
      <c r="G235" s="17">
        <v>8454.8700000000008</v>
      </c>
      <c r="H235" s="17">
        <f t="shared" si="7"/>
        <v>29.36</v>
      </c>
    </row>
    <row r="236" spans="1:8" s="1" customFormat="1" ht="15.6" customHeight="1" x14ac:dyDescent="0.25">
      <c r="A236" s="15">
        <v>221</v>
      </c>
      <c r="B236" s="15"/>
      <c r="C236" s="18" t="s">
        <v>512</v>
      </c>
      <c r="D236" s="16" t="s">
        <v>513</v>
      </c>
      <c r="E236" s="15" t="s">
        <v>232</v>
      </c>
      <c r="F236" s="15">
        <v>5.5559889514437003E-3</v>
      </c>
      <c r="G236" s="17">
        <v>4488.3999999999996</v>
      </c>
      <c r="H236" s="17">
        <f t="shared" si="7"/>
        <v>24.94</v>
      </c>
    </row>
    <row r="237" spans="1:8" s="1" customFormat="1" ht="15.6" customHeight="1" x14ac:dyDescent="0.25">
      <c r="A237" s="15">
        <v>222</v>
      </c>
      <c r="B237" s="15"/>
      <c r="C237" s="18" t="s">
        <v>514</v>
      </c>
      <c r="D237" s="16" t="s">
        <v>515</v>
      </c>
      <c r="E237" s="15" t="s">
        <v>232</v>
      </c>
      <c r="F237" s="15">
        <v>1.6662753322306999E-2</v>
      </c>
      <c r="G237" s="17">
        <v>1487.6</v>
      </c>
      <c r="H237" s="17">
        <f t="shared" si="7"/>
        <v>24.79</v>
      </c>
    </row>
    <row r="238" spans="1:8" s="1" customFormat="1" ht="31.35" customHeight="1" x14ac:dyDescent="0.25">
      <c r="A238" s="15">
        <v>223</v>
      </c>
      <c r="B238" s="15"/>
      <c r="C238" s="18" t="s">
        <v>516</v>
      </c>
      <c r="D238" s="16" t="s">
        <v>517</v>
      </c>
      <c r="E238" s="15" t="s">
        <v>232</v>
      </c>
      <c r="F238" s="15">
        <v>4.7575006818050001E-3</v>
      </c>
      <c r="G238" s="17">
        <v>5000</v>
      </c>
      <c r="H238" s="17">
        <f t="shared" si="7"/>
        <v>23.79</v>
      </c>
    </row>
    <row r="239" spans="1:8" s="1" customFormat="1" ht="31.35" customHeight="1" x14ac:dyDescent="0.25">
      <c r="A239" s="15">
        <v>224</v>
      </c>
      <c r="B239" s="15"/>
      <c r="C239" s="18" t="s">
        <v>518</v>
      </c>
      <c r="D239" s="16" t="s">
        <v>519</v>
      </c>
      <c r="E239" s="15" t="s">
        <v>266</v>
      </c>
      <c r="F239" s="15">
        <v>0.83302813219783001</v>
      </c>
      <c r="G239" s="17">
        <v>15.14</v>
      </c>
      <c r="H239" s="17">
        <f t="shared" si="7"/>
        <v>12.61</v>
      </c>
    </row>
    <row r="240" spans="1:8" s="1" customFormat="1" ht="15.6" customHeight="1" x14ac:dyDescent="0.25">
      <c r="A240" s="15">
        <v>225</v>
      </c>
      <c r="B240" s="15"/>
      <c r="C240" s="18" t="s">
        <v>520</v>
      </c>
      <c r="D240" s="16" t="s">
        <v>521</v>
      </c>
      <c r="E240" s="15" t="s">
        <v>232</v>
      </c>
      <c r="F240" s="15">
        <v>1.7031226351274999E-3</v>
      </c>
      <c r="G240" s="17">
        <v>5989</v>
      </c>
      <c r="H240" s="17">
        <f t="shared" si="7"/>
        <v>10.199999999999999</v>
      </c>
    </row>
    <row r="241" spans="1:8" s="1" customFormat="1" ht="15.6" customHeight="1" x14ac:dyDescent="0.25">
      <c r="A241" s="15">
        <v>226</v>
      </c>
      <c r="B241" s="15"/>
      <c r="C241" s="18" t="s">
        <v>522</v>
      </c>
      <c r="D241" s="16" t="s">
        <v>523</v>
      </c>
      <c r="E241" s="15" t="s">
        <v>361</v>
      </c>
      <c r="F241" s="15">
        <v>0.10770350380725</v>
      </c>
      <c r="G241" s="17">
        <v>86</v>
      </c>
      <c r="H241" s="17">
        <f t="shared" si="7"/>
        <v>9.26</v>
      </c>
    </row>
    <row r="242" spans="1:8" s="1" customFormat="1" ht="78" customHeight="1" x14ac:dyDescent="0.25">
      <c r="A242" s="15">
        <v>227</v>
      </c>
      <c r="B242" s="15"/>
      <c r="C242" s="18" t="s">
        <v>524</v>
      </c>
      <c r="D242" s="16" t="s">
        <v>525</v>
      </c>
      <c r="E242" s="15" t="s">
        <v>266</v>
      </c>
      <c r="F242" s="15">
        <v>6.8793264088473999E-2</v>
      </c>
      <c r="G242" s="17">
        <v>115.2</v>
      </c>
      <c r="H242" s="17">
        <f t="shared" si="7"/>
        <v>7.92</v>
      </c>
    </row>
    <row r="243" spans="1:8" s="1" customFormat="1" ht="31.35" customHeight="1" x14ac:dyDescent="0.25">
      <c r="A243" s="15">
        <v>228</v>
      </c>
      <c r="B243" s="15"/>
      <c r="C243" s="18" t="s">
        <v>526</v>
      </c>
      <c r="D243" s="16" t="s">
        <v>527</v>
      </c>
      <c r="E243" s="15" t="s">
        <v>251</v>
      </c>
      <c r="F243" s="15">
        <v>3.9655386105902999E-3</v>
      </c>
      <c r="G243" s="17">
        <v>1752.6</v>
      </c>
      <c r="H243" s="17">
        <f t="shared" si="7"/>
        <v>6.95</v>
      </c>
    </row>
    <row r="244" spans="1:8" s="1" customFormat="1" ht="46.9" customHeight="1" x14ac:dyDescent="0.25">
      <c r="A244" s="15">
        <v>229</v>
      </c>
      <c r="B244" s="15"/>
      <c r="C244" s="18" t="s">
        <v>528</v>
      </c>
      <c r="D244" s="16" t="s">
        <v>529</v>
      </c>
      <c r="E244" s="15" t="s">
        <v>266</v>
      </c>
      <c r="F244" s="15">
        <v>0.22244704930826001</v>
      </c>
      <c r="G244" s="17">
        <v>30.4</v>
      </c>
      <c r="H244" s="17">
        <f t="shared" si="7"/>
        <v>6.76</v>
      </c>
    </row>
    <row r="245" spans="1:8" s="1" customFormat="1" ht="15.6" customHeight="1" x14ac:dyDescent="0.25">
      <c r="A245" s="15">
        <v>230</v>
      </c>
      <c r="B245" s="15"/>
      <c r="C245" s="18" t="s">
        <v>530</v>
      </c>
      <c r="D245" s="16" t="s">
        <v>531</v>
      </c>
      <c r="E245" s="15" t="s">
        <v>460</v>
      </c>
      <c r="F245" s="15">
        <v>0.66480723298185995</v>
      </c>
      <c r="G245" s="17">
        <v>6.9</v>
      </c>
      <c r="H245" s="17">
        <f t="shared" si="7"/>
        <v>4.59</v>
      </c>
    </row>
    <row r="246" spans="1:8" s="1" customFormat="1" ht="15.6" customHeight="1" x14ac:dyDescent="0.25">
      <c r="A246" s="15">
        <v>231</v>
      </c>
      <c r="B246" s="15"/>
      <c r="C246" s="18" t="s">
        <v>532</v>
      </c>
      <c r="D246" s="16" t="s">
        <v>533</v>
      </c>
      <c r="E246" s="15" t="s">
        <v>266</v>
      </c>
      <c r="F246" s="15">
        <v>7.2826097393346001E-2</v>
      </c>
      <c r="G246" s="17">
        <v>44.97</v>
      </c>
      <c r="H246" s="17">
        <f t="shared" si="7"/>
        <v>3.27</v>
      </c>
    </row>
    <row r="247" spans="1:8" s="1" customFormat="1" ht="15.6" customHeight="1" x14ac:dyDescent="0.25">
      <c r="A247" s="15">
        <v>232</v>
      </c>
      <c r="B247" s="15"/>
      <c r="C247" s="18" t="s">
        <v>534</v>
      </c>
      <c r="D247" s="16" t="s">
        <v>535</v>
      </c>
      <c r="E247" s="15" t="s">
        <v>266</v>
      </c>
      <c r="F247" s="15">
        <v>9.0161286352929998E-2</v>
      </c>
      <c r="G247" s="17">
        <v>35.630000000000003</v>
      </c>
      <c r="H247" s="17">
        <f t="shared" si="7"/>
        <v>3.21</v>
      </c>
    </row>
    <row r="248" spans="1:8" s="1" customFormat="1" ht="31.35" customHeight="1" x14ac:dyDescent="0.25">
      <c r="A248" s="15">
        <v>233</v>
      </c>
      <c r="B248" s="15"/>
      <c r="C248" s="18" t="s">
        <v>536</v>
      </c>
      <c r="D248" s="16" t="s">
        <v>537</v>
      </c>
      <c r="E248" s="15" t="s">
        <v>232</v>
      </c>
      <c r="F248" s="15">
        <v>8.7685868456603003E-5</v>
      </c>
      <c r="G248" s="17">
        <v>26230</v>
      </c>
      <c r="H248" s="17">
        <f t="shared" si="7"/>
        <v>2.2999999999999998</v>
      </c>
    </row>
    <row r="249" spans="1:8" s="1" customFormat="1" ht="15.6" customHeight="1" x14ac:dyDescent="0.25">
      <c r="A249" s="15">
        <v>234</v>
      </c>
      <c r="B249" s="15"/>
      <c r="C249" s="18" t="s">
        <v>538</v>
      </c>
      <c r="D249" s="16" t="s">
        <v>539</v>
      </c>
      <c r="E249" s="15" t="s">
        <v>232</v>
      </c>
      <c r="F249" s="15">
        <v>2.8587310153882999E-4</v>
      </c>
      <c r="G249" s="17">
        <v>7826.9</v>
      </c>
      <c r="H249" s="17">
        <f t="shared" si="7"/>
        <v>2.2400000000000002</v>
      </c>
    </row>
    <row r="250" spans="1:8" s="1" customFormat="1" ht="15.6" customHeight="1" x14ac:dyDescent="0.25">
      <c r="A250" s="15">
        <v>235</v>
      </c>
      <c r="B250" s="15"/>
      <c r="C250" s="18" t="s">
        <v>540</v>
      </c>
      <c r="D250" s="16" t="s">
        <v>541</v>
      </c>
      <c r="E250" s="15" t="s">
        <v>266</v>
      </c>
      <c r="F250" s="15">
        <v>1.3904575152017999E-2</v>
      </c>
      <c r="G250" s="17">
        <v>133.05000000000001</v>
      </c>
      <c r="H250" s="17">
        <f t="shared" si="7"/>
        <v>1.85</v>
      </c>
    </row>
    <row r="251" spans="1:8" s="1" customFormat="1" ht="15.6" customHeight="1" x14ac:dyDescent="0.25">
      <c r="A251" s="15">
        <v>236</v>
      </c>
      <c r="B251" s="15"/>
      <c r="C251" s="18" t="s">
        <v>542</v>
      </c>
      <c r="D251" s="16" t="s">
        <v>543</v>
      </c>
      <c r="E251" s="15" t="s">
        <v>361</v>
      </c>
      <c r="F251" s="15">
        <v>5.6250008061277997E-3</v>
      </c>
      <c r="G251" s="17">
        <v>100</v>
      </c>
      <c r="H251" s="17">
        <f t="shared" si="7"/>
        <v>0.56000000000000005</v>
      </c>
    </row>
    <row r="252" spans="1:8" s="1" customFormat="1" ht="15.6" customHeight="1" x14ac:dyDescent="0.25">
      <c r="A252" s="15">
        <v>237</v>
      </c>
      <c r="B252" s="15"/>
      <c r="C252" s="18" t="s">
        <v>544</v>
      </c>
      <c r="D252" s="16" t="s">
        <v>545</v>
      </c>
      <c r="E252" s="15" t="s">
        <v>232</v>
      </c>
      <c r="F252" s="15">
        <v>6.9395533124516994E-5</v>
      </c>
      <c r="G252" s="17">
        <v>8105.71</v>
      </c>
      <c r="H252" s="17">
        <f t="shared" si="7"/>
        <v>0.56000000000000005</v>
      </c>
    </row>
    <row r="253" spans="1:8" s="1" customFormat="1" ht="31.35" customHeight="1" x14ac:dyDescent="0.25">
      <c r="A253" s="15">
        <v>238</v>
      </c>
      <c r="B253" s="15"/>
      <c r="C253" s="18" t="s">
        <v>546</v>
      </c>
      <c r="D253" s="16" t="s">
        <v>547</v>
      </c>
      <c r="E253" s="15" t="s">
        <v>235</v>
      </c>
      <c r="F253" s="15">
        <v>3.5197296662204999E-3</v>
      </c>
      <c r="G253" s="17">
        <v>74.58</v>
      </c>
      <c r="H253" s="17">
        <f t="shared" si="7"/>
        <v>0.26</v>
      </c>
    </row>
    <row r="254" spans="1:8" s="1" customFormat="1" ht="15.6" customHeight="1" x14ac:dyDescent="0.25">
      <c r="A254" s="15">
        <v>239</v>
      </c>
      <c r="B254" s="15"/>
      <c r="C254" s="18" t="s">
        <v>548</v>
      </c>
      <c r="D254" s="16" t="s">
        <v>549</v>
      </c>
      <c r="E254" s="15" t="s">
        <v>266</v>
      </c>
      <c r="F254" s="15">
        <v>2.065217687274E-2</v>
      </c>
      <c r="G254" s="17">
        <v>11.5</v>
      </c>
      <c r="H254" s="17">
        <f t="shared" si="7"/>
        <v>0.24</v>
      </c>
    </row>
    <row r="255" spans="1:8" s="1" customFormat="1" ht="15.6" customHeight="1" x14ac:dyDescent="0.25">
      <c r="A255" s="15">
        <v>240</v>
      </c>
      <c r="B255" s="15"/>
      <c r="C255" s="18" t="s">
        <v>550</v>
      </c>
      <c r="D255" s="16" t="s">
        <v>551</v>
      </c>
      <c r="E255" s="15" t="s">
        <v>232</v>
      </c>
      <c r="F255" s="15">
        <v>1.7095738572301999E-5</v>
      </c>
      <c r="G255" s="17">
        <v>12430</v>
      </c>
      <c r="H255" s="17">
        <f t="shared" si="7"/>
        <v>0.21</v>
      </c>
    </row>
    <row r="256" spans="1:8" s="1" customFormat="1" ht="31.35" customHeight="1" x14ac:dyDescent="0.25">
      <c r="A256" s="15">
        <v>241</v>
      </c>
      <c r="B256" s="15"/>
      <c r="C256" s="18" t="s">
        <v>552</v>
      </c>
      <c r="D256" s="16" t="s">
        <v>553</v>
      </c>
      <c r="E256" s="15" t="s">
        <v>554</v>
      </c>
      <c r="F256" s="15">
        <v>0.83333333333333004</v>
      </c>
      <c r="G256" s="17"/>
      <c r="H256" s="17">
        <f t="shared" ref="H256:H287" si="8">ROUND(F256*G256,2)</f>
        <v>0</v>
      </c>
    </row>
    <row r="257" spans="1:8" s="1" customFormat="1" ht="15.6" customHeight="1" x14ac:dyDescent="0.25">
      <c r="A257" s="15">
        <v>242</v>
      </c>
      <c r="B257" s="15"/>
      <c r="C257" s="18" t="s">
        <v>555</v>
      </c>
      <c r="D257" s="16" t="s">
        <v>556</v>
      </c>
      <c r="E257" s="15" t="s">
        <v>232</v>
      </c>
      <c r="F257" s="15">
        <v>230</v>
      </c>
      <c r="G257" s="17"/>
      <c r="H257" s="17">
        <f t="shared" si="8"/>
        <v>0</v>
      </c>
    </row>
    <row r="258" spans="1:8" s="1" customFormat="1" ht="15.6" customHeight="1" x14ac:dyDescent="0.25">
      <c r="A258" s="15">
        <v>243</v>
      </c>
      <c r="B258" s="15"/>
      <c r="C258" s="18" t="s">
        <v>557</v>
      </c>
      <c r="D258" s="16" t="s">
        <v>558</v>
      </c>
      <c r="E258" s="15" t="s">
        <v>232</v>
      </c>
      <c r="F258" s="15">
        <v>5.5555555555555001E-7</v>
      </c>
      <c r="G258" s="17">
        <v>12430</v>
      </c>
      <c r="H258" s="17">
        <f t="shared" si="8"/>
        <v>0.01</v>
      </c>
    </row>
    <row r="259" spans="1:8" s="1" customFormat="1" ht="15.6" customHeight="1" x14ac:dyDescent="0.25">
      <c r="A259" s="15">
        <v>244</v>
      </c>
      <c r="B259" s="15"/>
      <c r="C259" s="18" t="s">
        <v>559</v>
      </c>
      <c r="D259" s="16" t="s">
        <v>560</v>
      </c>
      <c r="E259" s="15" t="s">
        <v>232</v>
      </c>
      <c r="F259" s="15">
        <v>2.7777777777777998E-7</v>
      </c>
      <c r="G259" s="17">
        <v>29800</v>
      </c>
      <c r="H259" s="17">
        <f t="shared" si="8"/>
        <v>0.01</v>
      </c>
    </row>
    <row r="260" spans="1:8" s="11" customFormat="1" ht="15.6" customHeight="1" x14ac:dyDescent="0.25">
      <c r="A260" s="106" t="s">
        <v>42</v>
      </c>
      <c r="B260" s="107"/>
      <c r="C260" s="108"/>
      <c r="D260" s="108"/>
      <c r="E260" s="107"/>
      <c r="F260" s="13"/>
      <c r="G260" s="14"/>
      <c r="H260" s="14">
        <f>SUM(H261:H262)</f>
        <v>957829.08</v>
      </c>
    </row>
    <row r="261" spans="1:8" s="1" customFormat="1" ht="62.45" customHeight="1" x14ac:dyDescent="0.25">
      <c r="A261" s="15">
        <v>245</v>
      </c>
      <c r="B261" s="15"/>
      <c r="C261" s="18" t="s">
        <v>246</v>
      </c>
      <c r="D261" s="16" t="s">
        <v>561</v>
      </c>
      <c r="E261" s="15" t="s">
        <v>248</v>
      </c>
      <c r="F261" s="15">
        <v>4</v>
      </c>
      <c r="G261" s="17">
        <v>239281.72</v>
      </c>
      <c r="H261" s="17">
        <f>ROUND(F261*G261,2)</f>
        <v>957126.88</v>
      </c>
    </row>
    <row r="262" spans="1:8" s="1" customFormat="1" ht="46.9" customHeight="1" x14ac:dyDescent="0.25">
      <c r="A262" s="15">
        <v>246</v>
      </c>
      <c r="B262" s="15"/>
      <c r="C262" s="18" t="s">
        <v>562</v>
      </c>
      <c r="D262" s="16" t="s">
        <v>563</v>
      </c>
      <c r="E262" s="15" t="s">
        <v>248</v>
      </c>
      <c r="F262" s="15">
        <v>2</v>
      </c>
      <c r="G262" s="17">
        <v>351.1</v>
      </c>
      <c r="H262" s="17">
        <f>ROUND(F262*G262,2)</f>
        <v>702.2</v>
      </c>
    </row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/>
    <row r="266" spans="1:8" s="1" customFormat="1" ht="15.6" customHeight="1" x14ac:dyDescent="0.25">
      <c r="B266" s="84"/>
      <c r="C266" s="84"/>
    </row>
    <row r="267" spans="1:8" s="1" customFormat="1" ht="15.6" customHeight="1" x14ac:dyDescent="0.25">
      <c r="B267" s="84" t="s">
        <v>564</v>
      </c>
      <c r="C267" s="84"/>
    </row>
    <row r="268" spans="1:8" s="1" customFormat="1" ht="15.6" customHeight="1" x14ac:dyDescent="0.25">
      <c r="B268" s="5" t="s">
        <v>31</v>
      </c>
      <c r="C268" s="84"/>
    </row>
    <row r="269" spans="1:8" s="1" customFormat="1" ht="15.6" customHeight="1" x14ac:dyDescent="0.25">
      <c r="B269" s="84"/>
      <c r="C269" s="84"/>
    </row>
    <row r="270" spans="1:8" s="1" customFormat="1" ht="15.6" customHeight="1" x14ac:dyDescent="0.25">
      <c r="B270" s="84" t="s">
        <v>708</v>
      </c>
      <c r="C270" s="84"/>
    </row>
    <row r="271" spans="1:8" s="1" customFormat="1" ht="15.6" customHeight="1" x14ac:dyDescent="0.25">
      <c r="B271" s="5" t="s">
        <v>32</v>
      </c>
      <c r="C271" s="84"/>
    </row>
    <row r="272" spans="1:8" s="1" customFormat="1" ht="15.6" customHeight="1" x14ac:dyDescent="0.25">
      <c r="B272" s="79"/>
      <c r="C272" s="79"/>
    </row>
    <row r="273" spans="2:3" x14ac:dyDescent="0.25">
      <c r="B273" s="79"/>
      <c r="C273" s="79"/>
    </row>
  </sheetData>
  <mergeCells count="16">
    <mergeCell ref="A260:E26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37:E37"/>
    <mergeCell ref="A39:E39"/>
    <mergeCell ref="A95:E95"/>
  </mergeCells>
  <conditionalFormatting sqref="F11:F36">
    <cfRule type="expression" dxfId="3" priority="1" stopIfTrue="1">
      <formula>ROUND(F11*10000,0)/10000=F11</formula>
    </cfRule>
  </conditionalFormatting>
  <conditionalFormatting sqref="F38:F262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261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9"/>
  <sheetViews>
    <sheetView view="pageBreakPreview" topLeftCell="A35" workbookViewId="0">
      <selection activeCell="D49" sqref="D49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565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99" t="s">
        <v>566</v>
      </c>
      <c r="C5" s="99"/>
      <c r="D5" s="99"/>
      <c r="E5" s="99"/>
    </row>
    <row r="6" spans="1:5" ht="15.6" customHeight="1" x14ac:dyDescent="0.25">
      <c r="B6" s="2"/>
      <c r="C6" s="1"/>
      <c r="D6" s="1"/>
      <c r="E6" s="1"/>
    </row>
    <row r="7" spans="1:5" ht="37.35" customHeight="1" x14ac:dyDescent="0.25">
      <c r="B7" s="112" t="s">
        <v>567</v>
      </c>
      <c r="C7" s="112"/>
      <c r="D7" s="112"/>
      <c r="E7" s="112"/>
    </row>
    <row r="8" spans="1:5" ht="15.6" customHeight="1" x14ac:dyDescent="0.25">
      <c r="B8" s="104" t="s">
        <v>4</v>
      </c>
      <c r="C8" s="104"/>
      <c r="D8" s="104"/>
      <c r="E8" s="104"/>
    </row>
    <row r="9" spans="1:5" x14ac:dyDescent="0.25">
      <c r="B9" s="41"/>
      <c r="C9" s="24"/>
      <c r="D9" s="24"/>
      <c r="E9" s="24"/>
    </row>
    <row r="10" spans="1:5" s="1" customFormat="1" ht="62.45" customHeight="1" x14ac:dyDescent="0.25">
      <c r="B10" s="4" t="s">
        <v>568</v>
      </c>
      <c r="C10" s="4" t="s">
        <v>569</v>
      </c>
      <c r="D10" s="4" t="s">
        <v>570</v>
      </c>
      <c r="E10" s="4" t="s">
        <v>571</v>
      </c>
    </row>
    <row r="11" spans="1:5" s="1" customFormat="1" ht="15" customHeight="1" x14ac:dyDescent="0.25">
      <c r="B11" s="28" t="s">
        <v>572</v>
      </c>
      <c r="C11" s="42">
        <f>'Прил.5 Расчет СМР и ОБ'!J14</f>
        <v>8430143.0500000007</v>
      </c>
      <c r="D11" s="43">
        <f>C11/C24</f>
        <v>0.12948384201617999</v>
      </c>
      <c r="E11" s="43">
        <f>C11/C40</f>
        <v>0.10635572195237</v>
      </c>
    </row>
    <row r="12" spans="1:5" s="1" customFormat="1" ht="15" customHeight="1" x14ac:dyDescent="0.25">
      <c r="B12" s="28" t="s">
        <v>573</v>
      </c>
      <c r="C12" s="42">
        <f>'Прил.5 Расчет СМР и ОБ'!J30</f>
        <v>3149634.24</v>
      </c>
      <c r="D12" s="43">
        <f>C12/C24</f>
        <v>4.8377203082087997E-2</v>
      </c>
      <c r="E12" s="43">
        <f>C12/C40</f>
        <v>3.9736173098639999E-2</v>
      </c>
    </row>
    <row r="13" spans="1:5" s="1" customFormat="1" ht="15" customHeight="1" x14ac:dyDescent="0.25">
      <c r="B13" s="28" t="s">
        <v>574</v>
      </c>
      <c r="C13" s="42">
        <f>'Прил.5 Расчет СМР и ОБ'!J75</f>
        <v>525046.04</v>
      </c>
      <c r="D13" s="43">
        <f>C13/C24</f>
        <v>8.0645106603000997E-3</v>
      </c>
      <c r="E13" s="43">
        <f>C13/C40</f>
        <v>6.6240454416051E-3</v>
      </c>
    </row>
    <row r="14" spans="1:5" s="1" customFormat="1" ht="15" customHeight="1" x14ac:dyDescent="0.25">
      <c r="B14" s="28" t="s">
        <v>575</v>
      </c>
      <c r="C14" s="42">
        <f>C13+C12</f>
        <v>3674680.28</v>
      </c>
      <c r="D14" s="43">
        <f>C14/C24</f>
        <v>5.6441713742388003E-2</v>
      </c>
      <c r="E14" s="43">
        <f>C14/C40</f>
        <v>4.6360218540245003E-2</v>
      </c>
    </row>
    <row r="15" spans="1:5" s="1" customFormat="1" ht="15" customHeight="1" x14ac:dyDescent="0.25">
      <c r="B15" s="28" t="s">
        <v>576</v>
      </c>
      <c r="C15" s="42">
        <f>'Прил.5 Расчет СМР и ОБ'!J16</f>
        <v>1241573.17</v>
      </c>
      <c r="D15" s="43">
        <f>C15/C24</f>
        <v>1.9070099195506E-2</v>
      </c>
      <c r="E15" s="43">
        <f>C15/C40</f>
        <v>1.5663839874228001E-2</v>
      </c>
    </row>
    <row r="16" spans="1:5" s="1" customFormat="1" ht="15" customHeight="1" x14ac:dyDescent="0.25">
      <c r="B16" s="28" t="s">
        <v>577</v>
      </c>
      <c r="C16" s="42">
        <f>'Прил.5 Расчет СМР и ОБ'!J98</f>
        <v>32590599.640000001</v>
      </c>
      <c r="D16" s="43">
        <f>C16/C24</f>
        <v>0.50057941246894999</v>
      </c>
      <c r="E16" s="43">
        <f>C16/C40</f>
        <v>0.41116701496218999</v>
      </c>
    </row>
    <row r="17" spans="2:5" s="1" customFormat="1" ht="15" customHeight="1" x14ac:dyDescent="0.25">
      <c r="B17" s="28" t="s">
        <v>578</v>
      </c>
      <c r="C17" s="42">
        <f>'Прил.5 Расчет СМР и ОБ'!J252</f>
        <v>5434211.5199999996</v>
      </c>
      <c r="D17" s="43">
        <f>C17/C24</f>
        <v>8.3467455031877996E-2</v>
      </c>
      <c r="E17" s="43">
        <f>C17/C40</f>
        <v>6.8558681154463993E-2</v>
      </c>
    </row>
    <row r="18" spans="2:5" s="1" customFormat="1" ht="15" customHeight="1" x14ac:dyDescent="0.25">
      <c r="B18" s="28" t="s">
        <v>579</v>
      </c>
      <c r="C18" s="42">
        <f>C17+C16</f>
        <v>38024811.159999996</v>
      </c>
      <c r="D18" s="43">
        <f>C18/C24</f>
        <v>0.58404686750083001</v>
      </c>
      <c r="E18" s="43">
        <f>C18/C40</f>
        <v>0.47972569611665</v>
      </c>
    </row>
    <row r="19" spans="2:5" s="1" customFormat="1" ht="15" customHeight="1" x14ac:dyDescent="0.25">
      <c r="B19" s="28" t="s">
        <v>580</v>
      </c>
      <c r="C19" s="42">
        <f>C18+C14+C11</f>
        <v>50129634.490000002</v>
      </c>
      <c r="D19" s="43">
        <f>C19/C24</f>
        <v>0.76997242325939996</v>
      </c>
      <c r="E19" s="44">
        <f>C19/C40</f>
        <v>0.63244163660926001</v>
      </c>
    </row>
    <row r="20" spans="2:5" s="1" customFormat="1" ht="15" customHeight="1" x14ac:dyDescent="0.25">
      <c r="B20" s="28" t="s">
        <v>581</v>
      </c>
      <c r="C20" s="42">
        <f>'Прил.5 Расчет СМР и ОБ'!J256</f>
        <v>5575751.9846641002</v>
      </c>
      <c r="D20" s="43">
        <f>C20/C24</f>
        <v>8.5641463593389006E-2</v>
      </c>
      <c r="E20" s="43">
        <f>C20/C40</f>
        <v>7.0344373071616006E-2</v>
      </c>
    </row>
    <row r="21" spans="2:5" s="1" customFormat="1" ht="15" customHeight="1" x14ac:dyDescent="0.25">
      <c r="B21" s="28" t="s">
        <v>582</v>
      </c>
      <c r="C21" s="45">
        <f>C20/(C11+C15)</f>
        <v>0.57650078412495998</v>
      </c>
      <c r="D21" s="43"/>
      <c r="E21" s="44"/>
    </row>
    <row r="22" spans="2:5" s="1" customFormat="1" ht="15" customHeight="1" x14ac:dyDescent="0.25">
      <c r="B22" s="28" t="s">
        <v>583</v>
      </c>
      <c r="C22" s="42">
        <f>'Прил.5 Расчет СМР и ОБ'!J255</f>
        <v>9400366.6350309998</v>
      </c>
      <c r="D22" s="43">
        <f>C22/C24</f>
        <v>0.14438611314721</v>
      </c>
      <c r="E22" s="43">
        <f>C22/C40</f>
        <v>0.11859618207613</v>
      </c>
    </row>
    <row r="23" spans="2:5" s="1" customFormat="1" ht="15" customHeight="1" x14ac:dyDescent="0.25">
      <c r="B23" s="28" t="s">
        <v>584</v>
      </c>
      <c r="C23" s="45">
        <f>C22/(C11+C15)</f>
        <v>0.97194400881945997</v>
      </c>
      <c r="D23" s="43"/>
      <c r="E23" s="44"/>
    </row>
    <row r="24" spans="2:5" s="1" customFormat="1" ht="15" customHeight="1" x14ac:dyDescent="0.25">
      <c r="B24" s="28" t="s">
        <v>585</v>
      </c>
      <c r="C24" s="42">
        <f>C19+C20+C22</f>
        <v>65105753.109695002</v>
      </c>
      <c r="D24" s="43">
        <f>C24/C24</f>
        <v>1</v>
      </c>
      <c r="E24" s="43">
        <f>C24/C40</f>
        <v>0.82138219175700999</v>
      </c>
    </row>
    <row r="25" spans="2:5" s="1" customFormat="1" ht="31.35" customHeight="1" x14ac:dyDescent="0.25">
      <c r="B25" s="28" t="s">
        <v>586</v>
      </c>
      <c r="C25" s="42">
        <f>'Прил.5 Расчет СМР и ОБ'!J83</f>
        <v>5996010.04</v>
      </c>
      <c r="D25" s="43"/>
      <c r="E25" s="43">
        <f>C25/C40</f>
        <v>7.5646400405724998E-2</v>
      </c>
    </row>
    <row r="26" spans="2:5" s="1" customFormat="1" ht="31.35" customHeight="1" x14ac:dyDescent="0.25">
      <c r="B26" s="28" t="s">
        <v>587</v>
      </c>
      <c r="C26" s="42">
        <f>C25</f>
        <v>5996010.04</v>
      </c>
      <c r="D26" s="43"/>
      <c r="E26" s="43">
        <f>C26/C40</f>
        <v>7.5646400405724998E-2</v>
      </c>
    </row>
    <row r="27" spans="2:5" s="1" customFormat="1" ht="15" customHeight="1" x14ac:dyDescent="0.25">
      <c r="B27" s="28" t="s">
        <v>588</v>
      </c>
      <c r="C27" s="46">
        <f>C24+C25</f>
        <v>71101763.149694994</v>
      </c>
      <c r="D27" s="43"/>
      <c r="E27" s="43">
        <f>C27/C40</f>
        <v>0.89702859216274</v>
      </c>
    </row>
    <row r="28" spans="2:5" s="1" customFormat="1" ht="33" customHeight="1" x14ac:dyDescent="0.25">
      <c r="B28" s="28" t="s">
        <v>589</v>
      </c>
      <c r="C28" s="28"/>
      <c r="D28" s="44"/>
      <c r="E28" s="44"/>
    </row>
    <row r="29" spans="2:5" s="1" customFormat="1" ht="31.35" customHeight="1" x14ac:dyDescent="0.25">
      <c r="B29" s="28" t="s">
        <v>590</v>
      </c>
      <c r="C29" s="46">
        <f>ROUND(C24*0.039,2)</f>
        <v>2539124.37</v>
      </c>
      <c r="D29" s="44"/>
      <c r="E29" s="43">
        <f>C29/C40</f>
        <v>3.2033905462399002E-2</v>
      </c>
    </row>
    <row r="30" spans="2:5" s="1" customFormat="1" ht="62.45" customHeight="1" x14ac:dyDescent="0.25">
      <c r="B30" s="28" t="s">
        <v>591</v>
      </c>
      <c r="C30" s="46">
        <f>ROUND((C24+C29)*0.021,2)</f>
        <v>1420542.43</v>
      </c>
      <c r="D30" s="44"/>
      <c r="E30" s="43">
        <f>C30/C40</f>
        <v>1.7921738078528E-2</v>
      </c>
    </row>
    <row r="31" spans="2:5" s="1" customFormat="1" ht="15.6" customHeight="1" x14ac:dyDescent="0.25">
      <c r="B31" s="28" t="s">
        <v>592</v>
      </c>
      <c r="C31" s="46">
        <v>134000</v>
      </c>
      <c r="D31" s="44"/>
      <c r="E31" s="43">
        <f>C31/C40</f>
        <v>1.6905604871814001E-3</v>
      </c>
    </row>
    <row r="32" spans="2:5" s="1" customFormat="1" ht="31.35" customHeight="1" x14ac:dyDescent="0.25">
      <c r="B32" s="28" t="s">
        <v>593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8" t="s">
        <v>594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8" t="s">
        <v>595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8" t="s">
        <v>596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597</v>
      </c>
      <c r="C36" s="48">
        <f>ROUND((C27+C29+C31+C30)*0.0214,2)</f>
        <v>1609182.2</v>
      </c>
      <c r="D36" s="49"/>
      <c r="E36" s="50">
        <f>C36/C40</f>
        <v>2.0301640626833001E-2</v>
      </c>
      <c r="K36" s="36"/>
    </row>
    <row r="37" spans="2:11" s="1" customFormat="1" ht="15.6" customHeight="1" x14ac:dyDescent="0.25">
      <c r="B37" s="29" t="s">
        <v>598</v>
      </c>
      <c r="C37" s="29">
        <f>ROUND((C27+C29+C30+C31)*0.002,2)</f>
        <v>150390.85999999999</v>
      </c>
      <c r="D37" s="51"/>
      <c r="E37" s="51">
        <f>C37/C40</f>
        <v>1.8973495936510001E-3</v>
      </c>
    </row>
    <row r="38" spans="2:11" s="1" customFormat="1" ht="62.45" customHeight="1" x14ac:dyDescent="0.25">
      <c r="B38" s="52" t="s">
        <v>599</v>
      </c>
      <c r="C38" s="53">
        <f>C27+C29+C30+C31+C36+C37</f>
        <v>76955003.009694993</v>
      </c>
      <c r="D38" s="54"/>
      <c r="E38" s="55">
        <f>C38/C40</f>
        <v>0.97087378641133004</v>
      </c>
    </row>
    <row r="39" spans="2:11" s="1" customFormat="1" ht="15.6" customHeight="1" x14ac:dyDescent="0.25">
      <c r="B39" s="28" t="s">
        <v>600</v>
      </c>
      <c r="C39" s="42">
        <f>ROUND(C38*0.03,2)</f>
        <v>2308650.09</v>
      </c>
      <c r="D39" s="44"/>
      <c r="E39" s="43">
        <f>C39/C40</f>
        <v>2.912621358867E-2</v>
      </c>
    </row>
    <row r="40" spans="2:11" s="1" customFormat="1" ht="15.6" customHeight="1" x14ac:dyDescent="0.25">
      <c r="B40" s="28" t="s">
        <v>601</v>
      </c>
      <c r="C40" s="42">
        <f>C39+C38</f>
        <v>79263653.099694997</v>
      </c>
      <c r="D40" s="44"/>
      <c r="E40" s="43">
        <f>C40/C40</f>
        <v>1</v>
      </c>
    </row>
    <row r="41" spans="2:11" s="1" customFormat="1" ht="31.35" customHeight="1" x14ac:dyDescent="0.25">
      <c r="B41" s="28" t="s">
        <v>602</v>
      </c>
      <c r="C41" s="42">
        <f>C40/'Прил.5 Расчет СМР и ОБ'!E259</f>
        <v>79263653.099694997</v>
      </c>
      <c r="D41" s="44"/>
      <c r="E41" s="44"/>
    </row>
    <row r="42" spans="2:11" s="1" customFormat="1" ht="15.6" customHeight="1" x14ac:dyDescent="0.25">
      <c r="B42" s="84"/>
      <c r="C42" s="84"/>
    </row>
    <row r="43" spans="2:11" s="1" customFormat="1" ht="15.6" customHeight="1" x14ac:dyDescent="0.25">
      <c r="B43" s="84" t="s">
        <v>564</v>
      </c>
      <c r="C43" s="84"/>
    </row>
    <row r="44" spans="2:11" s="1" customFormat="1" ht="15.6" customHeight="1" x14ac:dyDescent="0.25">
      <c r="B44" s="5" t="s">
        <v>31</v>
      </c>
      <c r="C44" s="84"/>
    </row>
    <row r="45" spans="2:11" s="1" customFormat="1" ht="15.6" customHeight="1" x14ac:dyDescent="0.25">
      <c r="B45" s="84"/>
      <c r="C45" s="84"/>
    </row>
    <row r="46" spans="2:11" s="1" customFormat="1" ht="15.6" customHeight="1" x14ac:dyDescent="0.25">
      <c r="B46" s="84" t="s">
        <v>708</v>
      </c>
      <c r="C46" s="84"/>
    </row>
    <row r="47" spans="2:11" s="1" customFormat="1" ht="15.6" customHeight="1" x14ac:dyDescent="0.25">
      <c r="B47" s="5" t="s">
        <v>32</v>
      </c>
      <c r="C47" s="84"/>
    </row>
    <row r="48" spans="2:11" s="1" customFormat="1" ht="15.6" customHeight="1" x14ac:dyDescent="0.25">
      <c r="B48" s="79"/>
      <c r="C48" s="79"/>
    </row>
    <row r="49" spans="2:3" x14ac:dyDescent="0.25">
      <c r="B49" s="79"/>
      <c r="C49" s="79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70"/>
  <sheetViews>
    <sheetView tabSelected="1" view="pageBreakPreview" zoomScale="70" zoomScaleSheetLayoutView="70" workbookViewId="0">
      <selection activeCell="M18" sqref="M18"/>
    </sheetView>
  </sheetViews>
  <sheetFormatPr defaultColWidth="9.140625" defaultRowHeight="15" outlineLevelRow="1" x14ac:dyDescent="0.25"/>
  <cols>
    <col min="1" max="1" width="5.5703125" style="25" customWidth="1"/>
    <col min="2" max="2" width="22.42578125" style="25" customWidth="1"/>
    <col min="3" max="3" width="39.140625" style="25" customWidth="1"/>
    <col min="4" max="4" width="10.5703125" style="25" customWidth="1"/>
    <col min="5" max="5" width="15.140625" style="25" customWidth="1"/>
    <col min="6" max="6" width="14.42578125" style="25" customWidth="1"/>
    <col min="7" max="7" width="16.85546875" style="25" customWidth="1"/>
    <col min="8" max="8" width="12.5703125" style="25" customWidth="1"/>
    <col min="9" max="9" width="14.42578125" style="25" customWidth="1"/>
    <col min="10" max="10" width="21.85546875" style="25" customWidth="1"/>
    <col min="11" max="11" width="22.42578125" style="25" customWidth="1"/>
    <col min="12" max="12" width="16.42578125" style="25" customWidth="1"/>
    <col min="13" max="13" width="10.85546875" style="25" customWidth="1"/>
    <col min="14" max="14" width="9.140625" style="25"/>
  </cols>
  <sheetData>
    <row r="1" spans="1:11" s="25" customFormat="1" ht="13.7" customHeight="1" x14ac:dyDescent="0.2">
      <c r="A1" s="24"/>
    </row>
    <row r="2" spans="1:11" s="25" customFormat="1" ht="15.6" customHeight="1" x14ac:dyDescent="0.25">
      <c r="A2" s="1"/>
      <c r="B2" s="1"/>
      <c r="C2" s="1"/>
      <c r="D2" s="1"/>
      <c r="E2" s="1"/>
      <c r="F2" s="1"/>
      <c r="G2" s="1"/>
      <c r="H2" s="114" t="s">
        <v>603</v>
      </c>
      <c r="I2" s="114"/>
      <c r="J2" s="114"/>
    </row>
    <row r="3" spans="1:11" s="25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4" customFormat="1" ht="15.6" customHeight="1" x14ac:dyDescent="0.2">
      <c r="A4" s="99" t="s">
        <v>604</v>
      </c>
      <c r="B4" s="99"/>
      <c r="C4" s="99"/>
      <c r="D4" s="99"/>
      <c r="E4" s="99"/>
      <c r="F4" s="99"/>
      <c r="G4" s="99"/>
      <c r="H4" s="99"/>
      <c r="I4" s="26"/>
      <c r="J4" s="26"/>
    </row>
    <row r="5" spans="1:11" s="24" customFormat="1" ht="15.6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4" customFormat="1" x14ac:dyDescent="0.2">
      <c r="A6" s="115" t="s">
        <v>605</v>
      </c>
      <c r="B6" s="116"/>
      <c r="C6" s="116"/>
      <c r="D6" s="115" t="s">
        <v>606</v>
      </c>
      <c r="E6" s="117"/>
      <c r="F6" s="117"/>
      <c r="G6" s="117"/>
      <c r="H6" s="117"/>
      <c r="I6" s="117"/>
      <c r="J6" s="117"/>
    </row>
    <row r="7" spans="1:11" s="24" customFormat="1" ht="15.6" customHeight="1" x14ac:dyDescent="0.2">
      <c r="A7" s="115" t="s">
        <v>4</v>
      </c>
      <c r="B7" s="116"/>
      <c r="C7" s="116"/>
      <c r="D7" s="27"/>
      <c r="E7" s="27"/>
      <c r="F7" s="27"/>
      <c r="G7" s="27"/>
      <c r="H7" s="27"/>
      <c r="I7" s="27"/>
      <c r="J7" s="27"/>
    </row>
    <row r="8" spans="1:11" s="24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13" t="s">
        <v>607</v>
      </c>
      <c r="B9" s="105" t="s">
        <v>54</v>
      </c>
      <c r="C9" s="105" t="s">
        <v>568</v>
      </c>
      <c r="D9" s="105" t="s">
        <v>56</v>
      </c>
      <c r="E9" s="105" t="s">
        <v>608</v>
      </c>
      <c r="F9" s="105" t="s">
        <v>58</v>
      </c>
      <c r="G9" s="105"/>
      <c r="H9" s="105" t="s">
        <v>609</v>
      </c>
      <c r="I9" s="105" t="s">
        <v>610</v>
      </c>
      <c r="J9" s="105"/>
      <c r="K9" s="3"/>
    </row>
    <row r="10" spans="1:11" s="1" customFormat="1" ht="28.5" customHeight="1" x14ac:dyDescent="0.25">
      <c r="A10" s="113"/>
      <c r="B10" s="105"/>
      <c r="C10" s="105"/>
      <c r="D10" s="105"/>
      <c r="E10" s="105"/>
      <c r="F10" s="4" t="s">
        <v>611</v>
      </c>
      <c r="G10" s="4" t="s">
        <v>60</v>
      </c>
      <c r="H10" s="105"/>
      <c r="I10" s="4" t="s">
        <v>611</v>
      </c>
      <c r="J10" s="4" t="s">
        <v>60</v>
      </c>
    </row>
    <row r="11" spans="1:11" s="1" customFormat="1" ht="15.6" customHeight="1" x14ac:dyDescent="0.25">
      <c r="A11" s="28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9"/>
      <c r="B12" s="120" t="s">
        <v>612</v>
      </c>
      <c r="C12" s="121"/>
      <c r="D12" s="118"/>
      <c r="E12" s="118"/>
      <c r="F12" s="118"/>
      <c r="G12" s="118"/>
      <c r="H12" s="118"/>
      <c r="I12" s="29"/>
      <c r="J12" s="29"/>
    </row>
    <row r="13" spans="1:11" s="1" customFormat="1" ht="31.35" customHeight="1" x14ac:dyDescent="0.25">
      <c r="A13" s="15">
        <v>1</v>
      </c>
      <c r="B13" s="15" t="s">
        <v>63</v>
      </c>
      <c r="C13" s="16" t="s">
        <v>613</v>
      </c>
      <c r="D13" s="15" t="s">
        <v>65</v>
      </c>
      <c r="E13" s="15">
        <v>21482.99750501</v>
      </c>
      <c r="F13" s="17">
        <v>8.86</v>
      </c>
      <c r="G13" s="17">
        <f>ROUND(E13*F13,2)</f>
        <v>190339.36</v>
      </c>
      <c r="H13" s="30">
        <f>G13/G14</f>
        <v>1</v>
      </c>
      <c r="I13" s="17">
        <f>ROUND(F13*Прил.10!$D$10,2)</f>
        <v>392.41</v>
      </c>
      <c r="J13" s="17">
        <f>ROUND(E13*I13,2)</f>
        <v>8430143.0500000007</v>
      </c>
    </row>
    <row r="14" spans="1:11" s="1" customFormat="1" ht="31.35" customHeight="1" x14ac:dyDescent="0.25">
      <c r="A14" s="15"/>
      <c r="B14" s="15"/>
      <c r="C14" s="16" t="s">
        <v>614</v>
      </c>
      <c r="D14" s="15" t="s">
        <v>65</v>
      </c>
      <c r="E14" s="15">
        <f>SUM(E13:E13)</f>
        <v>21482.99750501</v>
      </c>
      <c r="F14" s="17"/>
      <c r="G14" s="17">
        <f>SUM(G13:G13)</f>
        <v>190339.36</v>
      </c>
      <c r="H14" s="30">
        <v>1</v>
      </c>
      <c r="I14" s="17"/>
      <c r="J14" s="17">
        <f>SUM(J13:J13)</f>
        <v>8430143.0500000007</v>
      </c>
    </row>
    <row r="15" spans="1:11" s="1" customFormat="1" ht="15.6" customHeight="1" x14ac:dyDescent="0.25">
      <c r="A15" s="15"/>
      <c r="B15" s="107" t="s">
        <v>112</v>
      </c>
      <c r="C15" s="108"/>
      <c r="D15" s="107"/>
      <c r="E15" s="107"/>
      <c r="F15" s="122"/>
      <c r="G15" s="122"/>
      <c r="H15" s="107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112</v>
      </c>
      <c r="D16" s="15" t="s">
        <v>65</v>
      </c>
      <c r="E16" s="15">
        <v>2125.29</v>
      </c>
      <c r="F16" s="17">
        <v>13.19</v>
      </c>
      <c r="G16" s="17">
        <f>ROUND(E16*F16,2)</f>
        <v>28032.58</v>
      </c>
      <c r="H16" s="30">
        <v>1</v>
      </c>
      <c r="I16" s="17">
        <f>ROUND(F16*Прил.10!$D$10,2)</f>
        <v>584.19000000000005</v>
      </c>
      <c r="J16" s="17">
        <f>ROUND(E16*I16,2)</f>
        <v>1241573.17</v>
      </c>
    </row>
    <row r="17" spans="1:10" s="1" customFormat="1" ht="15.6" customHeight="1" x14ac:dyDescent="0.25">
      <c r="A17" s="15"/>
      <c r="B17" s="106" t="s">
        <v>113</v>
      </c>
      <c r="C17" s="108"/>
      <c r="D17" s="107"/>
      <c r="E17" s="107"/>
      <c r="F17" s="122"/>
      <c r="G17" s="122"/>
      <c r="H17" s="107"/>
      <c r="I17" s="17"/>
      <c r="J17" s="17"/>
    </row>
    <row r="18" spans="1:10" s="1" customFormat="1" ht="15.6" customHeight="1" x14ac:dyDescent="0.25">
      <c r="A18" s="15"/>
      <c r="B18" s="107" t="s">
        <v>615</v>
      </c>
      <c r="C18" s="108"/>
      <c r="D18" s="107"/>
      <c r="E18" s="107"/>
      <c r="F18" s="122"/>
      <c r="G18" s="122"/>
      <c r="H18" s="107"/>
      <c r="I18" s="17"/>
      <c r="J18" s="17"/>
    </row>
    <row r="19" spans="1:10" s="1" customFormat="1" ht="31.35" customHeight="1" x14ac:dyDescent="0.25">
      <c r="A19" s="15">
        <v>3</v>
      </c>
      <c r="B19" s="19" t="s">
        <v>114</v>
      </c>
      <c r="C19" s="31" t="s">
        <v>115</v>
      </c>
      <c r="D19" s="20" t="s">
        <v>116</v>
      </c>
      <c r="E19" s="23">
        <v>388.54357278599002</v>
      </c>
      <c r="F19" s="21">
        <v>290.01</v>
      </c>
      <c r="G19" s="21">
        <f t="shared" ref="G19:G29" si="0">ROUND(E19*F19,2)</f>
        <v>112681.52</v>
      </c>
      <c r="H19" s="30">
        <f>G19/G76</f>
        <v>0.41304894483326998</v>
      </c>
      <c r="I19" s="17">
        <f>ROUND(F19*Прил.10!$D$11,2)</f>
        <v>3906.43</v>
      </c>
      <c r="J19" s="17">
        <f t="shared" ref="J19:J29" si="1">ROUND(E19*I19,2)</f>
        <v>1517818.27</v>
      </c>
    </row>
    <row r="20" spans="1:10" s="1" customFormat="1" ht="31.35" customHeight="1" x14ac:dyDescent="0.25">
      <c r="A20" s="15">
        <v>4</v>
      </c>
      <c r="B20" s="19" t="s">
        <v>117</v>
      </c>
      <c r="C20" s="31" t="s">
        <v>118</v>
      </c>
      <c r="D20" s="20" t="s">
        <v>116</v>
      </c>
      <c r="E20" s="23">
        <v>201.78136915100001</v>
      </c>
      <c r="F20" s="21">
        <v>120.04</v>
      </c>
      <c r="G20" s="21">
        <f t="shared" si="0"/>
        <v>24221.84</v>
      </c>
      <c r="H20" s="30">
        <f>G20/G76</f>
        <v>8.8788343056787997E-2</v>
      </c>
      <c r="I20" s="17">
        <f>ROUND(F20*Прил.10!$D$11,2)</f>
        <v>1616.94</v>
      </c>
      <c r="J20" s="17">
        <f t="shared" si="1"/>
        <v>326268.37</v>
      </c>
    </row>
    <row r="21" spans="1:10" s="1" customFormat="1" ht="62.45" customHeight="1" x14ac:dyDescent="0.25">
      <c r="A21" s="15">
        <v>5</v>
      </c>
      <c r="B21" s="19" t="s">
        <v>119</v>
      </c>
      <c r="C21" s="31" t="s">
        <v>120</v>
      </c>
      <c r="D21" s="20" t="s">
        <v>116</v>
      </c>
      <c r="E21" s="23">
        <v>249.67135496489999</v>
      </c>
      <c r="F21" s="21">
        <v>90</v>
      </c>
      <c r="G21" s="21">
        <f t="shared" si="0"/>
        <v>22470.42</v>
      </c>
      <c r="H21" s="30">
        <f>G21/G76</f>
        <v>8.2368282491755998E-2</v>
      </c>
      <c r="I21" s="17">
        <f>ROUND(F21*Прил.10!$D$11,2)</f>
        <v>1212.3</v>
      </c>
      <c r="J21" s="17">
        <f t="shared" si="1"/>
        <v>302676.58</v>
      </c>
    </row>
    <row r="22" spans="1:10" s="1" customFormat="1" ht="46.9" customHeight="1" x14ac:dyDescent="0.25">
      <c r="A22" s="15">
        <v>6</v>
      </c>
      <c r="B22" s="19" t="s">
        <v>121</v>
      </c>
      <c r="C22" s="31" t="s">
        <v>122</v>
      </c>
      <c r="D22" s="20" t="s">
        <v>116</v>
      </c>
      <c r="E22" s="23">
        <v>121.37524634716</v>
      </c>
      <c r="F22" s="21">
        <v>115.27</v>
      </c>
      <c r="G22" s="21">
        <f t="shared" si="0"/>
        <v>13990.92</v>
      </c>
      <c r="H22" s="30">
        <f>G22/G76</f>
        <v>5.1285559009558002E-2</v>
      </c>
      <c r="I22" s="17">
        <f>ROUND(F22*Прил.10!$D$11,2)</f>
        <v>1552.69</v>
      </c>
      <c r="J22" s="17">
        <f t="shared" si="1"/>
        <v>188458.13</v>
      </c>
    </row>
    <row r="23" spans="1:10" s="1" customFormat="1" ht="31.35" customHeight="1" x14ac:dyDescent="0.25">
      <c r="A23" s="15">
        <v>7</v>
      </c>
      <c r="B23" s="19" t="s">
        <v>123</v>
      </c>
      <c r="C23" s="31" t="s">
        <v>124</v>
      </c>
      <c r="D23" s="20" t="s">
        <v>116</v>
      </c>
      <c r="E23" s="23">
        <v>98.958866760497997</v>
      </c>
      <c r="F23" s="21">
        <v>115.4</v>
      </c>
      <c r="G23" s="21">
        <f t="shared" si="0"/>
        <v>11419.85</v>
      </c>
      <c r="H23" s="30">
        <f>G23/G76</f>
        <v>4.1860963471687003E-2</v>
      </c>
      <c r="I23" s="17">
        <f>ROUND(F23*Прил.10!$D$11,2)</f>
        <v>1554.44</v>
      </c>
      <c r="J23" s="17">
        <f t="shared" si="1"/>
        <v>153825.62</v>
      </c>
    </row>
    <row r="24" spans="1:10" s="1" customFormat="1" ht="31.35" customHeight="1" x14ac:dyDescent="0.25">
      <c r="A24" s="15">
        <v>8</v>
      </c>
      <c r="B24" s="19" t="s">
        <v>125</v>
      </c>
      <c r="C24" s="31" t="s">
        <v>126</v>
      </c>
      <c r="D24" s="20" t="s">
        <v>116</v>
      </c>
      <c r="E24" s="23">
        <v>85.489387070229995</v>
      </c>
      <c r="F24" s="21">
        <v>120.24</v>
      </c>
      <c r="G24" s="21">
        <f t="shared" si="0"/>
        <v>10279.24</v>
      </c>
      <c r="H24" s="30">
        <f>G24/G76</f>
        <v>3.7679907368022E-2</v>
      </c>
      <c r="I24" s="17">
        <f>ROUND(F24*Прил.10!$D$11,2)</f>
        <v>1619.63</v>
      </c>
      <c r="J24" s="17">
        <f t="shared" si="1"/>
        <v>138461.18</v>
      </c>
    </row>
    <row r="25" spans="1:10" s="1" customFormat="1" ht="31.35" customHeight="1" x14ac:dyDescent="0.25">
      <c r="A25" s="15">
        <v>9</v>
      </c>
      <c r="B25" s="19" t="s">
        <v>127</v>
      </c>
      <c r="C25" s="31" t="s">
        <v>128</v>
      </c>
      <c r="D25" s="20" t="s">
        <v>116</v>
      </c>
      <c r="E25" s="23">
        <v>155.23483450322999</v>
      </c>
      <c r="F25" s="21">
        <v>65.709999999999994</v>
      </c>
      <c r="G25" s="21">
        <f t="shared" si="0"/>
        <v>10200.48</v>
      </c>
      <c r="H25" s="30">
        <f>G25/G76</f>
        <v>3.7391202220141001E-2</v>
      </c>
      <c r="I25" s="17">
        <f>ROUND(F25*Прил.10!$D$11,2)</f>
        <v>885.11</v>
      </c>
      <c r="J25" s="17">
        <f t="shared" si="1"/>
        <v>137399.9</v>
      </c>
    </row>
    <row r="26" spans="1:10" s="1" customFormat="1" ht="46.9" customHeight="1" x14ac:dyDescent="0.25">
      <c r="A26" s="15">
        <v>10</v>
      </c>
      <c r="B26" s="19" t="s">
        <v>129</v>
      </c>
      <c r="C26" s="31" t="s">
        <v>130</v>
      </c>
      <c r="D26" s="20" t="s">
        <v>116</v>
      </c>
      <c r="E26" s="23">
        <v>1167.9132835354001</v>
      </c>
      <c r="F26" s="21">
        <v>6.82</v>
      </c>
      <c r="G26" s="21">
        <f t="shared" si="0"/>
        <v>7965.17</v>
      </c>
      <c r="H26" s="30">
        <f>G26/G76</f>
        <v>2.9197379161352999E-2</v>
      </c>
      <c r="I26" s="17">
        <f>ROUND(F26*Прил.10!$D$11,2)</f>
        <v>91.87</v>
      </c>
      <c r="J26" s="17">
        <f t="shared" si="1"/>
        <v>107296.19</v>
      </c>
    </row>
    <row r="27" spans="1:10" s="1" customFormat="1" ht="31.35" customHeight="1" x14ac:dyDescent="0.25">
      <c r="A27" s="15">
        <v>11</v>
      </c>
      <c r="B27" s="19" t="s">
        <v>131</v>
      </c>
      <c r="C27" s="31" t="s">
        <v>132</v>
      </c>
      <c r="D27" s="20" t="s">
        <v>116</v>
      </c>
      <c r="E27" s="23">
        <v>84.354483395643996</v>
      </c>
      <c r="F27" s="21">
        <v>86.4</v>
      </c>
      <c r="G27" s="21">
        <f t="shared" si="0"/>
        <v>7288.23</v>
      </c>
      <c r="H27" s="30">
        <f>G27/G76</f>
        <v>2.6715966479704999E-2</v>
      </c>
      <c r="I27" s="17">
        <f>ROUND(F27*Прил.10!$D$11,2)</f>
        <v>1163.81</v>
      </c>
      <c r="J27" s="17">
        <f t="shared" si="1"/>
        <v>98172.59</v>
      </c>
    </row>
    <row r="28" spans="1:10" s="1" customFormat="1" ht="46.9" customHeight="1" x14ac:dyDescent="0.25">
      <c r="A28" s="15">
        <v>12</v>
      </c>
      <c r="B28" s="19" t="s">
        <v>133</v>
      </c>
      <c r="C28" s="31" t="s">
        <v>134</v>
      </c>
      <c r="D28" s="20" t="s">
        <v>116</v>
      </c>
      <c r="E28" s="23">
        <v>583.65886938147003</v>
      </c>
      <c r="F28" s="21">
        <v>12.31</v>
      </c>
      <c r="G28" s="21">
        <f t="shared" si="0"/>
        <v>7184.84</v>
      </c>
      <c r="H28" s="30">
        <f>G28/G76</f>
        <v>2.6336976824557001E-2</v>
      </c>
      <c r="I28" s="17">
        <f>ROUND(F28*Прил.10!$D$11,2)</f>
        <v>165.82</v>
      </c>
      <c r="J28" s="17">
        <f t="shared" si="1"/>
        <v>96782.31</v>
      </c>
    </row>
    <row r="29" spans="1:10" s="1" customFormat="1" ht="31.35" customHeight="1" x14ac:dyDescent="0.25">
      <c r="A29" s="15">
        <v>13</v>
      </c>
      <c r="B29" s="19" t="s">
        <v>135</v>
      </c>
      <c r="C29" s="31" t="s">
        <v>136</v>
      </c>
      <c r="D29" s="20" t="s">
        <v>116</v>
      </c>
      <c r="E29" s="23">
        <v>19.611386944246</v>
      </c>
      <c r="F29" s="21">
        <v>312.20999999999998</v>
      </c>
      <c r="G29" s="21">
        <f t="shared" si="0"/>
        <v>6122.87</v>
      </c>
      <c r="H29" s="30">
        <f>G29/G76</f>
        <v>2.2444185992975998E-2</v>
      </c>
      <c r="I29" s="17">
        <f>ROUND(F29*Прил.10!$D$11,2)</f>
        <v>4205.47</v>
      </c>
      <c r="J29" s="17">
        <f t="shared" si="1"/>
        <v>82475.100000000006</v>
      </c>
    </row>
    <row r="30" spans="1:10" s="1" customFormat="1" ht="15.6" customHeight="1" x14ac:dyDescent="0.25">
      <c r="A30" s="15"/>
      <c r="B30" s="123" t="s">
        <v>616</v>
      </c>
      <c r="C30" s="107"/>
      <c r="D30" s="107"/>
      <c r="E30" s="107"/>
      <c r="F30" s="122"/>
      <c r="G30" s="21">
        <f>SUM(G19:G29)</f>
        <v>233825.38</v>
      </c>
      <c r="H30" s="30">
        <f>SUM(H19:H29)</f>
        <v>0.85711771090981004</v>
      </c>
      <c r="I30" s="17"/>
      <c r="J30" s="17">
        <f>SUM(J19:J29)</f>
        <v>3149634.24</v>
      </c>
    </row>
    <row r="31" spans="1:10" s="1" customFormat="1" ht="31.35" customHeight="1" outlineLevel="1" x14ac:dyDescent="0.25">
      <c r="A31" s="15">
        <v>14</v>
      </c>
      <c r="B31" s="19" t="s">
        <v>137</v>
      </c>
      <c r="C31" s="31" t="s">
        <v>138</v>
      </c>
      <c r="D31" s="20" t="s">
        <v>116</v>
      </c>
      <c r="E31" s="23">
        <v>30.506606714842999</v>
      </c>
      <c r="F31" s="21">
        <v>175.56</v>
      </c>
      <c r="G31" s="21">
        <f t="shared" ref="G31:G74" si="2">ROUND(E31*F31,2)</f>
        <v>5355.74</v>
      </c>
      <c r="H31" s="30">
        <f>G31/G76</f>
        <v>1.9632169993814001E-2</v>
      </c>
      <c r="I31" s="17">
        <f>ROUND(F31*Прил.10!$D$11,2)</f>
        <v>2364.79</v>
      </c>
      <c r="J31" s="17">
        <f t="shared" ref="J31:J74" si="3">ROUND(E31*I31,2)</f>
        <v>72141.72</v>
      </c>
    </row>
    <row r="32" spans="1:10" s="1" customFormat="1" ht="31.35" customHeight="1" outlineLevel="1" x14ac:dyDescent="0.25">
      <c r="A32" s="15">
        <v>15</v>
      </c>
      <c r="B32" s="19" t="s">
        <v>139</v>
      </c>
      <c r="C32" s="31" t="s">
        <v>140</v>
      </c>
      <c r="D32" s="20" t="s">
        <v>141</v>
      </c>
      <c r="E32" s="23">
        <v>28.71889439173</v>
      </c>
      <c r="F32" s="21">
        <v>184.39</v>
      </c>
      <c r="G32" s="21">
        <f t="shared" si="2"/>
        <v>5295.48</v>
      </c>
      <c r="H32" s="30">
        <f>G32/G76</f>
        <v>1.9411279031253E-2</v>
      </c>
      <c r="I32" s="17">
        <f>ROUND(F32*Прил.10!$D$11,2)</f>
        <v>2483.73</v>
      </c>
      <c r="J32" s="17">
        <f t="shared" si="3"/>
        <v>71329.98</v>
      </c>
    </row>
    <row r="33" spans="1:10" s="1" customFormat="1" ht="31.35" customHeight="1" outlineLevel="1" x14ac:dyDescent="0.25">
      <c r="A33" s="15">
        <v>16</v>
      </c>
      <c r="B33" s="19" t="s">
        <v>142</v>
      </c>
      <c r="C33" s="31" t="s">
        <v>143</v>
      </c>
      <c r="D33" s="20" t="s">
        <v>116</v>
      </c>
      <c r="E33" s="23">
        <v>43.058212864009</v>
      </c>
      <c r="F33" s="21">
        <v>96.89</v>
      </c>
      <c r="G33" s="21">
        <f t="shared" si="2"/>
        <v>4171.91</v>
      </c>
      <c r="H33" s="30">
        <f>G33/G76</f>
        <v>1.5292685290714999E-2</v>
      </c>
      <c r="I33" s="17">
        <f>ROUND(F33*Прил.10!$D$11,2)</f>
        <v>1305.1099999999999</v>
      </c>
      <c r="J33" s="17">
        <f t="shared" si="3"/>
        <v>56195.7</v>
      </c>
    </row>
    <row r="34" spans="1:10" s="1" customFormat="1" ht="31.35" customHeight="1" outlineLevel="1" x14ac:dyDescent="0.25">
      <c r="A34" s="15">
        <v>17</v>
      </c>
      <c r="B34" s="19" t="s">
        <v>144</v>
      </c>
      <c r="C34" s="31" t="s">
        <v>145</v>
      </c>
      <c r="D34" s="20" t="s">
        <v>116</v>
      </c>
      <c r="E34" s="23">
        <v>31.451959480208</v>
      </c>
      <c r="F34" s="21">
        <v>94.05</v>
      </c>
      <c r="G34" s="21">
        <f t="shared" si="2"/>
        <v>2958.06</v>
      </c>
      <c r="H34" s="30">
        <f>G34/G76</f>
        <v>1.0843158325815E-2</v>
      </c>
      <c r="I34" s="17">
        <f>ROUND(F34*Прил.10!$D$11,2)</f>
        <v>1266.8499999999999</v>
      </c>
      <c r="J34" s="17">
        <f t="shared" si="3"/>
        <v>39844.910000000003</v>
      </c>
    </row>
    <row r="35" spans="1:10" s="1" customFormat="1" ht="46.9" customHeight="1" outlineLevel="1" x14ac:dyDescent="0.25">
      <c r="A35" s="15">
        <v>18</v>
      </c>
      <c r="B35" s="19" t="s">
        <v>146</v>
      </c>
      <c r="C35" s="31" t="s">
        <v>147</v>
      </c>
      <c r="D35" s="20" t="s">
        <v>116</v>
      </c>
      <c r="E35" s="23">
        <v>85.796768331920006</v>
      </c>
      <c r="F35" s="21">
        <v>29.46</v>
      </c>
      <c r="G35" s="21">
        <f t="shared" si="2"/>
        <v>2527.5700000000002</v>
      </c>
      <c r="H35" s="30">
        <f>G35/G76</f>
        <v>9.2651405615777008E-3</v>
      </c>
      <c r="I35" s="17">
        <f>ROUND(F35*Прил.10!$D$11,2)</f>
        <v>396.83</v>
      </c>
      <c r="J35" s="17">
        <f t="shared" si="3"/>
        <v>34046.730000000003</v>
      </c>
    </row>
    <row r="36" spans="1:10" s="1" customFormat="1" ht="31.35" customHeight="1" outlineLevel="1" x14ac:dyDescent="0.25">
      <c r="A36" s="15">
        <v>19</v>
      </c>
      <c r="B36" s="19" t="s">
        <v>148</v>
      </c>
      <c r="C36" s="31" t="s">
        <v>149</v>
      </c>
      <c r="D36" s="20" t="s">
        <v>116</v>
      </c>
      <c r="E36" s="23">
        <v>55.833542549827001</v>
      </c>
      <c r="F36" s="21">
        <v>35.299999999999997</v>
      </c>
      <c r="G36" s="21">
        <f t="shared" si="2"/>
        <v>1970.92</v>
      </c>
      <c r="H36" s="30">
        <f>G36/G76</f>
        <v>7.2246667097744998E-3</v>
      </c>
      <c r="I36" s="17">
        <f>ROUND(F36*Прил.10!$D$11,2)</f>
        <v>475.49</v>
      </c>
      <c r="J36" s="17">
        <f t="shared" si="3"/>
        <v>26548.29</v>
      </c>
    </row>
    <row r="37" spans="1:10" s="1" customFormat="1" ht="31.35" customHeight="1" outlineLevel="1" x14ac:dyDescent="0.25">
      <c r="A37" s="15">
        <v>20</v>
      </c>
      <c r="B37" s="19" t="s">
        <v>150</v>
      </c>
      <c r="C37" s="31" t="s">
        <v>151</v>
      </c>
      <c r="D37" s="20" t="s">
        <v>116</v>
      </c>
      <c r="E37" s="23">
        <v>2.8430637523995999</v>
      </c>
      <c r="F37" s="21">
        <v>680.14</v>
      </c>
      <c r="G37" s="21">
        <f t="shared" si="2"/>
        <v>1933.68</v>
      </c>
      <c r="H37" s="30">
        <f>G37/G76</f>
        <v>7.0881585875412004E-3</v>
      </c>
      <c r="I37" s="17">
        <f>ROUND(F37*Прил.10!$D$11,2)</f>
        <v>9161.49</v>
      </c>
      <c r="J37" s="17">
        <f t="shared" si="3"/>
        <v>26046.7</v>
      </c>
    </row>
    <row r="38" spans="1:10" s="1" customFormat="1" ht="46.9" customHeight="1" outlineLevel="1" x14ac:dyDescent="0.25">
      <c r="A38" s="15">
        <v>21</v>
      </c>
      <c r="B38" s="19" t="s">
        <v>152</v>
      </c>
      <c r="C38" s="31" t="s">
        <v>153</v>
      </c>
      <c r="D38" s="20" t="s">
        <v>116</v>
      </c>
      <c r="E38" s="23">
        <v>2.8430636343793001</v>
      </c>
      <c r="F38" s="21">
        <v>560.70000000000005</v>
      </c>
      <c r="G38" s="21">
        <f t="shared" si="2"/>
        <v>1594.11</v>
      </c>
      <c r="H38" s="30">
        <f>G38/G76</f>
        <v>5.8434200519141E-3</v>
      </c>
      <c r="I38" s="17">
        <f>ROUND(F38*Прил.10!$D$11,2)</f>
        <v>7552.63</v>
      </c>
      <c r="J38" s="17">
        <f t="shared" si="3"/>
        <v>21472.61</v>
      </c>
    </row>
    <row r="39" spans="1:10" s="1" customFormat="1" ht="15.6" customHeight="1" outlineLevel="1" x14ac:dyDescent="0.25">
      <c r="A39" s="15">
        <v>22</v>
      </c>
      <c r="B39" s="19" t="s">
        <v>154</v>
      </c>
      <c r="C39" s="31" t="s">
        <v>155</v>
      </c>
      <c r="D39" s="20" t="s">
        <v>116</v>
      </c>
      <c r="E39" s="23">
        <v>16.231662694409</v>
      </c>
      <c r="F39" s="21">
        <v>89.99</v>
      </c>
      <c r="G39" s="21">
        <f t="shared" si="2"/>
        <v>1460.69</v>
      </c>
      <c r="H39" s="30">
        <f>G39/G76</f>
        <v>5.3543514786497997E-3</v>
      </c>
      <c r="I39" s="17">
        <f>ROUND(F39*Прил.10!$D$11,2)</f>
        <v>1212.17</v>
      </c>
      <c r="J39" s="17">
        <f t="shared" si="3"/>
        <v>19675.53</v>
      </c>
    </row>
    <row r="40" spans="1:10" s="1" customFormat="1" ht="15.6" customHeight="1" outlineLevel="1" x14ac:dyDescent="0.25">
      <c r="A40" s="15">
        <v>23</v>
      </c>
      <c r="B40" s="19" t="s">
        <v>156</v>
      </c>
      <c r="C40" s="31" t="s">
        <v>157</v>
      </c>
      <c r="D40" s="20" t="s">
        <v>116</v>
      </c>
      <c r="E40" s="23">
        <v>9.5833351643296005</v>
      </c>
      <c r="F40" s="21">
        <v>142.69999999999999</v>
      </c>
      <c r="G40" s="21">
        <f t="shared" si="2"/>
        <v>1367.54</v>
      </c>
      <c r="H40" s="30">
        <f>G40/G76</f>
        <v>5.0128978914847E-3</v>
      </c>
      <c r="I40" s="17">
        <f>ROUND(F40*Прил.10!$D$11,2)</f>
        <v>1922.17</v>
      </c>
      <c r="J40" s="17">
        <f t="shared" si="3"/>
        <v>18420.8</v>
      </c>
    </row>
    <row r="41" spans="1:10" s="1" customFormat="1" ht="31.35" customHeight="1" outlineLevel="1" x14ac:dyDescent="0.25">
      <c r="A41" s="15">
        <v>24</v>
      </c>
      <c r="B41" s="19" t="s">
        <v>158</v>
      </c>
      <c r="C41" s="31" t="s">
        <v>159</v>
      </c>
      <c r="D41" s="20" t="s">
        <v>116</v>
      </c>
      <c r="E41" s="23">
        <v>116.01393337819</v>
      </c>
      <c r="F41" s="21">
        <v>11.77</v>
      </c>
      <c r="G41" s="21">
        <f t="shared" si="2"/>
        <v>1365.48</v>
      </c>
      <c r="H41" s="30">
        <f>G41/G76</f>
        <v>5.0053466903085004E-3</v>
      </c>
      <c r="I41" s="17">
        <f>ROUND(F41*Прил.10!$D$11,2)</f>
        <v>158.54</v>
      </c>
      <c r="J41" s="17">
        <f t="shared" si="3"/>
        <v>18392.849999999999</v>
      </c>
    </row>
    <row r="42" spans="1:10" s="1" customFormat="1" ht="31.35" customHeight="1" outlineLevel="1" x14ac:dyDescent="0.25">
      <c r="A42" s="15">
        <v>25</v>
      </c>
      <c r="B42" s="19" t="s">
        <v>160</v>
      </c>
      <c r="C42" s="31" t="s">
        <v>161</v>
      </c>
      <c r="D42" s="20" t="s">
        <v>116</v>
      </c>
      <c r="E42" s="23">
        <v>153.92844485699999</v>
      </c>
      <c r="F42" s="21">
        <v>8.1</v>
      </c>
      <c r="G42" s="21">
        <f t="shared" si="2"/>
        <v>1246.82</v>
      </c>
      <c r="H42" s="30">
        <f>G42/G76</f>
        <v>4.5703828400345996E-3</v>
      </c>
      <c r="I42" s="17">
        <f>ROUND(F42*Прил.10!$D$11,2)</f>
        <v>109.11</v>
      </c>
      <c r="J42" s="17">
        <f t="shared" si="3"/>
        <v>16795.13</v>
      </c>
    </row>
    <row r="43" spans="1:10" s="1" customFormat="1" ht="46.9" customHeight="1" outlineLevel="1" x14ac:dyDescent="0.25">
      <c r="A43" s="15">
        <v>26</v>
      </c>
      <c r="B43" s="19" t="s">
        <v>162</v>
      </c>
      <c r="C43" s="31" t="s">
        <v>163</v>
      </c>
      <c r="D43" s="20" t="s">
        <v>116</v>
      </c>
      <c r="E43" s="23">
        <v>36.435867925695</v>
      </c>
      <c r="F43" s="21">
        <v>31.26</v>
      </c>
      <c r="G43" s="21">
        <f t="shared" si="2"/>
        <v>1138.99</v>
      </c>
      <c r="H43" s="30">
        <f>G43/G76</f>
        <v>4.1751177804101999E-3</v>
      </c>
      <c r="I43" s="17">
        <f>ROUND(F43*Прил.10!$D$11,2)</f>
        <v>421.07</v>
      </c>
      <c r="J43" s="17">
        <f t="shared" si="3"/>
        <v>15342.05</v>
      </c>
    </row>
    <row r="44" spans="1:10" s="1" customFormat="1" ht="31.35" customHeight="1" outlineLevel="1" x14ac:dyDescent="0.25">
      <c r="A44" s="15">
        <v>27</v>
      </c>
      <c r="B44" s="19" t="s">
        <v>164</v>
      </c>
      <c r="C44" s="31" t="s">
        <v>165</v>
      </c>
      <c r="D44" s="20" t="s">
        <v>116</v>
      </c>
      <c r="E44" s="23">
        <v>2.8430816994336001</v>
      </c>
      <c r="F44" s="21">
        <v>354.7</v>
      </c>
      <c r="G44" s="21">
        <f t="shared" si="2"/>
        <v>1008.44</v>
      </c>
      <c r="H44" s="30">
        <f>G44/G76</f>
        <v>3.6965695699495999E-3</v>
      </c>
      <c r="I44" s="17">
        <f>ROUND(F44*Прил.10!$D$11,2)</f>
        <v>4777.8100000000004</v>
      </c>
      <c r="J44" s="17">
        <f t="shared" si="3"/>
        <v>13583.7</v>
      </c>
    </row>
    <row r="45" spans="1:10" s="1" customFormat="1" ht="62.45" customHeight="1" outlineLevel="1" x14ac:dyDescent="0.25">
      <c r="A45" s="15">
        <v>28</v>
      </c>
      <c r="B45" s="19" t="s">
        <v>166</v>
      </c>
      <c r="C45" s="31" t="s">
        <v>167</v>
      </c>
      <c r="D45" s="20" t="s">
        <v>116</v>
      </c>
      <c r="E45" s="23">
        <v>8.2715882965157999</v>
      </c>
      <c r="F45" s="21">
        <v>90.4</v>
      </c>
      <c r="G45" s="21">
        <f t="shared" si="2"/>
        <v>747.75</v>
      </c>
      <c r="H45" s="30">
        <f>G45/G76</f>
        <v>2.7409760580002999E-3</v>
      </c>
      <c r="I45" s="17">
        <f>ROUND(F45*Прил.10!$D$11,2)</f>
        <v>1217.69</v>
      </c>
      <c r="J45" s="17">
        <f t="shared" si="3"/>
        <v>10072.23</v>
      </c>
    </row>
    <row r="46" spans="1:10" s="1" customFormat="1" ht="15.6" customHeight="1" outlineLevel="1" x14ac:dyDescent="0.25">
      <c r="A46" s="15">
        <v>29</v>
      </c>
      <c r="B46" s="19" t="s">
        <v>168</v>
      </c>
      <c r="C46" s="31" t="s">
        <v>169</v>
      </c>
      <c r="D46" s="20" t="s">
        <v>116</v>
      </c>
      <c r="E46" s="23">
        <v>22.237166903571001</v>
      </c>
      <c r="F46" s="21">
        <v>30</v>
      </c>
      <c r="G46" s="21">
        <f t="shared" si="2"/>
        <v>667.12</v>
      </c>
      <c r="H46" s="30">
        <f>G46/G76</f>
        <v>2.4454161789544001E-3</v>
      </c>
      <c r="I46" s="17">
        <f>ROUND(F46*Прил.10!$D$11,2)</f>
        <v>404.1</v>
      </c>
      <c r="J46" s="17">
        <f t="shared" si="3"/>
        <v>8986.0400000000009</v>
      </c>
    </row>
    <row r="47" spans="1:10" s="1" customFormat="1" ht="31.35" customHeight="1" outlineLevel="1" x14ac:dyDescent="0.25">
      <c r="A47" s="15">
        <v>30</v>
      </c>
      <c r="B47" s="19" t="s">
        <v>170</v>
      </c>
      <c r="C47" s="31" t="s">
        <v>171</v>
      </c>
      <c r="D47" s="20" t="s">
        <v>116</v>
      </c>
      <c r="E47" s="23">
        <v>21.093935083807001</v>
      </c>
      <c r="F47" s="21">
        <v>29.6</v>
      </c>
      <c r="G47" s="21">
        <f t="shared" si="2"/>
        <v>624.38</v>
      </c>
      <c r="H47" s="30">
        <f>G47/G76</f>
        <v>2.2887470827071001E-3</v>
      </c>
      <c r="I47" s="17">
        <f>ROUND(F47*Прил.10!$D$11,2)</f>
        <v>398.71</v>
      </c>
      <c r="J47" s="17">
        <f t="shared" si="3"/>
        <v>8410.36</v>
      </c>
    </row>
    <row r="48" spans="1:10" s="1" customFormat="1" ht="15.6" customHeight="1" outlineLevel="1" x14ac:dyDescent="0.25">
      <c r="A48" s="15">
        <v>31</v>
      </c>
      <c r="B48" s="19" t="s">
        <v>172</v>
      </c>
      <c r="C48" s="31" t="s">
        <v>173</v>
      </c>
      <c r="D48" s="20" t="s">
        <v>116</v>
      </c>
      <c r="E48" s="23">
        <v>488.26849648799998</v>
      </c>
      <c r="F48" s="21">
        <v>1.2</v>
      </c>
      <c r="G48" s="21">
        <f t="shared" si="2"/>
        <v>585.91999999999996</v>
      </c>
      <c r="H48" s="30">
        <f>G48/G76</f>
        <v>2.1477668898742999E-3</v>
      </c>
      <c r="I48" s="17">
        <f>ROUND(F48*Прил.10!$D$11,2)</f>
        <v>16.16</v>
      </c>
      <c r="J48" s="17">
        <f t="shared" si="3"/>
        <v>7890.42</v>
      </c>
    </row>
    <row r="49" spans="1:10" s="1" customFormat="1" ht="46.9" customHeight="1" outlineLevel="1" x14ac:dyDescent="0.25">
      <c r="A49" s="15">
        <v>32</v>
      </c>
      <c r="B49" s="19" t="s">
        <v>174</v>
      </c>
      <c r="C49" s="31" t="s">
        <v>175</v>
      </c>
      <c r="D49" s="20" t="s">
        <v>116</v>
      </c>
      <c r="E49" s="23">
        <v>986.03133721614995</v>
      </c>
      <c r="F49" s="21">
        <v>0.55000000000000004</v>
      </c>
      <c r="G49" s="21">
        <f t="shared" si="2"/>
        <v>542.32000000000005</v>
      </c>
      <c r="H49" s="30">
        <f>G49/G76</f>
        <v>1.9879453504175002E-3</v>
      </c>
      <c r="I49" s="17">
        <f>ROUND(F49*Прил.10!$D$11,2)</f>
        <v>7.41</v>
      </c>
      <c r="J49" s="17">
        <f t="shared" si="3"/>
        <v>7306.49</v>
      </c>
    </row>
    <row r="50" spans="1:10" s="1" customFormat="1" ht="31.35" customHeight="1" outlineLevel="1" x14ac:dyDescent="0.25">
      <c r="A50" s="15">
        <v>33</v>
      </c>
      <c r="B50" s="19" t="s">
        <v>176</v>
      </c>
      <c r="C50" s="31" t="s">
        <v>177</v>
      </c>
      <c r="D50" s="20" t="s">
        <v>116</v>
      </c>
      <c r="E50" s="23">
        <v>71.316525198744003</v>
      </c>
      <c r="F50" s="21">
        <v>4.91</v>
      </c>
      <c r="G50" s="21">
        <f t="shared" si="2"/>
        <v>350.16</v>
      </c>
      <c r="H50" s="30">
        <f>G50/G76</f>
        <v>1.2835575746832E-3</v>
      </c>
      <c r="I50" s="17">
        <f>ROUND(F50*Прил.10!$D$11,2)</f>
        <v>66.14</v>
      </c>
      <c r="J50" s="17">
        <f t="shared" si="3"/>
        <v>4716.87</v>
      </c>
    </row>
    <row r="51" spans="1:10" s="1" customFormat="1" ht="15.6" customHeight="1" outlineLevel="1" x14ac:dyDescent="0.25">
      <c r="A51" s="15">
        <v>34</v>
      </c>
      <c r="B51" s="19" t="s">
        <v>178</v>
      </c>
      <c r="C51" s="31" t="s">
        <v>179</v>
      </c>
      <c r="D51" s="20" t="s">
        <v>116</v>
      </c>
      <c r="E51" s="23">
        <v>8.0579299327164993</v>
      </c>
      <c r="F51" s="21">
        <v>28.63</v>
      </c>
      <c r="G51" s="21">
        <f t="shared" si="2"/>
        <v>230.7</v>
      </c>
      <c r="H51" s="30">
        <f>G51/G76</f>
        <v>8.4566121909817997E-4</v>
      </c>
      <c r="I51" s="17">
        <f>ROUND(F51*Прил.10!$D$11,2)</f>
        <v>385.65</v>
      </c>
      <c r="J51" s="17">
        <f t="shared" si="3"/>
        <v>3107.54</v>
      </c>
    </row>
    <row r="52" spans="1:10" s="1" customFormat="1" ht="31.35" customHeight="1" outlineLevel="1" x14ac:dyDescent="0.25">
      <c r="A52" s="15">
        <v>35</v>
      </c>
      <c r="B52" s="19" t="s">
        <v>180</v>
      </c>
      <c r="C52" s="31" t="s">
        <v>181</v>
      </c>
      <c r="D52" s="20" t="s">
        <v>116</v>
      </c>
      <c r="E52" s="23">
        <v>2.2916785740918</v>
      </c>
      <c r="F52" s="21">
        <v>92.94</v>
      </c>
      <c r="G52" s="21">
        <f t="shared" si="2"/>
        <v>212.99</v>
      </c>
      <c r="H52" s="30">
        <f>G52/G76</f>
        <v>7.8074288277294997E-4</v>
      </c>
      <c r="I52" s="17">
        <f>ROUND(F52*Прил.10!$D$11,2)</f>
        <v>1251.9000000000001</v>
      </c>
      <c r="J52" s="17">
        <f t="shared" si="3"/>
        <v>2868.95</v>
      </c>
    </row>
    <row r="53" spans="1:10" s="1" customFormat="1" ht="31.35" customHeight="1" outlineLevel="1" x14ac:dyDescent="0.25">
      <c r="A53" s="15">
        <v>36</v>
      </c>
      <c r="B53" s="19" t="s">
        <v>182</v>
      </c>
      <c r="C53" s="31" t="s">
        <v>183</v>
      </c>
      <c r="D53" s="20" t="s">
        <v>116</v>
      </c>
      <c r="E53" s="23">
        <v>105.1796256284</v>
      </c>
      <c r="F53" s="21">
        <v>1.7</v>
      </c>
      <c r="G53" s="21">
        <f t="shared" si="2"/>
        <v>178.81</v>
      </c>
      <c r="H53" s="30">
        <f>G53/G76</f>
        <v>6.5545159335476998E-4</v>
      </c>
      <c r="I53" s="17">
        <f>ROUND(F53*Прил.10!$D$11,2)</f>
        <v>22.9</v>
      </c>
      <c r="J53" s="17">
        <f t="shared" si="3"/>
        <v>2408.61</v>
      </c>
    </row>
    <row r="54" spans="1:10" s="1" customFormat="1" ht="31.35" customHeight="1" outlineLevel="1" x14ac:dyDescent="0.25">
      <c r="A54" s="15">
        <v>37</v>
      </c>
      <c r="B54" s="19" t="s">
        <v>184</v>
      </c>
      <c r="C54" s="31" t="s">
        <v>185</v>
      </c>
      <c r="D54" s="20" t="s">
        <v>116</v>
      </c>
      <c r="E54" s="23">
        <v>0.57501915107666002</v>
      </c>
      <c r="F54" s="21">
        <v>304.23</v>
      </c>
      <c r="G54" s="21">
        <f t="shared" si="2"/>
        <v>174.94</v>
      </c>
      <c r="H54" s="30">
        <f>G54/G76</f>
        <v>6.4126559891216001E-4</v>
      </c>
      <c r="I54" s="17">
        <f>ROUND(F54*Прил.10!$D$11,2)</f>
        <v>4097.9799999999996</v>
      </c>
      <c r="J54" s="17">
        <f t="shared" si="3"/>
        <v>2356.42</v>
      </c>
    </row>
    <row r="55" spans="1:10" s="1" customFormat="1" ht="15.6" customHeight="1" outlineLevel="1" x14ac:dyDescent="0.25">
      <c r="A55" s="15">
        <v>38</v>
      </c>
      <c r="B55" s="19" t="s">
        <v>186</v>
      </c>
      <c r="C55" s="31" t="s">
        <v>187</v>
      </c>
      <c r="D55" s="20" t="s">
        <v>116</v>
      </c>
      <c r="E55" s="23">
        <v>0.88614709637512001</v>
      </c>
      <c r="F55" s="21">
        <v>195.2</v>
      </c>
      <c r="G55" s="21">
        <f t="shared" si="2"/>
        <v>172.98</v>
      </c>
      <c r="H55" s="30">
        <f>G55/G76</f>
        <v>6.3408096089988004E-4</v>
      </c>
      <c r="I55" s="17">
        <f>ROUND(F55*Прил.10!$D$11,2)</f>
        <v>2629.34</v>
      </c>
      <c r="J55" s="17">
        <f t="shared" si="3"/>
        <v>2329.98</v>
      </c>
    </row>
    <row r="56" spans="1:10" s="1" customFormat="1" ht="31.35" customHeight="1" outlineLevel="1" x14ac:dyDescent="0.25">
      <c r="A56" s="15">
        <v>39</v>
      </c>
      <c r="B56" s="19" t="s">
        <v>188</v>
      </c>
      <c r="C56" s="31" t="s">
        <v>189</v>
      </c>
      <c r="D56" s="20" t="s">
        <v>116</v>
      </c>
      <c r="E56" s="23">
        <v>0.94061187615066</v>
      </c>
      <c r="F56" s="21">
        <v>176.03</v>
      </c>
      <c r="G56" s="21">
        <f t="shared" si="2"/>
        <v>165.58</v>
      </c>
      <c r="H56" s="30">
        <f>G56/G76</f>
        <v>6.0695528677189004E-4</v>
      </c>
      <c r="I56" s="17">
        <f>ROUND(F56*Прил.10!$D$11,2)</f>
        <v>2371.12</v>
      </c>
      <c r="J56" s="17">
        <f t="shared" si="3"/>
        <v>2230.3000000000002</v>
      </c>
    </row>
    <row r="57" spans="1:10" s="1" customFormat="1" ht="31.35" customHeight="1" outlineLevel="1" x14ac:dyDescent="0.25">
      <c r="A57" s="15">
        <v>40</v>
      </c>
      <c r="B57" s="19" t="s">
        <v>190</v>
      </c>
      <c r="C57" s="31" t="s">
        <v>191</v>
      </c>
      <c r="D57" s="20" t="s">
        <v>116</v>
      </c>
      <c r="E57" s="23">
        <v>0.70832216326191999</v>
      </c>
      <c r="F57" s="21">
        <v>226.54</v>
      </c>
      <c r="G57" s="21">
        <f t="shared" si="2"/>
        <v>160.46</v>
      </c>
      <c r="H57" s="30">
        <f>G57/G76</f>
        <v>5.8818725278063995E-4</v>
      </c>
      <c r="I57" s="17">
        <f>ROUND(F57*Прил.10!$D$11,2)</f>
        <v>3051.49</v>
      </c>
      <c r="J57" s="17">
        <f t="shared" si="3"/>
        <v>2161.44</v>
      </c>
    </row>
    <row r="58" spans="1:10" s="1" customFormat="1" ht="31.35" customHeight="1" outlineLevel="1" x14ac:dyDescent="0.25">
      <c r="A58" s="15">
        <v>41</v>
      </c>
      <c r="B58" s="19" t="s">
        <v>192</v>
      </c>
      <c r="C58" s="31" t="s">
        <v>193</v>
      </c>
      <c r="D58" s="20" t="s">
        <v>116</v>
      </c>
      <c r="E58" s="23">
        <v>22.916803881621998</v>
      </c>
      <c r="F58" s="21">
        <v>6.66</v>
      </c>
      <c r="G58" s="21">
        <f t="shared" si="2"/>
        <v>152.63</v>
      </c>
      <c r="H58" s="30">
        <f>G58/G76</f>
        <v>5.5948535704791996E-4</v>
      </c>
      <c r="I58" s="17">
        <f>ROUND(F58*Прил.10!$D$11,2)</f>
        <v>89.71</v>
      </c>
      <c r="J58" s="17">
        <f t="shared" si="3"/>
        <v>2055.87</v>
      </c>
    </row>
    <row r="59" spans="1:10" s="1" customFormat="1" ht="31.35" customHeight="1" outlineLevel="1" x14ac:dyDescent="0.25">
      <c r="A59" s="15">
        <v>42</v>
      </c>
      <c r="B59" s="19" t="s">
        <v>194</v>
      </c>
      <c r="C59" s="31" t="s">
        <v>195</v>
      </c>
      <c r="D59" s="20" t="s">
        <v>116</v>
      </c>
      <c r="E59" s="23">
        <v>1.3735948337774999</v>
      </c>
      <c r="F59" s="21">
        <v>103.16</v>
      </c>
      <c r="G59" s="21">
        <f t="shared" si="2"/>
        <v>141.69999999999999</v>
      </c>
      <c r="H59" s="30">
        <f>G59/G76</f>
        <v>5.1942000323455004E-4</v>
      </c>
      <c r="I59" s="17">
        <f>ROUND(F59*Прил.10!$D$11,2)</f>
        <v>1389.57</v>
      </c>
      <c r="J59" s="17">
        <f t="shared" si="3"/>
        <v>1908.71</v>
      </c>
    </row>
    <row r="60" spans="1:10" s="1" customFormat="1" ht="15.6" customHeight="1" outlineLevel="1" x14ac:dyDescent="0.25">
      <c r="A60" s="15">
        <v>43</v>
      </c>
      <c r="B60" s="19" t="s">
        <v>196</v>
      </c>
      <c r="C60" s="31" t="s">
        <v>197</v>
      </c>
      <c r="D60" s="20" t="s">
        <v>116</v>
      </c>
      <c r="E60" s="23">
        <v>177.31902692265999</v>
      </c>
      <c r="F60" s="21">
        <v>0.5</v>
      </c>
      <c r="G60" s="21">
        <f t="shared" si="2"/>
        <v>88.66</v>
      </c>
      <c r="H60" s="30">
        <f>G60/G76</f>
        <v>3.2499490110639003E-4</v>
      </c>
      <c r="I60" s="17">
        <f>ROUND(F60*Прил.10!$D$11,2)</f>
        <v>6.74</v>
      </c>
      <c r="J60" s="17">
        <f t="shared" si="3"/>
        <v>1195.1300000000001</v>
      </c>
    </row>
    <row r="61" spans="1:10" s="1" customFormat="1" ht="15.6" customHeight="1" outlineLevel="1" x14ac:dyDescent="0.25">
      <c r="A61" s="15">
        <v>44</v>
      </c>
      <c r="B61" s="19" t="s">
        <v>198</v>
      </c>
      <c r="C61" s="31" t="s">
        <v>199</v>
      </c>
      <c r="D61" s="20" t="s">
        <v>116</v>
      </c>
      <c r="E61" s="23">
        <v>0.73477548865695996</v>
      </c>
      <c r="F61" s="21">
        <v>110</v>
      </c>
      <c r="G61" s="21">
        <f t="shared" si="2"/>
        <v>80.83</v>
      </c>
      <c r="H61" s="30">
        <f>G61/G76</f>
        <v>2.9629300537366998E-4</v>
      </c>
      <c r="I61" s="17">
        <f>ROUND(F61*Прил.10!$D$11,2)</f>
        <v>1481.7</v>
      </c>
      <c r="J61" s="17">
        <f t="shared" si="3"/>
        <v>1088.72</v>
      </c>
    </row>
    <row r="62" spans="1:10" s="1" customFormat="1" ht="15.6" customHeight="1" outlineLevel="1" x14ac:dyDescent="0.25">
      <c r="A62" s="15">
        <v>45</v>
      </c>
      <c r="B62" s="19" t="s">
        <v>200</v>
      </c>
      <c r="C62" s="31" t="s">
        <v>201</v>
      </c>
      <c r="D62" s="20" t="s">
        <v>116</v>
      </c>
      <c r="E62" s="23">
        <v>39.761389170687004</v>
      </c>
      <c r="F62" s="21">
        <v>1.9</v>
      </c>
      <c r="G62" s="21">
        <f t="shared" si="2"/>
        <v>75.55</v>
      </c>
      <c r="H62" s="30">
        <f>G62/G76</f>
        <v>2.7693847032018998E-4</v>
      </c>
      <c r="I62" s="17">
        <f>ROUND(F62*Прил.10!$D$11,2)</f>
        <v>25.59</v>
      </c>
      <c r="J62" s="17">
        <f t="shared" si="3"/>
        <v>1017.49</v>
      </c>
    </row>
    <row r="63" spans="1:10" s="1" customFormat="1" ht="31.35" customHeight="1" outlineLevel="1" x14ac:dyDescent="0.25">
      <c r="A63" s="15">
        <v>46</v>
      </c>
      <c r="B63" s="19" t="s">
        <v>202</v>
      </c>
      <c r="C63" s="31" t="s">
        <v>203</v>
      </c>
      <c r="D63" s="20" t="s">
        <v>116</v>
      </c>
      <c r="E63" s="23">
        <v>0.54305713581519</v>
      </c>
      <c r="F63" s="21">
        <v>89.54</v>
      </c>
      <c r="G63" s="21">
        <f t="shared" si="2"/>
        <v>48.63</v>
      </c>
      <c r="H63" s="30">
        <f>G63/G76</f>
        <v>1.7825966660053999E-4</v>
      </c>
      <c r="I63" s="17">
        <f>ROUND(F63*Прил.10!$D$11,2)</f>
        <v>1206.0999999999999</v>
      </c>
      <c r="J63" s="17">
        <f t="shared" si="3"/>
        <v>654.98</v>
      </c>
    </row>
    <row r="64" spans="1:10" s="1" customFormat="1" ht="31.35" customHeight="1" outlineLevel="1" x14ac:dyDescent="0.25">
      <c r="A64" s="15">
        <v>47</v>
      </c>
      <c r="B64" s="19" t="s">
        <v>204</v>
      </c>
      <c r="C64" s="31" t="s">
        <v>205</v>
      </c>
      <c r="D64" s="20" t="s">
        <v>116</v>
      </c>
      <c r="E64" s="23">
        <v>12.271831995142</v>
      </c>
      <c r="F64" s="21">
        <v>3.28</v>
      </c>
      <c r="G64" s="21">
        <f t="shared" si="2"/>
        <v>40.25</v>
      </c>
      <c r="H64" s="30">
        <f>G64/G76</f>
        <v>1.4754167346641E-4</v>
      </c>
      <c r="I64" s="17">
        <f>ROUND(F64*Прил.10!$D$11,2)</f>
        <v>44.18</v>
      </c>
      <c r="J64" s="17">
        <f t="shared" si="3"/>
        <v>542.16999999999996</v>
      </c>
    </row>
    <row r="65" spans="1:10" s="1" customFormat="1" ht="31.35" customHeight="1" outlineLevel="1" x14ac:dyDescent="0.25">
      <c r="A65" s="15">
        <v>48</v>
      </c>
      <c r="B65" s="19" t="s">
        <v>206</v>
      </c>
      <c r="C65" s="31" t="s">
        <v>207</v>
      </c>
      <c r="D65" s="20" t="s">
        <v>116</v>
      </c>
      <c r="E65" s="23">
        <v>43.024697583638002</v>
      </c>
      <c r="F65" s="21">
        <v>0.9</v>
      </c>
      <c r="G65" s="21">
        <f t="shared" si="2"/>
        <v>38.72</v>
      </c>
      <c r="H65" s="30">
        <f>G65/G76</f>
        <v>1.4193325705887E-4</v>
      </c>
      <c r="I65" s="17">
        <f>ROUND(F65*Прил.10!$D$11,2)</f>
        <v>12.12</v>
      </c>
      <c r="J65" s="17">
        <f t="shared" si="3"/>
        <v>521.46</v>
      </c>
    </row>
    <row r="66" spans="1:10" s="1" customFormat="1" ht="15.6" customHeight="1" outlineLevel="1" x14ac:dyDescent="0.25">
      <c r="A66" s="15">
        <v>49</v>
      </c>
      <c r="B66" s="19" t="s">
        <v>208</v>
      </c>
      <c r="C66" s="31" t="s">
        <v>209</v>
      </c>
      <c r="D66" s="20" t="s">
        <v>116</v>
      </c>
      <c r="E66" s="23">
        <v>13.436793886877</v>
      </c>
      <c r="F66" s="21">
        <v>2.33</v>
      </c>
      <c r="G66" s="21">
        <f t="shared" si="2"/>
        <v>31.31</v>
      </c>
      <c r="H66" s="30">
        <f>G66/G76</f>
        <v>1.1477092661449E-4</v>
      </c>
      <c r="I66" s="17">
        <f>ROUND(F66*Прил.10!$D$11,2)</f>
        <v>31.39</v>
      </c>
      <c r="J66" s="17">
        <f t="shared" si="3"/>
        <v>421.78</v>
      </c>
    </row>
    <row r="67" spans="1:10" s="1" customFormat="1" ht="31.35" customHeight="1" outlineLevel="1" x14ac:dyDescent="0.25">
      <c r="A67" s="15">
        <v>50</v>
      </c>
      <c r="B67" s="19" t="s">
        <v>210</v>
      </c>
      <c r="C67" s="31" t="s">
        <v>211</v>
      </c>
      <c r="D67" s="20" t="s">
        <v>116</v>
      </c>
      <c r="E67" s="23">
        <v>7.3170457746066999</v>
      </c>
      <c r="F67" s="21">
        <v>3.29</v>
      </c>
      <c r="G67" s="21">
        <f t="shared" si="2"/>
        <v>24.07</v>
      </c>
      <c r="H67" s="30">
        <f>G67/G76</f>
        <v>8.8231753548734997E-5</v>
      </c>
      <c r="I67" s="17">
        <f>ROUND(F67*Прил.10!$D$11,2)</f>
        <v>44.32</v>
      </c>
      <c r="J67" s="17">
        <f t="shared" si="3"/>
        <v>324.29000000000002</v>
      </c>
    </row>
    <row r="68" spans="1:10" s="1" customFormat="1" ht="31.35" customHeight="1" outlineLevel="1" x14ac:dyDescent="0.25">
      <c r="A68" s="15">
        <v>51</v>
      </c>
      <c r="B68" s="19" t="s">
        <v>212</v>
      </c>
      <c r="C68" s="31" t="s">
        <v>213</v>
      </c>
      <c r="D68" s="20" t="s">
        <v>116</v>
      </c>
      <c r="E68" s="23">
        <v>0.21429073494874001</v>
      </c>
      <c r="F68" s="21">
        <v>102.84</v>
      </c>
      <c r="G68" s="21">
        <f t="shared" si="2"/>
        <v>22.04</v>
      </c>
      <c r="H68" s="30">
        <f>G68/G76</f>
        <v>8.0790521321733006E-5</v>
      </c>
      <c r="I68" s="17">
        <f>ROUND(F68*Прил.10!$D$11,2)</f>
        <v>1385.25</v>
      </c>
      <c r="J68" s="17">
        <f t="shared" si="3"/>
        <v>296.85000000000002</v>
      </c>
    </row>
    <row r="69" spans="1:10" s="1" customFormat="1" ht="31.35" customHeight="1" outlineLevel="1" x14ac:dyDescent="0.25">
      <c r="A69" s="15">
        <v>52</v>
      </c>
      <c r="B69" s="19" t="s">
        <v>214</v>
      </c>
      <c r="C69" s="31" t="s">
        <v>215</v>
      </c>
      <c r="D69" s="20" t="s">
        <v>116</v>
      </c>
      <c r="E69" s="23">
        <v>0.20826748352395999</v>
      </c>
      <c r="F69" s="21">
        <v>62.3</v>
      </c>
      <c r="G69" s="21">
        <f t="shared" si="2"/>
        <v>12.98</v>
      </c>
      <c r="H69" s="30">
        <f>G69/G76</f>
        <v>4.7579898673143998E-5</v>
      </c>
      <c r="I69" s="17">
        <f>ROUND(F69*Прил.10!$D$11,2)</f>
        <v>839.18</v>
      </c>
      <c r="J69" s="17">
        <f t="shared" si="3"/>
        <v>174.77</v>
      </c>
    </row>
    <row r="70" spans="1:10" s="1" customFormat="1" ht="15.6" customHeight="1" outlineLevel="1" x14ac:dyDescent="0.25">
      <c r="A70" s="15">
        <v>53</v>
      </c>
      <c r="B70" s="19" t="s">
        <v>216</v>
      </c>
      <c r="C70" s="31" t="s">
        <v>217</v>
      </c>
      <c r="D70" s="20" t="s">
        <v>116</v>
      </c>
      <c r="E70" s="23">
        <v>1.1792845875507001</v>
      </c>
      <c r="F70" s="21">
        <v>4.7699999999999996</v>
      </c>
      <c r="G70" s="21">
        <f t="shared" si="2"/>
        <v>5.63</v>
      </c>
      <c r="H70" s="30">
        <f>G70/G76</f>
        <v>2.0637506127102999E-5</v>
      </c>
      <c r="I70" s="17">
        <f>ROUND(F70*Прил.10!$D$11,2)</f>
        <v>64.25</v>
      </c>
      <c r="J70" s="17">
        <f t="shared" si="3"/>
        <v>75.77</v>
      </c>
    </row>
    <row r="71" spans="1:10" s="1" customFormat="1" ht="31.35" customHeight="1" outlineLevel="1" x14ac:dyDescent="0.25">
      <c r="A71" s="15">
        <v>54</v>
      </c>
      <c r="B71" s="19" t="s">
        <v>218</v>
      </c>
      <c r="C71" s="31" t="s">
        <v>219</v>
      </c>
      <c r="D71" s="20" t="s">
        <v>116</v>
      </c>
      <c r="E71" s="23">
        <v>0.21458413976912999</v>
      </c>
      <c r="F71" s="21">
        <v>12</v>
      </c>
      <c r="G71" s="21">
        <f t="shared" si="2"/>
        <v>2.58</v>
      </c>
      <c r="H71" s="30">
        <f>G71/G76</f>
        <v>9.4573296284060993E-6</v>
      </c>
      <c r="I71" s="17">
        <f>ROUND(F71*Прил.10!$D$11,2)</f>
        <v>161.63999999999999</v>
      </c>
      <c r="J71" s="17">
        <f t="shared" si="3"/>
        <v>34.69</v>
      </c>
    </row>
    <row r="72" spans="1:10" s="1" customFormat="1" ht="46.9" customHeight="1" outlineLevel="1" x14ac:dyDescent="0.25">
      <c r="A72" s="15">
        <v>55</v>
      </c>
      <c r="B72" s="19" t="s">
        <v>220</v>
      </c>
      <c r="C72" s="31" t="s">
        <v>221</v>
      </c>
      <c r="D72" s="20" t="s">
        <v>116</v>
      </c>
      <c r="E72" s="23">
        <v>0.66046052579283998</v>
      </c>
      <c r="F72" s="21">
        <v>2.99</v>
      </c>
      <c r="G72" s="21">
        <f t="shared" si="2"/>
        <v>1.97</v>
      </c>
      <c r="H72" s="30">
        <f>G72/G76</f>
        <v>7.2212943286667E-6</v>
      </c>
      <c r="I72" s="17">
        <f>ROUND(F72*Прил.10!$D$11,2)</f>
        <v>40.28</v>
      </c>
      <c r="J72" s="17">
        <f t="shared" si="3"/>
        <v>26.6</v>
      </c>
    </row>
    <row r="73" spans="1:10" s="1" customFormat="1" ht="15.6" customHeight="1" outlineLevel="1" x14ac:dyDescent="0.25">
      <c r="A73" s="15">
        <v>56</v>
      </c>
      <c r="B73" s="19" t="s">
        <v>222</v>
      </c>
      <c r="C73" s="31" t="s">
        <v>223</v>
      </c>
      <c r="D73" s="20" t="s">
        <v>116</v>
      </c>
      <c r="E73" s="23">
        <v>6.6861870750961006E-2</v>
      </c>
      <c r="F73" s="21">
        <v>17.2</v>
      </c>
      <c r="G73" s="21">
        <f t="shared" si="2"/>
        <v>1.1499999999999999</v>
      </c>
      <c r="H73" s="30">
        <f>G73/G76</f>
        <v>4.2154763847547E-6</v>
      </c>
      <c r="I73" s="17">
        <f>ROUND(F73*Прил.10!$D$11,2)</f>
        <v>231.68</v>
      </c>
      <c r="J73" s="17">
        <f t="shared" si="3"/>
        <v>15.49</v>
      </c>
    </row>
    <row r="74" spans="1:10" s="1" customFormat="1" ht="31.35" customHeight="1" outlineLevel="1" x14ac:dyDescent="0.25">
      <c r="A74" s="15">
        <v>57</v>
      </c>
      <c r="B74" s="19" t="s">
        <v>224</v>
      </c>
      <c r="C74" s="31" t="s">
        <v>225</v>
      </c>
      <c r="D74" s="20" t="s">
        <v>116</v>
      </c>
      <c r="E74" s="23">
        <v>0.59691695901257003</v>
      </c>
      <c r="F74" s="21">
        <v>1.1100000000000001</v>
      </c>
      <c r="G74" s="21">
        <f t="shared" si="2"/>
        <v>0.66</v>
      </c>
      <c r="H74" s="30">
        <f>G74/G76</f>
        <v>2.4193168816853001E-6</v>
      </c>
      <c r="I74" s="17">
        <f>ROUND(F74*Прил.10!$D$11,2)</f>
        <v>14.95</v>
      </c>
      <c r="J74" s="17">
        <f t="shared" si="3"/>
        <v>8.92</v>
      </c>
    </row>
    <row r="75" spans="1:10" s="1" customFormat="1" ht="15.6" customHeight="1" x14ac:dyDescent="0.25">
      <c r="A75" s="15"/>
      <c r="B75" s="107" t="s">
        <v>617</v>
      </c>
      <c r="C75" s="107"/>
      <c r="D75" s="107"/>
      <c r="E75" s="107"/>
      <c r="F75" s="122"/>
      <c r="G75" s="17">
        <f>SUM(G31:G74)</f>
        <v>38978.9</v>
      </c>
      <c r="H75" s="30">
        <f>SUM(H31:H74)</f>
        <v>0.14288228909018999</v>
      </c>
      <c r="I75" s="17"/>
      <c r="J75" s="17">
        <f>SUM(J31:J74)</f>
        <v>525046.04</v>
      </c>
    </row>
    <row r="76" spans="1:10" s="1" customFormat="1" ht="15.6" customHeight="1" x14ac:dyDescent="0.25">
      <c r="A76" s="15"/>
      <c r="B76" s="107" t="s">
        <v>618</v>
      </c>
      <c r="C76" s="108"/>
      <c r="D76" s="107"/>
      <c r="E76" s="107"/>
      <c r="F76" s="122"/>
      <c r="G76" s="17">
        <f>G30+G75</f>
        <v>272804.28000000003</v>
      </c>
      <c r="H76" s="30">
        <f>H30+H75</f>
        <v>1</v>
      </c>
      <c r="I76" s="17"/>
      <c r="J76" s="17">
        <f>J30+J75</f>
        <v>3674680.28</v>
      </c>
    </row>
    <row r="77" spans="1:10" s="1" customFormat="1" ht="15.6" customHeight="1" x14ac:dyDescent="0.25">
      <c r="A77" s="29"/>
      <c r="B77" s="120" t="s">
        <v>42</v>
      </c>
      <c r="C77" s="118"/>
      <c r="D77" s="118"/>
      <c r="E77" s="118"/>
      <c r="F77" s="119"/>
      <c r="G77" s="119"/>
      <c r="H77" s="118"/>
      <c r="I77" s="119"/>
      <c r="J77" s="119"/>
    </row>
    <row r="78" spans="1:10" s="1" customFormat="1" ht="15.6" customHeight="1" x14ac:dyDescent="0.25">
      <c r="A78" s="29"/>
      <c r="B78" s="118" t="s">
        <v>619</v>
      </c>
      <c r="C78" s="118"/>
      <c r="D78" s="118"/>
      <c r="E78" s="118"/>
      <c r="F78" s="119"/>
      <c r="G78" s="119"/>
      <c r="H78" s="118"/>
      <c r="I78" s="119"/>
      <c r="J78" s="119"/>
    </row>
    <row r="79" spans="1:10" s="1" customFormat="1" ht="78" customHeight="1" x14ac:dyDescent="0.25">
      <c r="A79" s="16">
        <v>58</v>
      </c>
      <c r="B79" s="19" t="s">
        <v>246</v>
      </c>
      <c r="C79" s="31" t="s">
        <v>561</v>
      </c>
      <c r="D79" s="20" t="s">
        <v>248</v>
      </c>
      <c r="E79" s="23">
        <v>4</v>
      </c>
      <c r="F79" s="22">
        <f>ROUND(I79/Прил.10!$D$13,2)</f>
        <v>239281.72</v>
      </c>
      <c r="G79" s="21">
        <f>ROUND(E79*F79,2)</f>
        <v>957126.88</v>
      </c>
      <c r="H79" s="30">
        <v>0.99853484176332996</v>
      </c>
      <c r="I79" s="17">
        <v>1497903.5671999999</v>
      </c>
      <c r="J79" s="17">
        <f>ROUND(E79*I79,2)</f>
        <v>5991614.2699999996</v>
      </c>
    </row>
    <row r="80" spans="1:10" s="1" customFormat="1" ht="15.6" customHeight="1" x14ac:dyDescent="0.25">
      <c r="A80" s="16"/>
      <c r="B80" s="19"/>
      <c r="C80" s="31" t="s">
        <v>620</v>
      </c>
      <c r="D80" s="20"/>
      <c r="E80" s="23"/>
      <c r="F80" s="22"/>
      <c r="G80" s="21">
        <f>SUM(G79:G79)</f>
        <v>957126.88</v>
      </c>
      <c r="H80" s="30">
        <f>SUM(H79:H79)</f>
        <v>0.99853484176332996</v>
      </c>
      <c r="I80" s="17"/>
      <c r="J80" s="17">
        <f>J79</f>
        <v>5991614.2699999996</v>
      </c>
    </row>
    <row r="81" spans="1:10" s="1" customFormat="1" ht="46.9" customHeight="1" outlineLevel="1" x14ac:dyDescent="0.25">
      <c r="A81" s="16">
        <v>59</v>
      </c>
      <c r="B81" s="19" t="s">
        <v>562</v>
      </c>
      <c r="C81" s="31" t="s">
        <v>563</v>
      </c>
      <c r="D81" s="20" t="s">
        <v>248</v>
      </c>
      <c r="E81" s="23">
        <v>2</v>
      </c>
      <c r="F81" s="21">
        <f>ROUND(I81/Прил.10!$D$13,2)</f>
        <v>351.1</v>
      </c>
      <c r="G81" s="21">
        <f>ROUND(E81*F81,2)</f>
        <v>702.2</v>
      </c>
      <c r="H81" s="30">
        <v>1.4651582366723001E-3</v>
      </c>
      <c r="I81" s="17">
        <v>2197.886</v>
      </c>
      <c r="J81" s="17">
        <f>ROUND(E81*I81,2)</f>
        <v>4395.7700000000004</v>
      </c>
    </row>
    <row r="82" spans="1:10" s="1" customFormat="1" ht="15.6" customHeight="1" x14ac:dyDescent="0.25">
      <c r="A82" s="16"/>
      <c r="B82" s="19"/>
      <c r="C82" s="31" t="s">
        <v>621</v>
      </c>
      <c r="D82" s="20"/>
      <c r="E82" s="23"/>
      <c r="F82" s="21"/>
      <c r="G82" s="21">
        <f>SUM(G81:G81)</f>
        <v>702.2</v>
      </c>
      <c r="H82" s="30">
        <f>SUM(H81:H81)</f>
        <v>1.4651582366723001E-3</v>
      </c>
      <c r="I82" s="17"/>
      <c r="J82" s="17">
        <f>J81</f>
        <v>4395.7700000000004</v>
      </c>
    </row>
    <row r="83" spans="1:10" s="1" customFormat="1" ht="15.6" customHeight="1" x14ac:dyDescent="0.25">
      <c r="A83" s="29"/>
      <c r="B83" s="29"/>
      <c r="C83" s="29" t="s">
        <v>622</v>
      </c>
      <c r="D83" s="29"/>
      <c r="E83" s="29"/>
      <c r="F83" s="32"/>
      <c r="G83" s="32">
        <f>G80+G82</f>
        <v>957829.08</v>
      </c>
      <c r="H83" s="33">
        <f>H80+H82</f>
        <v>1</v>
      </c>
      <c r="I83" s="32"/>
      <c r="J83" s="32">
        <f>J80+J82</f>
        <v>5996010.04</v>
      </c>
    </row>
    <row r="84" spans="1:10" s="1" customFormat="1" ht="15.6" customHeight="1" x14ac:dyDescent="0.25">
      <c r="A84" s="29"/>
      <c r="B84" s="29"/>
      <c r="C84" s="29" t="s">
        <v>623</v>
      </c>
      <c r="D84" s="29"/>
      <c r="E84" s="29"/>
      <c r="F84" s="32"/>
      <c r="G84" s="32">
        <f>G83</f>
        <v>957829.08</v>
      </c>
      <c r="H84" s="33">
        <f>H83</f>
        <v>1</v>
      </c>
      <c r="I84" s="32"/>
      <c r="J84" s="32">
        <f>J83</f>
        <v>5996010.04</v>
      </c>
    </row>
    <row r="85" spans="1:10" s="1" customFormat="1" ht="15.6" customHeight="1" x14ac:dyDescent="0.25">
      <c r="A85" s="15"/>
      <c r="B85" s="106" t="s">
        <v>226</v>
      </c>
      <c r="C85" s="108"/>
      <c r="D85" s="107"/>
      <c r="E85" s="107"/>
      <c r="F85" s="122"/>
      <c r="G85" s="122"/>
      <c r="H85" s="107"/>
      <c r="I85" s="17"/>
      <c r="J85" s="17"/>
    </row>
    <row r="86" spans="1:10" s="1" customFormat="1" ht="15.6" customHeight="1" x14ac:dyDescent="0.25">
      <c r="A86" s="15"/>
      <c r="B86" s="107" t="s">
        <v>624</v>
      </c>
      <c r="C86" s="108"/>
      <c r="D86" s="107"/>
      <c r="E86" s="107"/>
      <c r="F86" s="122"/>
      <c r="G86" s="122"/>
      <c r="H86" s="107"/>
      <c r="I86" s="17"/>
      <c r="J86" s="17"/>
    </row>
    <row r="87" spans="1:10" s="1" customFormat="1" ht="124.9" customHeight="1" x14ac:dyDescent="0.25">
      <c r="A87" s="15">
        <v>60</v>
      </c>
      <c r="B87" s="19" t="s">
        <v>227</v>
      </c>
      <c r="C87" s="31" t="s">
        <v>228</v>
      </c>
      <c r="D87" s="20" t="s">
        <v>229</v>
      </c>
      <c r="E87" s="23">
        <v>6929.1793237125003</v>
      </c>
      <c r="F87" s="21">
        <v>325.11</v>
      </c>
      <c r="G87" s="21">
        <f t="shared" ref="G87:G97" si="4">ROUND(E87*F87,2)</f>
        <v>2252745.4900000002</v>
      </c>
      <c r="H87" s="30">
        <f>G87/G253</f>
        <v>0.47632166788169</v>
      </c>
      <c r="I87" s="17">
        <f>ROUND(F87*Прил.10!$D$12,2)</f>
        <v>2613.88</v>
      </c>
      <c r="J87" s="17">
        <f t="shared" ref="J87:J97" si="5">ROUND(E87*I87,2)</f>
        <v>18112043.25</v>
      </c>
    </row>
    <row r="88" spans="1:10" s="1" customFormat="1" ht="62.45" customHeight="1" x14ac:dyDescent="0.25">
      <c r="A88" s="15">
        <v>61</v>
      </c>
      <c r="B88" s="19" t="s">
        <v>230</v>
      </c>
      <c r="C88" s="31" t="s">
        <v>231</v>
      </c>
      <c r="D88" s="20" t="s">
        <v>232</v>
      </c>
      <c r="E88" s="23">
        <v>102.51291099455</v>
      </c>
      <c r="F88" s="21">
        <v>7980</v>
      </c>
      <c r="G88" s="21">
        <f t="shared" si="4"/>
        <v>818053.03</v>
      </c>
      <c r="H88" s="30">
        <f>G88/G253</f>
        <v>0.17296955443699999</v>
      </c>
      <c r="I88" s="17">
        <f>ROUND(F88*Прил.10!$D$12,2)</f>
        <v>64159.199999999997</v>
      </c>
      <c r="J88" s="17">
        <f t="shared" si="5"/>
        <v>6577146.3600000003</v>
      </c>
    </row>
    <row r="89" spans="1:10" s="1" customFormat="1" ht="31.35" customHeight="1" x14ac:dyDescent="0.25">
      <c r="A89" s="15">
        <v>62</v>
      </c>
      <c r="B89" s="19" t="s">
        <v>233</v>
      </c>
      <c r="C89" s="31" t="s">
        <v>234</v>
      </c>
      <c r="D89" s="20" t="s">
        <v>235</v>
      </c>
      <c r="E89" s="23">
        <v>406.13982348207003</v>
      </c>
      <c r="F89" s="21">
        <v>725.69</v>
      </c>
      <c r="G89" s="21">
        <f t="shared" si="4"/>
        <v>294731.61</v>
      </c>
      <c r="H89" s="30">
        <f>G89/G253</f>
        <v>6.2318203576852998E-2</v>
      </c>
      <c r="I89" s="17">
        <f>ROUND(F89*Прил.10!$D$12,2)</f>
        <v>5834.55</v>
      </c>
      <c r="J89" s="17">
        <f t="shared" si="5"/>
        <v>2369643.11</v>
      </c>
    </row>
    <row r="90" spans="1:10" s="1" customFormat="1" ht="46.9" customHeight="1" x14ac:dyDescent="0.25">
      <c r="A90" s="15">
        <v>63</v>
      </c>
      <c r="B90" s="19" t="s">
        <v>236</v>
      </c>
      <c r="C90" s="31" t="s">
        <v>237</v>
      </c>
      <c r="D90" s="20" t="s">
        <v>238</v>
      </c>
      <c r="E90" s="23">
        <v>522.56981926978995</v>
      </c>
      <c r="F90" s="21">
        <v>250.78</v>
      </c>
      <c r="G90" s="21">
        <f t="shared" si="4"/>
        <v>131050.06</v>
      </c>
      <c r="H90" s="30">
        <f>G90/G253</f>
        <v>2.7709292253514001E-2</v>
      </c>
      <c r="I90" s="17">
        <f>ROUND(F90*Прил.10!$D$12,2)</f>
        <v>2016.27</v>
      </c>
      <c r="J90" s="17">
        <f t="shared" si="5"/>
        <v>1053641.8500000001</v>
      </c>
    </row>
    <row r="91" spans="1:10" s="1" customFormat="1" ht="78" customHeight="1" x14ac:dyDescent="0.25">
      <c r="A91" s="15">
        <v>64</v>
      </c>
      <c r="B91" s="19" t="s">
        <v>239</v>
      </c>
      <c r="C91" s="31" t="s">
        <v>240</v>
      </c>
      <c r="D91" s="20" t="s">
        <v>235</v>
      </c>
      <c r="E91" s="23">
        <v>106.60417972678999</v>
      </c>
      <c r="F91" s="21">
        <v>939.5</v>
      </c>
      <c r="G91" s="21">
        <f t="shared" si="4"/>
        <v>100154.63</v>
      </c>
      <c r="H91" s="30">
        <f>G91/G253</f>
        <v>2.1176746605171999E-2</v>
      </c>
      <c r="I91" s="17">
        <f>ROUND(F91*Прил.10!$D$12,2)</f>
        <v>7553.58</v>
      </c>
      <c r="J91" s="17">
        <f t="shared" si="5"/>
        <v>805243.2</v>
      </c>
    </row>
    <row r="92" spans="1:10" s="1" customFormat="1" ht="15.6" customHeight="1" x14ac:dyDescent="0.25">
      <c r="A92" s="15">
        <v>65</v>
      </c>
      <c r="B92" s="19" t="s">
        <v>241</v>
      </c>
      <c r="C92" s="31" t="s">
        <v>242</v>
      </c>
      <c r="D92" s="20" t="s">
        <v>243</v>
      </c>
      <c r="E92" s="23">
        <v>208.33320207329001</v>
      </c>
      <c r="F92" s="21">
        <v>476.18</v>
      </c>
      <c r="G92" s="21">
        <f t="shared" si="4"/>
        <v>99204.1</v>
      </c>
      <c r="H92" s="30">
        <f>G92/G253</f>
        <v>2.0975766051894999E-2</v>
      </c>
      <c r="I92" s="17">
        <f>ROUND(F92*Прил.10!$D$12,2)</f>
        <v>3828.49</v>
      </c>
      <c r="J92" s="17">
        <f t="shared" si="5"/>
        <v>797601.58</v>
      </c>
    </row>
    <row r="93" spans="1:10" s="1" customFormat="1" ht="62.45" customHeight="1" x14ac:dyDescent="0.25">
      <c r="A93" s="15">
        <v>66</v>
      </c>
      <c r="B93" s="19" t="s">
        <v>244</v>
      </c>
      <c r="C93" s="31" t="s">
        <v>245</v>
      </c>
      <c r="D93" s="20" t="s">
        <v>232</v>
      </c>
      <c r="E93" s="23">
        <v>11.956227107167001</v>
      </c>
      <c r="F93" s="21">
        <v>8128</v>
      </c>
      <c r="G93" s="21">
        <f t="shared" si="4"/>
        <v>97180.21</v>
      </c>
      <c r="H93" s="30">
        <f>G93/G253</f>
        <v>2.0547833706812998E-2</v>
      </c>
      <c r="I93" s="17">
        <f>ROUND(F93*Прил.10!$D$12,2)</f>
        <v>65349.120000000003</v>
      </c>
      <c r="J93" s="17">
        <f t="shared" si="5"/>
        <v>781328.92</v>
      </c>
    </row>
    <row r="94" spans="1:10" s="1" customFormat="1" ht="15.6" customHeight="1" x14ac:dyDescent="0.25">
      <c r="A94" s="15">
        <v>67</v>
      </c>
      <c r="B94" s="19" t="s">
        <v>246</v>
      </c>
      <c r="C94" s="31" t="s">
        <v>247</v>
      </c>
      <c r="D94" s="20" t="s">
        <v>248</v>
      </c>
      <c r="E94" s="23">
        <v>10.416667337203</v>
      </c>
      <c r="F94" s="22">
        <v>6932.64</v>
      </c>
      <c r="G94" s="21">
        <f t="shared" si="4"/>
        <v>72215</v>
      </c>
      <c r="H94" s="30">
        <f>G94/G253</f>
        <v>1.5269176832788001E-2</v>
      </c>
      <c r="I94" s="17">
        <f>ROUND(F94*Прил.10!$D$12,2)</f>
        <v>55738.43</v>
      </c>
      <c r="J94" s="17">
        <f t="shared" si="5"/>
        <v>580608.68000000005</v>
      </c>
    </row>
    <row r="95" spans="1:10" s="1" customFormat="1" ht="62.45" customHeight="1" x14ac:dyDescent="0.25">
      <c r="A95" s="15">
        <v>68</v>
      </c>
      <c r="B95" s="19" t="s">
        <v>249</v>
      </c>
      <c r="C95" s="31" t="s">
        <v>250</v>
      </c>
      <c r="D95" s="20" t="s">
        <v>251</v>
      </c>
      <c r="E95" s="23">
        <v>47.500017118930998</v>
      </c>
      <c r="F95" s="21">
        <v>1375.06</v>
      </c>
      <c r="G95" s="21">
        <f t="shared" si="4"/>
        <v>65315.37</v>
      </c>
      <c r="H95" s="30">
        <f>G95/G253</f>
        <v>1.381031550826E-2</v>
      </c>
      <c r="I95" s="17">
        <f>ROUND(F95*Прил.10!$D$12,2)</f>
        <v>11055.48</v>
      </c>
      <c r="J95" s="17">
        <f t="shared" si="5"/>
        <v>525135.49</v>
      </c>
    </row>
    <row r="96" spans="1:10" s="1" customFormat="1" ht="46.9" customHeight="1" x14ac:dyDescent="0.25">
      <c r="A96" s="15">
        <v>69</v>
      </c>
      <c r="B96" s="19" t="s">
        <v>252</v>
      </c>
      <c r="C96" s="31" t="s">
        <v>253</v>
      </c>
      <c r="D96" s="20" t="s">
        <v>232</v>
      </c>
      <c r="E96" s="23">
        <v>6.6102403313859996</v>
      </c>
      <c r="F96" s="21">
        <v>9327.68</v>
      </c>
      <c r="G96" s="21">
        <f t="shared" si="4"/>
        <v>61658.21</v>
      </c>
      <c r="H96" s="30">
        <f>G96/G253</f>
        <v>1.3037043712292E-2</v>
      </c>
      <c r="I96" s="17">
        <f>ROUND(F96*Прил.10!$D$12,2)</f>
        <v>74994.55</v>
      </c>
      <c r="J96" s="17">
        <f t="shared" si="5"/>
        <v>495732</v>
      </c>
    </row>
    <row r="97" spans="1:10" s="1" customFormat="1" ht="46.9" customHeight="1" x14ac:dyDescent="0.25">
      <c r="A97" s="15">
        <v>70</v>
      </c>
      <c r="B97" s="19" t="s">
        <v>254</v>
      </c>
      <c r="C97" s="31" t="s">
        <v>255</v>
      </c>
      <c r="D97" s="20" t="s">
        <v>235</v>
      </c>
      <c r="E97" s="23">
        <v>1062.4909831016</v>
      </c>
      <c r="F97" s="21">
        <v>57.65</v>
      </c>
      <c r="G97" s="21">
        <f t="shared" si="4"/>
        <v>61252.61</v>
      </c>
      <c r="H97" s="30">
        <f>G97/G253</f>
        <v>1.2951283439172E-2</v>
      </c>
      <c r="I97" s="17">
        <f>ROUND(F97*Прил.10!$D$12,2)</f>
        <v>463.51</v>
      </c>
      <c r="J97" s="17">
        <f t="shared" si="5"/>
        <v>492475.2</v>
      </c>
    </row>
    <row r="98" spans="1:10" s="1" customFormat="1" ht="15.6" customHeight="1" x14ac:dyDescent="0.25">
      <c r="A98" s="15"/>
      <c r="B98" s="123" t="s">
        <v>625</v>
      </c>
      <c r="C98" s="107"/>
      <c r="D98" s="107"/>
      <c r="E98" s="107"/>
      <c r="F98" s="122"/>
      <c r="G98" s="21">
        <f>SUM(G87:G97)</f>
        <v>4053560.32</v>
      </c>
      <c r="H98" s="30">
        <f>SUM(H87:H97)</f>
        <v>0.85708688400545996</v>
      </c>
      <c r="I98" s="17"/>
      <c r="J98" s="17">
        <f>SUM(J87:J97)</f>
        <v>32590599.640000001</v>
      </c>
    </row>
    <row r="99" spans="1:10" s="1" customFormat="1" ht="46.9" customHeight="1" outlineLevel="1" x14ac:dyDescent="0.25">
      <c r="A99" s="15">
        <v>71</v>
      </c>
      <c r="B99" s="19" t="s">
        <v>256</v>
      </c>
      <c r="C99" s="31" t="s">
        <v>257</v>
      </c>
      <c r="D99" s="20" t="s">
        <v>229</v>
      </c>
      <c r="E99" s="23">
        <v>232.63932832134</v>
      </c>
      <c r="F99" s="21">
        <v>253.09</v>
      </c>
      <c r="G99" s="21">
        <f t="shared" ref="G99:G130" si="6">ROUND(E99*F99,2)</f>
        <v>58878.69</v>
      </c>
      <c r="H99" s="30">
        <f>G99/G253</f>
        <v>1.2449340570421E-2</v>
      </c>
      <c r="I99" s="17">
        <f>ROUND(F99*Прил.10!$D$12,2)</f>
        <v>2034.84</v>
      </c>
      <c r="J99" s="17">
        <f t="shared" ref="J99:J130" si="7">ROUND(E99*I99,2)</f>
        <v>473383.81</v>
      </c>
    </row>
    <row r="100" spans="1:10" s="1" customFormat="1" ht="78" customHeight="1" outlineLevel="1" x14ac:dyDescent="0.25">
      <c r="A100" s="15">
        <v>72</v>
      </c>
      <c r="B100" s="19" t="s">
        <v>258</v>
      </c>
      <c r="C100" s="31" t="s">
        <v>259</v>
      </c>
      <c r="D100" s="20" t="s">
        <v>232</v>
      </c>
      <c r="E100" s="23">
        <v>7.2033559941565004</v>
      </c>
      <c r="F100" s="21">
        <v>6550</v>
      </c>
      <c r="G100" s="21">
        <f t="shared" si="6"/>
        <v>47181.98</v>
      </c>
      <c r="H100" s="30">
        <f>G100/G253</f>
        <v>9.9761821774019994E-3</v>
      </c>
      <c r="I100" s="17">
        <f>ROUND(F100*Прил.10!$D$12,2)</f>
        <v>52662</v>
      </c>
      <c r="J100" s="17">
        <f t="shared" si="7"/>
        <v>379343.13</v>
      </c>
    </row>
    <row r="101" spans="1:10" s="1" customFormat="1" ht="31.35" customHeight="1" outlineLevel="1" x14ac:dyDescent="0.25">
      <c r="A101" s="15">
        <v>73</v>
      </c>
      <c r="B101" s="19" t="s">
        <v>260</v>
      </c>
      <c r="C101" s="31" t="s">
        <v>261</v>
      </c>
      <c r="D101" s="20" t="s">
        <v>235</v>
      </c>
      <c r="E101" s="23">
        <v>53.302098292357002</v>
      </c>
      <c r="F101" s="21">
        <v>711.5</v>
      </c>
      <c r="G101" s="21">
        <f t="shared" si="6"/>
        <v>37924.44</v>
      </c>
      <c r="H101" s="30">
        <f>G101/G253</f>
        <v>8.0187631467765995E-3</v>
      </c>
      <c r="I101" s="17">
        <f>ROUND(F101*Прил.10!$D$12,2)</f>
        <v>5720.46</v>
      </c>
      <c r="J101" s="17">
        <f t="shared" si="7"/>
        <v>304912.52</v>
      </c>
    </row>
    <row r="102" spans="1:10" s="1" customFormat="1" ht="46.9" customHeight="1" outlineLevel="1" x14ac:dyDescent="0.25">
      <c r="A102" s="15">
        <v>74</v>
      </c>
      <c r="B102" s="19" t="s">
        <v>262</v>
      </c>
      <c r="C102" s="31" t="s">
        <v>263</v>
      </c>
      <c r="D102" s="20" t="s">
        <v>232</v>
      </c>
      <c r="E102" s="23">
        <v>4.5104170094610003</v>
      </c>
      <c r="F102" s="21">
        <v>7997.23</v>
      </c>
      <c r="G102" s="21">
        <f t="shared" si="6"/>
        <v>36070.839999999997</v>
      </c>
      <c r="H102" s="30">
        <f>G102/G253</f>
        <v>7.6268370070929001E-3</v>
      </c>
      <c r="I102" s="17">
        <f>ROUND(F102*Прил.10!$D$12,2)</f>
        <v>64297.73</v>
      </c>
      <c r="J102" s="17">
        <f t="shared" si="7"/>
        <v>290009.58</v>
      </c>
    </row>
    <row r="103" spans="1:10" s="1" customFormat="1" ht="15.6" customHeight="1" outlineLevel="1" x14ac:dyDescent="0.25">
      <c r="A103" s="15">
        <v>75</v>
      </c>
      <c r="B103" s="19" t="s">
        <v>264</v>
      </c>
      <c r="C103" s="31" t="s">
        <v>265</v>
      </c>
      <c r="D103" s="20" t="s">
        <v>266</v>
      </c>
      <c r="E103" s="23">
        <v>2430.5979394085002</v>
      </c>
      <c r="F103" s="21">
        <v>11.54</v>
      </c>
      <c r="G103" s="21">
        <f t="shared" si="6"/>
        <v>28049.1</v>
      </c>
      <c r="H103" s="30">
        <f>G103/G253</f>
        <v>5.9307161656244004E-3</v>
      </c>
      <c r="I103" s="17">
        <f>ROUND(F103*Прил.10!$D$12,2)</f>
        <v>92.78</v>
      </c>
      <c r="J103" s="17">
        <f t="shared" si="7"/>
        <v>225510.88</v>
      </c>
    </row>
    <row r="104" spans="1:10" s="1" customFormat="1" ht="31.35" customHeight="1" outlineLevel="1" x14ac:dyDescent="0.25">
      <c r="A104" s="15">
        <v>76</v>
      </c>
      <c r="B104" s="19" t="s">
        <v>267</v>
      </c>
      <c r="C104" s="31" t="s">
        <v>268</v>
      </c>
      <c r="D104" s="20" t="s">
        <v>229</v>
      </c>
      <c r="E104" s="23">
        <v>7589.3811907391</v>
      </c>
      <c r="F104" s="21">
        <v>3.62</v>
      </c>
      <c r="G104" s="21">
        <f t="shared" si="6"/>
        <v>27473.56</v>
      </c>
      <c r="H104" s="30">
        <f>G104/G253</f>
        <v>5.8090236912859998E-3</v>
      </c>
      <c r="I104" s="17">
        <f>ROUND(F104*Прил.10!$D$12,2)</f>
        <v>29.1</v>
      </c>
      <c r="J104" s="17">
        <f t="shared" si="7"/>
        <v>220850.99</v>
      </c>
    </row>
    <row r="105" spans="1:10" s="1" customFormat="1" ht="62.45" customHeight="1" outlineLevel="1" x14ac:dyDescent="0.25">
      <c r="A105" s="15">
        <v>77</v>
      </c>
      <c r="B105" s="19" t="s">
        <v>269</v>
      </c>
      <c r="C105" s="31" t="s">
        <v>270</v>
      </c>
      <c r="D105" s="20" t="s">
        <v>243</v>
      </c>
      <c r="E105" s="23">
        <v>937.49853922063005</v>
      </c>
      <c r="F105" s="21">
        <v>29.24</v>
      </c>
      <c r="G105" s="21">
        <f t="shared" si="6"/>
        <v>27412.46</v>
      </c>
      <c r="H105" s="30">
        <f>G105/G253</f>
        <v>5.7961046757839E-3</v>
      </c>
      <c r="I105" s="17">
        <f>ROUND(F105*Прил.10!$D$12,2)</f>
        <v>235.09</v>
      </c>
      <c r="J105" s="17">
        <f t="shared" si="7"/>
        <v>220396.53</v>
      </c>
    </row>
    <row r="106" spans="1:10" s="1" customFormat="1" ht="31.35" customHeight="1" outlineLevel="1" x14ac:dyDescent="0.25">
      <c r="A106" s="15">
        <v>78</v>
      </c>
      <c r="B106" s="19" t="s">
        <v>271</v>
      </c>
      <c r="C106" s="31" t="s">
        <v>272</v>
      </c>
      <c r="D106" s="20" t="s">
        <v>229</v>
      </c>
      <c r="E106" s="23">
        <v>948.75013596688996</v>
      </c>
      <c r="F106" s="21">
        <v>28.25</v>
      </c>
      <c r="G106" s="21">
        <f t="shared" si="6"/>
        <v>26802.19</v>
      </c>
      <c r="H106" s="30">
        <f>G106/G253</f>
        <v>5.6670688723394003E-3</v>
      </c>
      <c r="I106" s="17">
        <f>ROUND(F106*Прил.10!$D$12,2)</f>
        <v>227.13</v>
      </c>
      <c r="J106" s="17">
        <f t="shared" si="7"/>
        <v>215489.62</v>
      </c>
    </row>
    <row r="107" spans="1:10" s="1" customFormat="1" ht="62.45" customHeight="1" outlineLevel="1" x14ac:dyDescent="0.25">
      <c r="A107" s="15">
        <v>79</v>
      </c>
      <c r="B107" s="19" t="s">
        <v>273</v>
      </c>
      <c r="C107" s="31" t="s">
        <v>274</v>
      </c>
      <c r="D107" s="20" t="s">
        <v>235</v>
      </c>
      <c r="E107" s="23">
        <v>28.687510464738001</v>
      </c>
      <c r="F107" s="21">
        <v>646.02</v>
      </c>
      <c r="G107" s="21">
        <f t="shared" si="6"/>
        <v>18532.71</v>
      </c>
      <c r="H107" s="30">
        <f>G107/G253</f>
        <v>3.9185657575404997E-3</v>
      </c>
      <c r="I107" s="17">
        <f>ROUND(F107*Прил.10!$D$12,2)</f>
        <v>5194</v>
      </c>
      <c r="J107" s="17">
        <f t="shared" si="7"/>
        <v>149002.93</v>
      </c>
    </row>
    <row r="108" spans="1:10" s="1" customFormat="1" ht="15.6" customHeight="1" outlineLevel="1" x14ac:dyDescent="0.25">
      <c r="A108" s="15">
        <v>80</v>
      </c>
      <c r="B108" s="19" t="s">
        <v>275</v>
      </c>
      <c r="C108" s="31" t="s">
        <v>276</v>
      </c>
      <c r="D108" s="20" t="s">
        <v>232</v>
      </c>
      <c r="E108" s="23">
        <v>34.180596822280002</v>
      </c>
      <c r="F108" s="21">
        <v>534.37</v>
      </c>
      <c r="G108" s="21">
        <f t="shared" si="6"/>
        <v>18265.09</v>
      </c>
      <c r="H108" s="30">
        <f>G108/G253</f>
        <v>3.8619800467603002E-3</v>
      </c>
      <c r="I108" s="17">
        <f>ROUND(F108*Прил.10!$D$12,2)</f>
        <v>4296.33</v>
      </c>
      <c r="J108" s="17">
        <f t="shared" si="7"/>
        <v>146851.12</v>
      </c>
    </row>
    <row r="109" spans="1:10" s="1" customFormat="1" ht="46.9" customHeight="1" outlineLevel="1" x14ac:dyDescent="0.25">
      <c r="A109" s="15">
        <v>81</v>
      </c>
      <c r="B109" s="19" t="s">
        <v>277</v>
      </c>
      <c r="C109" s="31" t="s">
        <v>278</v>
      </c>
      <c r="D109" s="20" t="s">
        <v>248</v>
      </c>
      <c r="E109" s="23">
        <v>337.49716498408998</v>
      </c>
      <c r="F109" s="21">
        <v>52.41</v>
      </c>
      <c r="G109" s="21">
        <f t="shared" si="6"/>
        <v>17688.23</v>
      </c>
      <c r="H109" s="30">
        <f>G109/G253</f>
        <v>3.7400084709414E-3</v>
      </c>
      <c r="I109" s="17">
        <f>ROUND(F109*Прил.10!$D$12,2)</f>
        <v>421.38</v>
      </c>
      <c r="J109" s="17">
        <f t="shared" si="7"/>
        <v>142214.56</v>
      </c>
    </row>
    <row r="110" spans="1:10" s="1" customFormat="1" ht="15.6" customHeight="1" outlineLevel="1" x14ac:dyDescent="0.25">
      <c r="A110" s="15">
        <v>82</v>
      </c>
      <c r="B110" s="19" t="s">
        <v>246</v>
      </c>
      <c r="C110" s="31" t="s">
        <v>279</v>
      </c>
      <c r="D110" s="20" t="s">
        <v>248</v>
      </c>
      <c r="E110" s="23">
        <v>28.749989833160999</v>
      </c>
      <c r="F110" s="22">
        <v>600.69000000000005</v>
      </c>
      <c r="G110" s="21">
        <f t="shared" si="6"/>
        <v>17269.830000000002</v>
      </c>
      <c r="H110" s="30">
        <f>G110/G253</f>
        <v>3.6515417592217002E-3</v>
      </c>
      <c r="I110" s="17">
        <f>ROUND(F110*Прил.10!$D$12,2)</f>
        <v>4829.55</v>
      </c>
      <c r="J110" s="17">
        <f t="shared" si="7"/>
        <v>138849.51</v>
      </c>
    </row>
    <row r="111" spans="1:10" s="1" customFormat="1" ht="62.45" customHeight="1" outlineLevel="1" x14ac:dyDescent="0.25">
      <c r="A111" s="15">
        <v>83</v>
      </c>
      <c r="B111" s="19" t="s">
        <v>280</v>
      </c>
      <c r="C111" s="31" t="s">
        <v>281</v>
      </c>
      <c r="D111" s="20" t="s">
        <v>232</v>
      </c>
      <c r="E111" s="23">
        <v>2.3958343790507</v>
      </c>
      <c r="F111" s="21">
        <v>6950.56</v>
      </c>
      <c r="G111" s="21">
        <f t="shared" si="6"/>
        <v>16652.39</v>
      </c>
      <c r="H111" s="30">
        <f>G111/G253</f>
        <v>3.5209899272804E-3</v>
      </c>
      <c r="I111" s="17">
        <f>ROUND(F111*Прил.10!$D$12,2)</f>
        <v>55882.5</v>
      </c>
      <c r="J111" s="17">
        <f t="shared" si="7"/>
        <v>133885.21</v>
      </c>
    </row>
    <row r="112" spans="1:10" s="1" customFormat="1" ht="46.9" customHeight="1" outlineLevel="1" x14ac:dyDescent="0.25">
      <c r="A112" s="15">
        <v>84</v>
      </c>
      <c r="B112" s="19" t="s">
        <v>282</v>
      </c>
      <c r="C112" s="31" t="s">
        <v>283</v>
      </c>
      <c r="D112" s="20" t="s">
        <v>248</v>
      </c>
      <c r="E112" s="23">
        <v>152.77826751934001</v>
      </c>
      <c r="F112" s="21">
        <v>104.82</v>
      </c>
      <c r="G112" s="21">
        <f t="shared" si="6"/>
        <v>16014.22</v>
      </c>
      <c r="H112" s="30">
        <f>G112/G253</f>
        <v>3.3860549334511999E-3</v>
      </c>
      <c r="I112" s="17">
        <f>ROUND(F112*Прил.10!$D$12,2)</f>
        <v>842.75</v>
      </c>
      <c r="J112" s="17">
        <f t="shared" si="7"/>
        <v>128753.88</v>
      </c>
    </row>
    <row r="113" spans="1:10" s="1" customFormat="1" ht="31.35" customHeight="1" outlineLevel="1" x14ac:dyDescent="0.25">
      <c r="A113" s="15">
        <v>85</v>
      </c>
      <c r="B113" s="19" t="s">
        <v>284</v>
      </c>
      <c r="C113" s="31" t="s">
        <v>285</v>
      </c>
      <c r="D113" s="20" t="s">
        <v>235</v>
      </c>
      <c r="E113" s="23">
        <v>104.1666524064</v>
      </c>
      <c r="F113" s="21">
        <v>142.75</v>
      </c>
      <c r="G113" s="21">
        <f t="shared" si="6"/>
        <v>14869.79</v>
      </c>
      <c r="H113" s="30">
        <f>G113/G253</f>
        <v>3.1440760642030999E-3</v>
      </c>
      <c r="I113" s="17">
        <f>ROUND(F113*Прил.10!$D$12,2)</f>
        <v>1147.71</v>
      </c>
      <c r="J113" s="17">
        <f t="shared" si="7"/>
        <v>119553.11</v>
      </c>
    </row>
    <row r="114" spans="1:10" s="1" customFormat="1" ht="62.45" customHeight="1" outlineLevel="1" x14ac:dyDescent="0.25">
      <c r="A114" s="15">
        <v>86</v>
      </c>
      <c r="B114" s="19" t="s">
        <v>286</v>
      </c>
      <c r="C114" s="31" t="s">
        <v>287</v>
      </c>
      <c r="D114" s="20" t="s">
        <v>235</v>
      </c>
      <c r="E114" s="23">
        <v>18.611119634072999</v>
      </c>
      <c r="F114" s="21">
        <v>790.61</v>
      </c>
      <c r="G114" s="21">
        <f t="shared" si="6"/>
        <v>14714.14</v>
      </c>
      <c r="H114" s="30">
        <f>G114/G253</f>
        <v>3.1111653479527E-3</v>
      </c>
      <c r="I114" s="17">
        <f>ROUND(F114*Прил.10!$D$12,2)</f>
        <v>6356.5</v>
      </c>
      <c r="J114" s="17">
        <f t="shared" si="7"/>
        <v>118301.58</v>
      </c>
    </row>
    <row r="115" spans="1:10" s="1" customFormat="1" ht="31.35" customHeight="1" outlineLevel="1" x14ac:dyDescent="0.25">
      <c r="A115" s="15">
        <v>87</v>
      </c>
      <c r="B115" s="19" t="s">
        <v>288</v>
      </c>
      <c r="C115" s="31" t="s">
        <v>289</v>
      </c>
      <c r="D115" s="20" t="s">
        <v>232</v>
      </c>
      <c r="E115" s="23">
        <v>1.2652780831146999</v>
      </c>
      <c r="F115" s="21">
        <v>11200</v>
      </c>
      <c r="G115" s="21">
        <f t="shared" si="6"/>
        <v>14171.11</v>
      </c>
      <c r="H115" s="30">
        <f>G115/G253</f>
        <v>2.9963468047759E-3</v>
      </c>
      <c r="I115" s="17">
        <f>ROUND(F115*Прил.10!$D$12,2)</f>
        <v>90048</v>
      </c>
      <c r="J115" s="17">
        <f t="shared" si="7"/>
        <v>113935.76</v>
      </c>
    </row>
    <row r="116" spans="1:10" s="1" customFormat="1" ht="31.35" customHeight="1" outlineLevel="1" x14ac:dyDescent="0.25">
      <c r="A116" s="15">
        <v>88</v>
      </c>
      <c r="B116" s="19" t="s">
        <v>290</v>
      </c>
      <c r="C116" s="31" t="s">
        <v>291</v>
      </c>
      <c r="D116" s="20" t="s">
        <v>235</v>
      </c>
      <c r="E116" s="23">
        <v>27.232613525472999</v>
      </c>
      <c r="F116" s="21">
        <v>510.4</v>
      </c>
      <c r="G116" s="21">
        <f t="shared" si="6"/>
        <v>13899.53</v>
      </c>
      <c r="H116" s="30">
        <f>G116/G253</f>
        <v>2.9389237895541E-3</v>
      </c>
      <c r="I116" s="17">
        <f>ROUND(F116*Прил.10!$D$12,2)</f>
        <v>4103.62</v>
      </c>
      <c r="J116" s="17">
        <f t="shared" si="7"/>
        <v>111752.3</v>
      </c>
    </row>
    <row r="117" spans="1:10" s="1" customFormat="1" ht="31.35" customHeight="1" outlineLevel="1" x14ac:dyDescent="0.25">
      <c r="A117" s="15">
        <v>89</v>
      </c>
      <c r="B117" s="19" t="s">
        <v>292</v>
      </c>
      <c r="C117" s="31" t="s">
        <v>293</v>
      </c>
      <c r="D117" s="20" t="s">
        <v>243</v>
      </c>
      <c r="E117" s="23">
        <v>385.00313961700999</v>
      </c>
      <c r="F117" s="21">
        <v>31.05</v>
      </c>
      <c r="G117" s="21">
        <f t="shared" si="6"/>
        <v>11954.35</v>
      </c>
      <c r="H117" s="30">
        <f>G117/G253</f>
        <v>2.5276339274533E-3</v>
      </c>
      <c r="I117" s="17">
        <f>ROUND(F117*Прил.10!$D$12,2)</f>
        <v>249.64</v>
      </c>
      <c r="J117" s="17">
        <f t="shared" si="7"/>
        <v>96112.18</v>
      </c>
    </row>
    <row r="118" spans="1:10" s="1" customFormat="1" ht="31.35" customHeight="1" outlineLevel="1" x14ac:dyDescent="0.25">
      <c r="A118" s="15">
        <v>90</v>
      </c>
      <c r="B118" s="19" t="s">
        <v>294</v>
      </c>
      <c r="C118" s="31" t="s">
        <v>295</v>
      </c>
      <c r="D118" s="20" t="s">
        <v>235</v>
      </c>
      <c r="E118" s="23">
        <v>22.424995108434999</v>
      </c>
      <c r="F118" s="21">
        <v>529.41</v>
      </c>
      <c r="G118" s="21">
        <f t="shared" si="6"/>
        <v>11872.02</v>
      </c>
      <c r="H118" s="30">
        <f>G118/G253</f>
        <v>2.5102260298053999E-3</v>
      </c>
      <c r="I118" s="17">
        <f>ROUND(F118*Прил.10!$D$12,2)</f>
        <v>4256.46</v>
      </c>
      <c r="J118" s="17">
        <f t="shared" si="7"/>
        <v>95451.09</v>
      </c>
    </row>
    <row r="119" spans="1:10" s="1" customFormat="1" ht="31.35" customHeight="1" outlineLevel="1" x14ac:dyDescent="0.25">
      <c r="A119" s="15">
        <v>91</v>
      </c>
      <c r="B119" s="19" t="s">
        <v>246</v>
      </c>
      <c r="C119" s="31" t="s">
        <v>296</v>
      </c>
      <c r="D119" s="20" t="s">
        <v>248</v>
      </c>
      <c r="E119" s="23">
        <v>3.7500013846251998</v>
      </c>
      <c r="F119" s="22">
        <v>2422.36</v>
      </c>
      <c r="G119" s="21">
        <f t="shared" si="6"/>
        <v>9083.85</v>
      </c>
      <c r="H119" s="30">
        <f>G119/G253</f>
        <v>1.9206939274739E-3</v>
      </c>
      <c r="I119" s="17">
        <f>ROUND(F119*Прил.10!$D$12,2)</f>
        <v>19475.77</v>
      </c>
      <c r="J119" s="17">
        <f t="shared" si="7"/>
        <v>73034.16</v>
      </c>
    </row>
    <row r="120" spans="1:10" s="1" customFormat="1" ht="46.9" customHeight="1" outlineLevel="1" x14ac:dyDescent="0.25">
      <c r="A120" s="15">
        <v>92</v>
      </c>
      <c r="B120" s="19" t="s">
        <v>297</v>
      </c>
      <c r="C120" s="31" t="s">
        <v>298</v>
      </c>
      <c r="D120" s="20" t="s">
        <v>243</v>
      </c>
      <c r="E120" s="23">
        <v>385.00460492744998</v>
      </c>
      <c r="F120" s="21">
        <v>21.05</v>
      </c>
      <c r="G120" s="21">
        <f t="shared" si="6"/>
        <v>8104.35</v>
      </c>
      <c r="H120" s="30">
        <f>G120/G253</f>
        <v>1.7135879424608001E-3</v>
      </c>
      <c r="I120" s="17">
        <f>ROUND(F120*Прил.10!$D$12,2)</f>
        <v>169.24</v>
      </c>
      <c r="J120" s="17">
        <f t="shared" si="7"/>
        <v>65158.18</v>
      </c>
    </row>
    <row r="121" spans="1:10" s="1" customFormat="1" ht="31.35" customHeight="1" outlineLevel="1" x14ac:dyDescent="0.25">
      <c r="A121" s="15">
        <v>93</v>
      </c>
      <c r="B121" s="19" t="s">
        <v>299</v>
      </c>
      <c r="C121" s="31" t="s">
        <v>300</v>
      </c>
      <c r="D121" s="20" t="s">
        <v>235</v>
      </c>
      <c r="E121" s="23">
        <v>12.291676489128999</v>
      </c>
      <c r="F121" s="21">
        <v>592.76</v>
      </c>
      <c r="G121" s="21">
        <f t="shared" si="6"/>
        <v>7286.01</v>
      </c>
      <c r="H121" s="30">
        <f>G121/G253</f>
        <v>1.5405577109391E-3</v>
      </c>
      <c r="I121" s="17">
        <f>ROUND(F121*Прил.10!$D$12,2)</f>
        <v>4765.79</v>
      </c>
      <c r="J121" s="17">
        <f t="shared" si="7"/>
        <v>58579.55</v>
      </c>
    </row>
    <row r="122" spans="1:10" s="1" customFormat="1" ht="31.35" customHeight="1" outlineLevel="1" x14ac:dyDescent="0.25">
      <c r="A122" s="15">
        <v>94</v>
      </c>
      <c r="B122" s="19" t="s">
        <v>301</v>
      </c>
      <c r="C122" s="31" t="s">
        <v>302</v>
      </c>
      <c r="D122" s="20" t="s">
        <v>235</v>
      </c>
      <c r="E122" s="23">
        <v>53.302255997278003</v>
      </c>
      <c r="F122" s="21">
        <v>131.08000000000001</v>
      </c>
      <c r="G122" s="21">
        <f t="shared" si="6"/>
        <v>6986.86</v>
      </c>
      <c r="H122" s="30">
        <f>G122/G253</f>
        <v>1.4773052807026E-3</v>
      </c>
      <c r="I122" s="17">
        <f>ROUND(F122*Прил.10!$D$12,2)</f>
        <v>1053.8800000000001</v>
      </c>
      <c r="J122" s="17">
        <f t="shared" si="7"/>
        <v>56174.18</v>
      </c>
    </row>
    <row r="123" spans="1:10" s="1" customFormat="1" ht="15.6" customHeight="1" outlineLevel="1" x14ac:dyDescent="0.25">
      <c r="A123" s="15">
        <v>95</v>
      </c>
      <c r="B123" s="19" t="s">
        <v>303</v>
      </c>
      <c r="C123" s="31" t="s">
        <v>304</v>
      </c>
      <c r="D123" s="20" t="s">
        <v>305</v>
      </c>
      <c r="E123" s="23">
        <v>145.13900889534</v>
      </c>
      <c r="F123" s="21">
        <v>42</v>
      </c>
      <c r="G123" s="21">
        <f t="shared" si="6"/>
        <v>6095.84</v>
      </c>
      <c r="H123" s="30">
        <f>G123/G253</f>
        <v>1.2889075525082999E-3</v>
      </c>
      <c r="I123" s="17">
        <f>ROUND(F123*Прил.10!$D$12,2)</f>
        <v>337.68</v>
      </c>
      <c r="J123" s="17">
        <f t="shared" si="7"/>
        <v>49010.54</v>
      </c>
    </row>
    <row r="124" spans="1:10" s="1" customFormat="1" ht="31.35" customHeight="1" outlineLevel="1" x14ac:dyDescent="0.25">
      <c r="A124" s="15">
        <v>96</v>
      </c>
      <c r="B124" s="19" t="s">
        <v>306</v>
      </c>
      <c r="C124" s="31" t="s">
        <v>307</v>
      </c>
      <c r="D124" s="20" t="s">
        <v>308</v>
      </c>
      <c r="E124" s="23">
        <v>0.20833322187149</v>
      </c>
      <c r="F124" s="21">
        <v>28604.12</v>
      </c>
      <c r="G124" s="21">
        <f t="shared" si="6"/>
        <v>5959.19</v>
      </c>
      <c r="H124" s="30">
        <f>G124/G253</f>
        <v>1.2600142060538999E-3</v>
      </c>
      <c r="I124" s="17">
        <f>ROUND(F124*Прил.10!$D$12,2)</f>
        <v>229977.12</v>
      </c>
      <c r="J124" s="17">
        <f t="shared" si="7"/>
        <v>47911.87</v>
      </c>
    </row>
    <row r="125" spans="1:10" s="1" customFormat="1" ht="31.35" customHeight="1" outlineLevel="1" x14ac:dyDescent="0.25">
      <c r="A125" s="15">
        <v>97</v>
      </c>
      <c r="B125" s="19" t="s">
        <v>309</v>
      </c>
      <c r="C125" s="31" t="s">
        <v>310</v>
      </c>
      <c r="D125" s="20" t="s">
        <v>311</v>
      </c>
      <c r="E125" s="23">
        <v>46.250183492432001</v>
      </c>
      <c r="F125" s="21">
        <v>130.1</v>
      </c>
      <c r="G125" s="21">
        <f t="shared" si="6"/>
        <v>6017.15</v>
      </c>
      <c r="H125" s="30">
        <f>G125/G253</f>
        <v>1.2722692983371E-3</v>
      </c>
      <c r="I125" s="17">
        <f>ROUND(F125*Прил.10!$D$12,2)</f>
        <v>1046</v>
      </c>
      <c r="J125" s="17">
        <f t="shared" si="7"/>
        <v>48377.69</v>
      </c>
    </row>
    <row r="126" spans="1:10" s="1" customFormat="1" ht="31.35" customHeight="1" outlineLevel="1" x14ac:dyDescent="0.25">
      <c r="A126" s="15">
        <v>98</v>
      </c>
      <c r="B126" s="19" t="s">
        <v>312</v>
      </c>
      <c r="C126" s="31" t="s">
        <v>313</v>
      </c>
      <c r="D126" s="20" t="s">
        <v>308</v>
      </c>
      <c r="E126" s="23">
        <v>0.41666643646057</v>
      </c>
      <c r="F126" s="21">
        <v>13942.81</v>
      </c>
      <c r="G126" s="21">
        <f t="shared" si="6"/>
        <v>5809.5</v>
      </c>
      <c r="H126" s="30">
        <f>G126/G253</f>
        <v>1.2283636752764E-3</v>
      </c>
      <c r="I126" s="17">
        <f>ROUND(F126*Прил.10!$D$12,2)</f>
        <v>112100.19</v>
      </c>
      <c r="J126" s="17">
        <f t="shared" si="7"/>
        <v>46708.39</v>
      </c>
    </row>
    <row r="127" spans="1:10" s="1" customFormat="1" ht="31.35" customHeight="1" outlineLevel="1" x14ac:dyDescent="0.25">
      <c r="A127" s="15">
        <v>99</v>
      </c>
      <c r="B127" s="19" t="s">
        <v>314</v>
      </c>
      <c r="C127" s="31" t="s">
        <v>315</v>
      </c>
      <c r="D127" s="20" t="s">
        <v>266</v>
      </c>
      <c r="E127" s="23">
        <v>604.47135795410998</v>
      </c>
      <c r="F127" s="21">
        <v>9.0399999999999991</v>
      </c>
      <c r="G127" s="21">
        <f t="shared" si="6"/>
        <v>5464.42</v>
      </c>
      <c r="H127" s="30">
        <f>G127/G253</f>
        <v>1.1553997821591999E-3</v>
      </c>
      <c r="I127" s="17">
        <f>ROUND(F127*Прил.10!$D$12,2)</f>
        <v>72.680000000000007</v>
      </c>
      <c r="J127" s="17">
        <f t="shared" si="7"/>
        <v>43932.98</v>
      </c>
    </row>
    <row r="128" spans="1:10" s="1" customFormat="1" ht="31.35" customHeight="1" outlineLevel="1" x14ac:dyDescent="0.25">
      <c r="A128" s="15">
        <v>100</v>
      </c>
      <c r="B128" s="19" t="s">
        <v>246</v>
      </c>
      <c r="C128" s="31" t="s">
        <v>316</v>
      </c>
      <c r="D128" s="20" t="s">
        <v>248</v>
      </c>
      <c r="E128" s="23">
        <v>3.7499995127958998</v>
      </c>
      <c r="F128" s="22">
        <v>1456.67</v>
      </c>
      <c r="G128" s="21">
        <f t="shared" si="6"/>
        <v>5462.51</v>
      </c>
      <c r="H128" s="30">
        <f>G128/G253</f>
        <v>1.1549959307744001E-3</v>
      </c>
      <c r="I128" s="17">
        <f>ROUND(F128*Прил.10!$D$12,2)</f>
        <v>11711.63</v>
      </c>
      <c r="J128" s="17">
        <f t="shared" si="7"/>
        <v>43918.61</v>
      </c>
    </row>
    <row r="129" spans="1:10" s="1" customFormat="1" ht="31.35" customHeight="1" outlineLevel="1" x14ac:dyDescent="0.25">
      <c r="A129" s="15">
        <v>101</v>
      </c>
      <c r="B129" s="19" t="s">
        <v>317</v>
      </c>
      <c r="C129" s="31" t="s">
        <v>318</v>
      </c>
      <c r="D129" s="20" t="s">
        <v>232</v>
      </c>
      <c r="E129" s="23">
        <v>0.73333343842850995</v>
      </c>
      <c r="F129" s="21">
        <v>6780</v>
      </c>
      <c r="G129" s="21">
        <f t="shared" si="6"/>
        <v>4972</v>
      </c>
      <c r="H129" s="30">
        <f>G129/G253</f>
        <v>1.0512822434760999E-3</v>
      </c>
      <c r="I129" s="17">
        <f>ROUND(F129*Прил.10!$D$12,2)</f>
        <v>54511.199999999997</v>
      </c>
      <c r="J129" s="17">
        <f t="shared" si="7"/>
        <v>39974.89</v>
      </c>
    </row>
    <row r="130" spans="1:10" s="1" customFormat="1" ht="31.35" customHeight="1" outlineLevel="1" x14ac:dyDescent="0.25">
      <c r="A130" s="15">
        <v>102</v>
      </c>
      <c r="B130" s="19" t="s">
        <v>319</v>
      </c>
      <c r="C130" s="31" t="s">
        <v>320</v>
      </c>
      <c r="D130" s="20" t="s">
        <v>266</v>
      </c>
      <c r="E130" s="23">
        <v>457.91401911276</v>
      </c>
      <c r="F130" s="21">
        <v>10.75</v>
      </c>
      <c r="G130" s="21">
        <f t="shared" si="6"/>
        <v>4922.58</v>
      </c>
      <c r="H130" s="30">
        <f>G130/G253</f>
        <v>1.040832853196E-3</v>
      </c>
      <c r="I130" s="17">
        <f>ROUND(F130*Прил.10!$D$12,2)</f>
        <v>86.43</v>
      </c>
      <c r="J130" s="17">
        <f t="shared" si="7"/>
        <v>39577.51</v>
      </c>
    </row>
    <row r="131" spans="1:10" s="1" customFormat="1" ht="46.9" customHeight="1" outlineLevel="1" x14ac:dyDescent="0.25">
      <c r="A131" s="15">
        <v>103</v>
      </c>
      <c r="B131" s="19" t="s">
        <v>321</v>
      </c>
      <c r="C131" s="31" t="s">
        <v>322</v>
      </c>
      <c r="D131" s="20" t="s">
        <v>248</v>
      </c>
      <c r="E131" s="23">
        <v>937.44348782084001</v>
      </c>
      <c r="F131" s="21">
        <v>4.9400000000000004</v>
      </c>
      <c r="G131" s="21">
        <f t="shared" ref="G131:G162" si="8">ROUND(E131*F131,2)</f>
        <v>4630.97</v>
      </c>
      <c r="H131" s="30">
        <f>G131/G253</f>
        <v>9.7917468444696999E-4</v>
      </c>
      <c r="I131" s="17">
        <f>ROUND(F131*Прил.10!$D$12,2)</f>
        <v>39.72</v>
      </c>
      <c r="J131" s="17">
        <f t="shared" ref="J131:J162" si="9">ROUND(E131*I131,2)</f>
        <v>37235.26</v>
      </c>
    </row>
    <row r="132" spans="1:10" s="1" customFormat="1" ht="15.6" customHeight="1" outlineLevel="1" x14ac:dyDescent="0.25">
      <c r="A132" s="15">
        <v>104</v>
      </c>
      <c r="B132" s="19" t="s">
        <v>323</v>
      </c>
      <c r="C132" s="31" t="s">
        <v>324</v>
      </c>
      <c r="D132" s="20" t="s">
        <v>235</v>
      </c>
      <c r="E132" s="23">
        <v>49.913303465715998</v>
      </c>
      <c r="F132" s="21">
        <v>87.8</v>
      </c>
      <c r="G132" s="21">
        <f t="shared" si="8"/>
        <v>4382.3900000000003</v>
      </c>
      <c r="H132" s="30">
        <f>G132/G253</f>
        <v>9.2661480108348002E-4</v>
      </c>
      <c r="I132" s="17">
        <f>ROUND(F132*Прил.10!$D$12,2)</f>
        <v>705.91</v>
      </c>
      <c r="J132" s="17">
        <f t="shared" si="9"/>
        <v>35234.300000000003</v>
      </c>
    </row>
    <row r="133" spans="1:10" s="1" customFormat="1" ht="15.6" customHeight="1" outlineLevel="1" x14ac:dyDescent="0.25">
      <c r="A133" s="15">
        <v>105</v>
      </c>
      <c r="B133" s="19" t="s">
        <v>325</v>
      </c>
      <c r="C133" s="31" t="s">
        <v>326</v>
      </c>
      <c r="D133" s="20" t="s">
        <v>232</v>
      </c>
      <c r="E133" s="23">
        <v>0.40624946099140002</v>
      </c>
      <c r="F133" s="21">
        <v>10465</v>
      </c>
      <c r="G133" s="21">
        <f t="shared" si="8"/>
        <v>4251.3999999999996</v>
      </c>
      <c r="H133" s="30">
        <f>G133/G253</f>
        <v>8.9891820794733E-4</v>
      </c>
      <c r="I133" s="17">
        <f>ROUND(F133*Прил.10!$D$12,2)</f>
        <v>84138.6</v>
      </c>
      <c r="J133" s="17">
        <f t="shared" si="9"/>
        <v>34181.26</v>
      </c>
    </row>
    <row r="134" spans="1:10" s="1" customFormat="1" ht="31.35" customHeight="1" outlineLevel="1" x14ac:dyDescent="0.25">
      <c r="A134" s="15">
        <v>106</v>
      </c>
      <c r="B134" s="19" t="s">
        <v>327</v>
      </c>
      <c r="C134" s="31" t="s">
        <v>328</v>
      </c>
      <c r="D134" s="20" t="s">
        <v>232</v>
      </c>
      <c r="E134" s="23">
        <v>0.40576796532608</v>
      </c>
      <c r="F134" s="21">
        <v>10315.01</v>
      </c>
      <c r="G134" s="21">
        <f t="shared" si="8"/>
        <v>4185.5</v>
      </c>
      <c r="H134" s="30">
        <f>G134/G253</f>
        <v>8.8498427797043997E-4</v>
      </c>
      <c r="I134" s="17">
        <f>ROUND(F134*Прил.10!$D$12,2)</f>
        <v>82932.679999999993</v>
      </c>
      <c r="J134" s="17">
        <f t="shared" si="9"/>
        <v>33651.42</v>
      </c>
    </row>
    <row r="135" spans="1:10" s="1" customFormat="1" ht="46.9" customHeight="1" outlineLevel="1" x14ac:dyDescent="0.25">
      <c r="A135" s="15">
        <v>107</v>
      </c>
      <c r="B135" s="19" t="s">
        <v>246</v>
      </c>
      <c r="C135" s="31" t="s">
        <v>329</v>
      </c>
      <c r="D135" s="20" t="s">
        <v>248</v>
      </c>
      <c r="E135" s="23">
        <v>11.250008922887</v>
      </c>
      <c r="F135" s="22">
        <v>382.8</v>
      </c>
      <c r="G135" s="21">
        <f t="shared" si="8"/>
        <v>4306.5</v>
      </c>
      <c r="H135" s="30">
        <f>G135/G253</f>
        <v>9.1056858035591995E-4</v>
      </c>
      <c r="I135" s="17">
        <f>ROUND(F135*Прил.10!$D$12,2)</f>
        <v>3077.71</v>
      </c>
      <c r="J135" s="17">
        <f t="shared" si="9"/>
        <v>34624.26</v>
      </c>
    </row>
    <row r="136" spans="1:10" s="1" customFormat="1" ht="15.6" customHeight="1" outlineLevel="1" x14ac:dyDescent="0.25">
      <c r="A136" s="15">
        <v>108</v>
      </c>
      <c r="B136" s="19" t="s">
        <v>330</v>
      </c>
      <c r="C136" s="31" t="s">
        <v>331</v>
      </c>
      <c r="D136" s="20" t="s">
        <v>229</v>
      </c>
      <c r="E136" s="23">
        <v>105.76002880922999</v>
      </c>
      <c r="F136" s="21">
        <v>35.53</v>
      </c>
      <c r="G136" s="21">
        <f t="shared" si="8"/>
        <v>3757.65</v>
      </c>
      <c r="H136" s="30">
        <f>G136/G253</f>
        <v>7.9451945337847998E-4</v>
      </c>
      <c r="I136" s="17">
        <f>ROUND(F136*Прил.10!$D$12,2)</f>
        <v>285.66000000000003</v>
      </c>
      <c r="J136" s="17">
        <f t="shared" si="9"/>
        <v>30211.41</v>
      </c>
    </row>
    <row r="137" spans="1:10" s="1" customFormat="1" ht="31.35" customHeight="1" outlineLevel="1" x14ac:dyDescent="0.25">
      <c r="A137" s="15">
        <v>109</v>
      </c>
      <c r="B137" s="19" t="s">
        <v>332</v>
      </c>
      <c r="C137" s="31" t="s">
        <v>333</v>
      </c>
      <c r="D137" s="20" t="s">
        <v>232</v>
      </c>
      <c r="E137" s="23">
        <v>0.48090204086024002</v>
      </c>
      <c r="F137" s="21">
        <v>7418.82</v>
      </c>
      <c r="G137" s="21">
        <f t="shared" si="8"/>
        <v>3567.73</v>
      </c>
      <c r="H137" s="30">
        <f>G137/G253</f>
        <v>7.5436267065906004E-4</v>
      </c>
      <c r="I137" s="17">
        <f>ROUND(F137*Прил.10!$D$12,2)</f>
        <v>59647.31</v>
      </c>
      <c r="J137" s="17">
        <f t="shared" si="9"/>
        <v>28684.51</v>
      </c>
    </row>
    <row r="138" spans="1:10" s="1" customFormat="1" ht="15.6" customHeight="1" outlineLevel="1" x14ac:dyDescent="0.25">
      <c r="A138" s="15">
        <v>110</v>
      </c>
      <c r="B138" s="19" t="s">
        <v>334</v>
      </c>
      <c r="C138" s="31" t="s">
        <v>335</v>
      </c>
      <c r="D138" s="20" t="s">
        <v>232</v>
      </c>
      <c r="E138" s="23">
        <v>0.44316008607485002</v>
      </c>
      <c r="F138" s="21">
        <v>7977</v>
      </c>
      <c r="G138" s="21">
        <f t="shared" si="8"/>
        <v>3535.09</v>
      </c>
      <c r="H138" s="30">
        <f>G138/G253</f>
        <v>7.4746125223045001E-4</v>
      </c>
      <c r="I138" s="17">
        <f>ROUND(F138*Прил.10!$D$12,2)</f>
        <v>64135.08</v>
      </c>
      <c r="J138" s="17">
        <f t="shared" si="9"/>
        <v>28422.11</v>
      </c>
    </row>
    <row r="139" spans="1:10" s="1" customFormat="1" ht="31.35" customHeight="1" outlineLevel="1" x14ac:dyDescent="0.25">
      <c r="A139" s="15">
        <v>111</v>
      </c>
      <c r="B139" s="19" t="s">
        <v>336</v>
      </c>
      <c r="C139" s="31" t="s">
        <v>337</v>
      </c>
      <c r="D139" s="20" t="s">
        <v>232</v>
      </c>
      <c r="E139" s="23">
        <v>11.111096736805001</v>
      </c>
      <c r="F139" s="21">
        <v>312.45999999999998</v>
      </c>
      <c r="G139" s="21">
        <f t="shared" si="8"/>
        <v>3471.77</v>
      </c>
      <c r="H139" s="30">
        <f>G139/G253</f>
        <v>7.3407283878376001E-4</v>
      </c>
      <c r="I139" s="17">
        <f>ROUND(F139*Прил.10!$D$12,2)</f>
        <v>2512.1799999999998</v>
      </c>
      <c r="J139" s="17">
        <f t="shared" si="9"/>
        <v>27913.08</v>
      </c>
    </row>
    <row r="140" spans="1:10" s="1" customFormat="1" ht="46.9" customHeight="1" outlineLevel="1" x14ac:dyDescent="0.25">
      <c r="A140" s="15">
        <v>112</v>
      </c>
      <c r="B140" s="19" t="s">
        <v>338</v>
      </c>
      <c r="C140" s="31" t="s">
        <v>339</v>
      </c>
      <c r="D140" s="20" t="s">
        <v>248</v>
      </c>
      <c r="E140" s="23">
        <v>14.999972227169</v>
      </c>
      <c r="F140" s="21">
        <v>249.4</v>
      </c>
      <c r="G140" s="21">
        <f t="shared" si="8"/>
        <v>3740.99</v>
      </c>
      <c r="H140" s="30">
        <f>G140/G253</f>
        <v>7.9099685438888004E-4</v>
      </c>
      <c r="I140" s="17">
        <f>ROUND(F140*Прил.10!$D$12,2)</f>
        <v>2005.18</v>
      </c>
      <c r="J140" s="17">
        <f t="shared" si="9"/>
        <v>30077.64</v>
      </c>
    </row>
    <row r="141" spans="1:10" s="1" customFormat="1" ht="62.45" customHeight="1" outlineLevel="1" x14ac:dyDescent="0.25">
      <c r="A141" s="15">
        <v>113</v>
      </c>
      <c r="B141" s="19" t="s">
        <v>340</v>
      </c>
      <c r="C141" s="31" t="s">
        <v>341</v>
      </c>
      <c r="D141" s="20" t="s">
        <v>248</v>
      </c>
      <c r="E141" s="23">
        <v>43.750320509467997</v>
      </c>
      <c r="F141" s="21">
        <v>83.12</v>
      </c>
      <c r="G141" s="21">
        <f t="shared" si="8"/>
        <v>3636.53</v>
      </c>
      <c r="H141" s="30">
        <f>G141/G253</f>
        <v>7.6890977813112997E-4</v>
      </c>
      <c r="I141" s="17">
        <f>ROUND(F141*Прил.10!$D$12,2)</f>
        <v>668.28</v>
      </c>
      <c r="J141" s="17">
        <f t="shared" si="9"/>
        <v>29237.46</v>
      </c>
    </row>
    <row r="142" spans="1:10" s="1" customFormat="1" ht="31.35" customHeight="1" outlineLevel="1" x14ac:dyDescent="0.25">
      <c r="A142" s="15">
        <v>114</v>
      </c>
      <c r="B142" s="19" t="s">
        <v>342</v>
      </c>
      <c r="C142" s="31" t="s">
        <v>343</v>
      </c>
      <c r="D142" s="20" t="s">
        <v>235</v>
      </c>
      <c r="E142" s="23">
        <v>7.4108079765469999</v>
      </c>
      <c r="F142" s="21">
        <v>463.3</v>
      </c>
      <c r="G142" s="21">
        <f t="shared" si="8"/>
        <v>3433.43</v>
      </c>
      <c r="H142" s="30">
        <f>G142/G253</f>
        <v>7.2596620941632996E-4</v>
      </c>
      <c r="I142" s="17">
        <f>ROUND(F142*Прил.10!$D$12,2)</f>
        <v>3724.93</v>
      </c>
      <c r="J142" s="17">
        <f t="shared" si="9"/>
        <v>27604.74</v>
      </c>
    </row>
    <row r="143" spans="1:10" s="1" customFormat="1" ht="62.45" customHeight="1" outlineLevel="1" x14ac:dyDescent="0.25">
      <c r="A143" s="15">
        <v>115</v>
      </c>
      <c r="B143" s="19" t="s">
        <v>344</v>
      </c>
      <c r="C143" s="31" t="s">
        <v>345</v>
      </c>
      <c r="D143" s="20" t="s">
        <v>248</v>
      </c>
      <c r="E143" s="23">
        <v>93.749229326621005</v>
      </c>
      <c r="F143" s="21">
        <v>35.69</v>
      </c>
      <c r="G143" s="21">
        <f t="shared" si="8"/>
        <v>3345.91</v>
      </c>
      <c r="H143" s="30">
        <f>G143/G253</f>
        <v>7.0746093549254999E-4</v>
      </c>
      <c r="I143" s="17">
        <f>ROUND(F143*Прил.10!$D$12,2)</f>
        <v>286.95</v>
      </c>
      <c r="J143" s="17">
        <f t="shared" si="9"/>
        <v>26901.34</v>
      </c>
    </row>
    <row r="144" spans="1:10" s="1" customFormat="1" ht="31.35" customHeight="1" outlineLevel="1" x14ac:dyDescent="0.25">
      <c r="A144" s="15">
        <v>116</v>
      </c>
      <c r="B144" s="19" t="s">
        <v>346</v>
      </c>
      <c r="C144" s="31" t="s">
        <v>347</v>
      </c>
      <c r="D144" s="20" t="s">
        <v>243</v>
      </c>
      <c r="E144" s="23">
        <v>80.500798118351</v>
      </c>
      <c r="F144" s="21">
        <v>38.82</v>
      </c>
      <c r="G144" s="21">
        <f t="shared" si="8"/>
        <v>3125.04</v>
      </c>
      <c r="H144" s="30">
        <f>G144/G253</f>
        <v>6.6076006881584997E-4</v>
      </c>
      <c r="I144" s="17">
        <f>ROUND(F144*Прил.10!$D$12,2)</f>
        <v>312.11</v>
      </c>
      <c r="J144" s="17">
        <f t="shared" si="9"/>
        <v>25125.1</v>
      </c>
    </row>
    <row r="145" spans="1:10" s="1" customFormat="1" ht="46.9" customHeight="1" outlineLevel="1" x14ac:dyDescent="0.25">
      <c r="A145" s="15">
        <v>117</v>
      </c>
      <c r="B145" s="19" t="s">
        <v>246</v>
      </c>
      <c r="C145" s="31" t="s">
        <v>348</v>
      </c>
      <c r="D145" s="20" t="s">
        <v>248</v>
      </c>
      <c r="E145" s="23">
        <v>7.4999993986952997</v>
      </c>
      <c r="F145" s="22">
        <v>445.23</v>
      </c>
      <c r="G145" s="21">
        <f t="shared" si="8"/>
        <v>3339.22</v>
      </c>
      <c r="H145" s="30">
        <f>G145/G253</f>
        <v>7.0604639844331003E-4</v>
      </c>
      <c r="I145" s="17">
        <f>ROUND(F145*Прил.10!$D$12,2)</f>
        <v>3579.65</v>
      </c>
      <c r="J145" s="17">
        <f t="shared" si="9"/>
        <v>26847.37</v>
      </c>
    </row>
    <row r="146" spans="1:10" s="1" customFormat="1" ht="62.45" customHeight="1" outlineLevel="1" x14ac:dyDescent="0.25">
      <c r="A146" s="15">
        <v>118</v>
      </c>
      <c r="B146" s="19" t="s">
        <v>349</v>
      </c>
      <c r="C146" s="31" t="s">
        <v>350</v>
      </c>
      <c r="D146" s="20" t="s">
        <v>232</v>
      </c>
      <c r="E146" s="23">
        <v>0.52500007523860004</v>
      </c>
      <c r="F146" s="21">
        <v>5804</v>
      </c>
      <c r="G146" s="21">
        <f t="shared" si="8"/>
        <v>3047.1</v>
      </c>
      <c r="H146" s="30">
        <f>G146/G253</f>
        <v>6.4428039503135995E-4</v>
      </c>
      <c r="I146" s="17">
        <f>ROUND(F146*Прил.10!$D$12,2)</f>
        <v>46664.160000000003</v>
      </c>
      <c r="J146" s="17">
        <f t="shared" si="9"/>
        <v>24498.69</v>
      </c>
    </row>
    <row r="147" spans="1:10" s="1" customFormat="1" ht="15.6" customHeight="1" outlineLevel="1" x14ac:dyDescent="0.25">
      <c r="A147" s="15">
        <v>119</v>
      </c>
      <c r="B147" s="19" t="s">
        <v>351</v>
      </c>
      <c r="C147" s="31" t="s">
        <v>352</v>
      </c>
      <c r="D147" s="20" t="s">
        <v>232</v>
      </c>
      <c r="E147" s="23">
        <v>0.47916740737991997</v>
      </c>
      <c r="F147" s="21">
        <v>6200</v>
      </c>
      <c r="G147" s="21">
        <f t="shared" si="8"/>
        <v>2970.84</v>
      </c>
      <c r="H147" s="30">
        <f>G147/G253</f>
        <v>6.2815594131304003E-4</v>
      </c>
      <c r="I147" s="17">
        <f>ROUND(F147*Прил.10!$D$12,2)</f>
        <v>49848</v>
      </c>
      <c r="J147" s="17">
        <f t="shared" si="9"/>
        <v>23885.54</v>
      </c>
    </row>
    <row r="148" spans="1:10" s="1" customFormat="1" ht="78" customHeight="1" outlineLevel="1" x14ac:dyDescent="0.25">
      <c r="A148" s="15">
        <v>120</v>
      </c>
      <c r="B148" s="19" t="s">
        <v>353</v>
      </c>
      <c r="C148" s="31" t="s">
        <v>354</v>
      </c>
      <c r="D148" s="20" t="s">
        <v>232</v>
      </c>
      <c r="E148" s="23">
        <v>0.38407033512472</v>
      </c>
      <c r="F148" s="21">
        <v>7712</v>
      </c>
      <c r="G148" s="21">
        <f t="shared" si="8"/>
        <v>2961.95</v>
      </c>
      <c r="H148" s="30">
        <f>G148/G253</f>
        <v>6.2627623512950998E-4</v>
      </c>
      <c r="I148" s="17">
        <f>ROUND(F148*Прил.10!$D$12,2)</f>
        <v>62004.480000000003</v>
      </c>
      <c r="J148" s="17">
        <f t="shared" si="9"/>
        <v>23814.080000000002</v>
      </c>
    </row>
    <row r="149" spans="1:10" s="1" customFormat="1" ht="15.6" customHeight="1" outlineLevel="1" x14ac:dyDescent="0.25">
      <c r="A149" s="15">
        <v>121</v>
      </c>
      <c r="B149" s="19" t="s">
        <v>355</v>
      </c>
      <c r="C149" s="31" t="s">
        <v>356</v>
      </c>
      <c r="D149" s="20" t="s">
        <v>232</v>
      </c>
      <c r="E149" s="23">
        <v>0.57247975683972996</v>
      </c>
      <c r="F149" s="21">
        <v>4920</v>
      </c>
      <c r="G149" s="21">
        <f t="shared" si="8"/>
        <v>2816.6</v>
      </c>
      <c r="H149" s="30">
        <f>G149/G253</f>
        <v>5.9554335618959E-4</v>
      </c>
      <c r="I149" s="17">
        <f>ROUND(F149*Прил.10!$D$12,2)</f>
        <v>39556.800000000003</v>
      </c>
      <c r="J149" s="17">
        <f t="shared" si="9"/>
        <v>22645.47</v>
      </c>
    </row>
    <row r="150" spans="1:10" s="1" customFormat="1" ht="31.35" customHeight="1" outlineLevel="1" x14ac:dyDescent="0.25">
      <c r="A150" s="15">
        <v>122</v>
      </c>
      <c r="B150" s="19" t="s">
        <v>357</v>
      </c>
      <c r="C150" s="31" t="s">
        <v>358</v>
      </c>
      <c r="D150" s="20" t="s">
        <v>235</v>
      </c>
      <c r="E150" s="23">
        <v>27.534756722408002</v>
      </c>
      <c r="F150" s="21">
        <v>99.79</v>
      </c>
      <c r="G150" s="21">
        <f t="shared" si="8"/>
        <v>2747.69</v>
      </c>
      <c r="H150" s="30">
        <f>G150/G253</f>
        <v>5.8097299026081E-4</v>
      </c>
      <c r="I150" s="17">
        <f>ROUND(F150*Прил.10!$D$12,2)</f>
        <v>802.31</v>
      </c>
      <c r="J150" s="17">
        <f t="shared" si="9"/>
        <v>22091.41</v>
      </c>
    </row>
    <row r="151" spans="1:10" s="1" customFormat="1" ht="31.35" customHeight="1" outlineLevel="1" x14ac:dyDescent="0.25">
      <c r="A151" s="15">
        <v>123</v>
      </c>
      <c r="B151" s="19" t="s">
        <v>359</v>
      </c>
      <c r="C151" s="31" t="s">
        <v>360</v>
      </c>
      <c r="D151" s="20" t="s">
        <v>361</v>
      </c>
      <c r="E151" s="23">
        <v>2.0000002866231998</v>
      </c>
      <c r="F151" s="21">
        <v>1440</v>
      </c>
      <c r="G151" s="21">
        <f t="shared" si="8"/>
        <v>2880</v>
      </c>
      <c r="H151" s="30">
        <f>G151/G253</f>
        <v>6.0894868487752004E-4</v>
      </c>
      <c r="I151" s="17">
        <f>ROUND(F151*Прил.10!$D$12,2)</f>
        <v>11577.6</v>
      </c>
      <c r="J151" s="17">
        <f t="shared" si="9"/>
        <v>23155.200000000001</v>
      </c>
    </row>
    <row r="152" spans="1:10" s="1" customFormat="1" ht="15.6" customHeight="1" outlineLevel="1" x14ac:dyDescent="0.25">
      <c r="A152" s="15">
        <v>124</v>
      </c>
      <c r="B152" s="19" t="s">
        <v>362</v>
      </c>
      <c r="C152" s="31" t="s">
        <v>363</v>
      </c>
      <c r="D152" s="20" t="s">
        <v>232</v>
      </c>
      <c r="E152" s="23">
        <v>9.4062638730767006E-2</v>
      </c>
      <c r="F152" s="21">
        <v>24950</v>
      </c>
      <c r="G152" s="21">
        <f t="shared" si="8"/>
        <v>2346.86</v>
      </c>
      <c r="H152" s="30">
        <f>G152/G253</f>
        <v>4.9622128839987996E-4</v>
      </c>
      <c r="I152" s="17">
        <f>ROUND(F152*Прил.10!$D$12,2)</f>
        <v>200598</v>
      </c>
      <c r="J152" s="17">
        <f t="shared" si="9"/>
        <v>18868.78</v>
      </c>
    </row>
    <row r="153" spans="1:10" s="1" customFormat="1" ht="15.6" customHeight="1" outlineLevel="1" x14ac:dyDescent="0.25">
      <c r="A153" s="15">
        <v>125</v>
      </c>
      <c r="B153" s="19" t="s">
        <v>246</v>
      </c>
      <c r="C153" s="31" t="s">
        <v>364</v>
      </c>
      <c r="D153" s="20" t="s">
        <v>248</v>
      </c>
      <c r="E153" s="23">
        <v>3.7499986869828001</v>
      </c>
      <c r="F153" s="22">
        <v>604.94000000000005</v>
      </c>
      <c r="G153" s="21">
        <f t="shared" si="8"/>
        <v>2268.52</v>
      </c>
      <c r="H153" s="30">
        <f>G153/G253</f>
        <v>4.7965703840915003E-4</v>
      </c>
      <c r="I153" s="17">
        <f>ROUND(F153*Прил.10!$D$12,2)</f>
        <v>4863.72</v>
      </c>
      <c r="J153" s="17">
        <f t="shared" si="9"/>
        <v>18238.939999999999</v>
      </c>
    </row>
    <row r="154" spans="1:10" s="1" customFormat="1" ht="31.35" customHeight="1" outlineLevel="1" x14ac:dyDescent="0.25">
      <c r="A154" s="15">
        <v>126</v>
      </c>
      <c r="B154" s="19" t="s">
        <v>365</v>
      </c>
      <c r="C154" s="31" t="s">
        <v>366</v>
      </c>
      <c r="D154" s="20" t="s">
        <v>266</v>
      </c>
      <c r="E154" s="23">
        <v>8.7846965201906997</v>
      </c>
      <c r="F154" s="21">
        <v>238.48</v>
      </c>
      <c r="G154" s="21">
        <f t="shared" si="8"/>
        <v>2094.9699999999998</v>
      </c>
      <c r="H154" s="30">
        <f>G154/G253</f>
        <v>4.4296153692980998E-4</v>
      </c>
      <c r="I154" s="17">
        <f>ROUND(F154*Прил.10!$D$12,2)</f>
        <v>1917.38</v>
      </c>
      <c r="J154" s="17">
        <f t="shared" si="9"/>
        <v>16843.599999999999</v>
      </c>
    </row>
    <row r="155" spans="1:10" s="1" customFormat="1" ht="15.6" customHeight="1" outlineLevel="1" x14ac:dyDescent="0.25">
      <c r="A155" s="15">
        <v>127</v>
      </c>
      <c r="B155" s="19" t="s">
        <v>367</v>
      </c>
      <c r="C155" s="31" t="s">
        <v>368</v>
      </c>
      <c r="D155" s="20" t="s">
        <v>232</v>
      </c>
      <c r="E155" s="23">
        <v>6.9444655721385001E-2</v>
      </c>
      <c r="F155" s="21">
        <v>27595</v>
      </c>
      <c r="G155" s="21">
        <f t="shared" si="8"/>
        <v>1916.33</v>
      </c>
      <c r="H155" s="30">
        <f>G155/G253</f>
        <v>4.0518980322615998E-4</v>
      </c>
      <c r="I155" s="17">
        <f>ROUND(F155*Прил.10!$D$12,2)</f>
        <v>221863.8</v>
      </c>
      <c r="J155" s="17">
        <f t="shared" si="9"/>
        <v>15407.26</v>
      </c>
    </row>
    <row r="156" spans="1:10" s="1" customFormat="1" ht="15.6" customHeight="1" outlineLevel="1" x14ac:dyDescent="0.25">
      <c r="A156" s="15">
        <v>128</v>
      </c>
      <c r="B156" s="19" t="s">
        <v>369</v>
      </c>
      <c r="C156" s="31" t="s">
        <v>370</v>
      </c>
      <c r="D156" s="20" t="s">
        <v>361</v>
      </c>
      <c r="E156" s="23">
        <v>0.63750009136115005</v>
      </c>
      <c r="F156" s="21">
        <v>3000</v>
      </c>
      <c r="G156" s="21">
        <f t="shared" si="8"/>
        <v>1912.5</v>
      </c>
      <c r="H156" s="30">
        <f>G156/G253</f>
        <v>4.0437998605148001E-4</v>
      </c>
      <c r="I156" s="17">
        <f>ROUND(F156*Прил.10!$D$12,2)</f>
        <v>24120</v>
      </c>
      <c r="J156" s="17">
        <f t="shared" si="9"/>
        <v>15376.5</v>
      </c>
    </row>
    <row r="157" spans="1:10" s="1" customFormat="1" ht="46.9" customHeight="1" outlineLevel="1" x14ac:dyDescent="0.25">
      <c r="A157" s="15">
        <v>129</v>
      </c>
      <c r="B157" s="19" t="s">
        <v>246</v>
      </c>
      <c r="C157" s="31" t="s">
        <v>371</v>
      </c>
      <c r="D157" s="20" t="s">
        <v>248</v>
      </c>
      <c r="E157" s="23">
        <v>3.4722085546598001</v>
      </c>
      <c r="F157" s="22">
        <v>514.15</v>
      </c>
      <c r="G157" s="21">
        <f t="shared" si="8"/>
        <v>1785.24</v>
      </c>
      <c r="H157" s="30">
        <f>G157/G253</f>
        <v>3.7747206603846003E-4</v>
      </c>
      <c r="I157" s="17">
        <f>ROUND(F157*Прил.10!$D$12,2)</f>
        <v>4133.7700000000004</v>
      </c>
      <c r="J157" s="17">
        <f t="shared" si="9"/>
        <v>14353.31</v>
      </c>
    </row>
    <row r="158" spans="1:10" s="1" customFormat="1" ht="15.6" customHeight="1" outlineLevel="1" x14ac:dyDescent="0.25">
      <c r="A158" s="15">
        <v>130</v>
      </c>
      <c r="B158" s="19" t="s">
        <v>372</v>
      </c>
      <c r="C158" s="31" t="s">
        <v>373</v>
      </c>
      <c r="D158" s="20" t="s">
        <v>235</v>
      </c>
      <c r="E158" s="23">
        <v>284.75205040635001</v>
      </c>
      <c r="F158" s="21">
        <v>6.22</v>
      </c>
      <c r="G158" s="21">
        <f t="shared" si="8"/>
        <v>1771.16</v>
      </c>
      <c r="H158" s="30">
        <f>G158/G253</f>
        <v>3.7449498357904998E-4</v>
      </c>
      <c r="I158" s="17">
        <f>ROUND(F158*Прил.10!$D$12,2)</f>
        <v>50.01</v>
      </c>
      <c r="J158" s="17">
        <f t="shared" si="9"/>
        <v>14240.45</v>
      </c>
    </row>
    <row r="159" spans="1:10" s="1" customFormat="1" ht="31.35" customHeight="1" outlineLevel="1" x14ac:dyDescent="0.25">
      <c r="A159" s="15">
        <v>131</v>
      </c>
      <c r="B159" s="19" t="s">
        <v>374</v>
      </c>
      <c r="C159" s="31" t="s">
        <v>375</v>
      </c>
      <c r="D159" s="20" t="s">
        <v>308</v>
      </c>
      <c r="E159" s="23">
        <v>0.19097288081488001</v>
      </c>
      <c r="F159" s="21">
        <v>7930.97</v>
      </c>
      <c r="G159" s="21">
        <f t="shared" si="8"/>
        <v>1514.6</v>
      </c>
      <c r="H159" s="30">
        <f>G159/G253</f>
        <v>3.2024780490120999E-4</v>
      </c>
      <c r="I159" s="17">
        <f>ROUND(F159*Прил.10!$D$12,2)</f>
        <v>63765</v>
      </c>
      <c r="J159" s="17">
        <f t="shared" si="9"/>
        <v>12177.39</v>
      </c>
    </row>
    <row r="160" spans="1:10" s="1" customFormat="1" ht="46.9" customHeight="1" outlineLevel="1" x14ac:dyDescent="0.25">
      <c r="A160" s="15">
        <v>132</v>
      </c>
      <c r="B160" s="19" t="s">
        <v>376</v>
      </c>
      <c r="C160" s="31" t="s">
        <v>377</v>
      </c>
      <c r="D160" s="20" t="s">
        <v>235</v>
      </c>
      <c r="E160" s="23">
        <v>1.4089017170635001</v>
      </c>
      <c r="F160" s="21">
        <v>1056</v>
      </c>
      <c r="G160" s="21">
        <f t="shared" si="8"/>
        <v>1487.8</v>
      </c>
      <c r="H160" s="30">
        <f>G160/G253</f>
        <v>3.145811990836E-4</v>
      </c>
      <c r="I160" s="17">
        <f>ROUND(F160*Прил.10!$D$12,2)</f>
        <v>8490.24</v>
      </c>
      <c r="J160" s="17">
        <f t="shared" si="9"/>
        <v>11961.91</v>
      </c>
    </row>
    <row r="161" spans="1:10" s="1" customFormat="1" ht="15.6" customHeight="1" outlineLevel="1" x14ac:dyDescent="0.25">
      <c r="A161" s="15">
        <v>133</v>
      </c>
      <c r="B161" s="19" t="s">
        <v>378</v>
      </c>
      <c r="C161" s="31" t="s">
        <v>379</v>
      </c>
      <c r="D161" s="20" t="s">
        <v>232</v>
      </c>
      <c r="E161" s="23">
        <v>9.1130774903886005E-2</v>
      </c>
      <c r="F161" s="21">
        <v>15620</v>
      </c>
      <c r="G161" s="21">
        <f t="shared" si="8"/>
        <v>1423.46</v>
      </c>
      <c r="H161" s="30">
        <f>G161/G253</f>
        <v>3.0097711631103E-4</v>
      </c>
      <c r="I161" s="17">
        <f>ROUND(F161*Прил.10!$D$12,2)</f>
        <v>125584.8</v>
      </c>
      <c r="J161" s="17">
        <f t="shared" si="9"/>
        <v>11444.64</v>
      </c>
    </row>
    <row r="162" spans="1:10" s="1" customFormat="1" ht="31.35" customHeight="1" outlineLevel="1" x14ac:dyDescent="0.25">
      <c r="A162" s="15">
        <v>134</v>
      </c>
      <c r="B162" s="19" t="s">
        <v>380</v>
      </c>
      <c r="C162" s="31" t="s">
        <v>381</v>
      </c>
      <c r="D162" s="20" t="s">
        <v>311</v>
      </c>
      <c r="E162" s="23">
        <v>11.24995869052</v>
      </c>
      <c r="F162" s="21">
        <v>130.4</v>
      </c>
      <c r="G162" s="21">
        <f t="shared" si="8"/>
        <v>1466.99</v>
      </c>
      <c r="H162" s="30">
        <f>G162/G253</f>
        <v>3.1018112195433002E-4</v>
      </c>
      <c r="I162" s="17">
        <f>ROUND(F162*Прил.10!$D$12,2)</f>
        <v>1048.42</v>
      </c>
      <c r="J162" s="17">
        <f t="shared" si="9"/>
        <v>11794.68</v>
      </c>
    </row>
    <row r="163" spans="1:10" s="1" customFormat="1" ht="31.35" customHeight="1" outlineLevel="1" x14ac:dyDescent="0.25">
      <c r="A163" s="15">
        <v>135</v>
      </c>
      <c r="B163" s="19" t="s">
        <v>382</v>
      </c>
      <c r="C163" s="31" t="s">
        <v>383</v>
      </c>
      <c r="D163" s="20" t="s">
        <v>308</v>
      </c>
      <c r="E163" s="23">
        <v>8.6805612786313005E-2</v>
      </c>
      <c r="F163" s="21">
        <v>14732.92</v>
      </c>
      <c r="G163" s="21">
        <f t="shared" ref="G163:G194" si="10">ROUND(E163*F163,2)</f>
        <v>1278.9000000000001</v>
      </c>
      <c r="H163" s="30">
        <f>G163/G253</f>
        <v>2.7041127537842999E-4</v>
      </c>
      <c r="I163" s="17">
        <f>ROUND(F163*Прил.10!$D$12,2)</f>
        <v>118452.68</v>
      </c>
      <c r="J163" s="17">
        <f t="shared" ref="J163:J194" si="11">ROUND(E163*I163,2)</f>
        <v>10282.36</v>
      </c>
    </row>
    <row r="164" spans="1:10" s="1" customFormat="1" ht="46.9" customHeight="1" outlineLevel="1" x14ac:dyDescent="0.25">
      <c r="A164" s="15">
        <v>136</v>
      </c>
      <c r="B164" s="19" t="s">
        <v>384</v>
      </c>
      <c r="C164" s="31" t="s">
        <v>385</v>
      </c>
      <c r="D164" s="20" t="s">
        <v>232</v>
      </c>
      <c r="E164" s="23">
        <v>0.20944365505667001</v>
      </c>
      <c r="F164" s="21">
        <v>6102</v>
      </c>
      <c r="G164" s="21">
        <f t="shared" si="10"/>
        <v>1278.03</v>
      </c>
      <c r="H164" s="30">
        <f>G164/G253</f>
        <v>2.7022732212986998E-4</v>
      </c>
      <c r="I164" s="17">
        <f>ROUND(F164*Прил.10!$D$12,2)</f>
        <v>49060.08</v>
      </c>
      <c r="J164" s="17">
        <f t="shared" si="11"/>
        <v>10275.32</v>
      </c>
    </row>
    <row r="165" spans="1:10" s="1" customFormat="1" ht="31.35" customHeight="1" outlineLevel="1" x14ac:dyDescent="0.25">
      <c r="A165" s="15">
        <v>137</v>
      </c>
      <c r="B165" s="19" t="s">
        <v>386</v>
      </c>
      <c r="C165" s="31" t="s">
        <v>387</v>
      </c>
      <c r="D165" s="20" t="s">
        <v>248</v>
      </c>
      <c r="E165" s="23">
        <v>17.500062305334001</v>
      </c>
      <c r="F165" s="21">
        <v>72.8</v>
      </c>
      <c r="G165" s="21">
        <f t="shared" si="10"/>
        <v>1274</v>
      </c>
      <c r="H165" s="30">
        <f>G165/G253</f>
        <v>2.6937521685207002E-4</v>
      </c>
      <c r="I165" s="17">
        <f>ROUND(F165*Прил.10!$D$12,2)</f>
        <v>585.30999999999995</v>
      </c>
      <c r="J165" s="17">
        <f t="shared" si="11"/>
        <v>10242.959999999999</v>
      </c>
    </row>
    <row r="166" spans="1:10" s="1" customFormat="1" ht="31.35" customHeight="1" outlineLevel="1" x14ac:dyDescent="0.25">
      <c r="A166" s="15">
        <v>138</v>
      </c>
      <c r="B166" s="19" t="s">
        <v>314</v>
      </c>
      <c r="C166" s="31" t="s">
        <v>315</v>
      </c>
      <c r="D166" s="20" t="s">
        <v>266</v>
      </c>
      <c r="E166" s="23">
        <v>138.88996899644999</v>
      </c>
      <c r="F166" s="21">
        <v>9.0399999999999991</v>
      </c>
      <c r="G166" s="21">
        <f t="shared" si="10"/>
        <v>1255.57</v>
      </c>
      <c r="H166" s="30">
        <f>G166/G253</f>
        <v>2.6547836814989E-4</v>
      </c>
      <c r="I166" s="17">
        <f>ROUND(F166*Прил.10!$D$12,2)</f>
        <v>72.680000000000007</v>
      </c>
      <c r="J166" s="17">
        <f t="shared" si="11"/>
        <v>10094.52</v>
      </c>
    </row>
    <row r="167" spans="1:10" s="1" customFormat="1" ht="31.35" customHeight="1" outlineLevel="1" x14ac:dyDescent="0.25">
      <c r="A167" s="15">
        <v>139</v>
      </c>
      <c r="B167" s="19" t="s">
        <v>388</v>
      </c>
      <c r="C167" s="31" t="s">
        <v>389</v>
      </c>
      <c r="D167" s="20" t="s">
        <v>311</v>
      </c>
      <c r="E167" s="23">
        <v>18.750002687093001</v>
      </c>
      <c r="F167" s="21">
        <v>68</v>
      </c>
      <c r="G167" s="21">
        <f t="shared" si="10"/>
        <v>1275</v>
      </c>
      <c r="H167" s="30">
        <f>G167/G253</f>
        <v>2.6958665736765E-4</v>
      </c>
      <c r="I167" s="17">
        <f>ROUND(F167*Прил.10!$D$12,2)</f>
        <v>546.72</v>
      </c>
      <c r="J167" s="17">
        <f t="shared" si="11"/>
        <v>10251</v>
      </c>
    </row>
    <row r="168" spans="1:10" s="1" customFormat="1" ht="15.6" customHeight="1" outlineLevel="1" x14ac:dyDescent="0.25">
      <c r="A168" s="15">
        <v>140</v>
      </c>
      <c r="B168" s="19" t="s">
        <v>390</v>
      </c>
      <c r="C168" s="31" t="s">
        <v>391</v>
      </c>
      <c r="D168" s="20" t="s">
        <v>232</v>
      </c>
      <c r="E168" s="23">
        <v>2.9639845936388E-2</v>
      </c>
      <c r="F168" s="21">
        <v>37900</v>
      </c>
      <c r="G168" s="21">
        <f t="shared" si="10"/>
        <v>1123.3499999999999</v>
      </c>
      <c r="H168" s="30">
        <f>G168/G253</f>
        <v>2.3752170317957E-4</v>
      </c>
      <c r="I168" s="17">
        <f>ROUND(F168*Прил.10!$D$12,2)</f>
        <v>304716</v>
      </c>
      <c r="J168" s="17">
        <f t="shared" si="11"/>
        <v>9031.74</v>
      </c>
    </row>
    <row r="169" spans="1:10" s="1" customFormat="1" ht="46.9" customHeight="1" outlineLevel="1" x14ac:dyDescent="0.25">
      <c r="A169" s="15">
        <v>141</v>
      </c>
      <c r="B169" s="19" t="s">
        <v>392</v>
      </c>
      <c r="C169" s="31" t="s">
        <v>393</v>
      </c>
      <c r="D169" s="20" t="s">
        <v>235</v>
      </c>
      <c r="E169" s="23">
        <v>0.65750009422737998</v>
      </c>
      <c r="F169" s="21">
        <v>1700</v>
      </c>
      <c r="G169" s="21">
        <f t="shared" si="10"/>
        <v>1117.75</v>
      </c>
      <c r="H169" s="30">
        <f>G169/G253</f>
        <v>2.3633763629231E-4</v>
      </c>
      <c r="I169" s="17">
        <f>ROUND(F169*Прил.10!$D$12,2)</f>
        <v>13668</v>
      </c>
      <c r="J169" s="17">
        <f t="shared" si="11"/>
        <v>8986.7099999999991</v>
      </c>
    </row>
    <row r="170" spans="1:10" s="1" customFormat="1" ht="31.35" customHeight="1" outlineLevel="1" x14ac:dyDescent="0.25">
      <c r="A170" s="15">
        <v>142</v>
      </c>
      <c r="B170" s="19" t="s">
        <v>394</v>
      </c>
      <c r="C170" s="31" t="s">
        <v>395</v>
      </c>
      <c r="D170" s="20" t="s">
        <v>235</v>
      </c>
      <c r="E170" s="23">
        <v>14.2362921639</v>
      </c>
      <c r="F170" s="21">
        <v>70.599999999999994</v>
      </c>
      <c r="G170" s="21">
        <f t="shared" si="10"/>
        <v>1005.08</v>
      </c>
      <c r="H170" s="30">
        <f>G170/G253</f>
        <v>2.1251463340162999E-4</v>
      </c>
      <c r="I170" s="17">
        <f>ROUND(F170*Прил.10!$D$12,2)</f>
        <v>567.62</v>
      </c>
      <c r="J170" s="17">
        <f t="shared" si="11"/>
        <v>8080.8</v>
      </c>
    </row>
    <row r="171" spans="1:10" s="1" customFormat="1" ht="31.35" customHeight="1" outlineLevel="1" x14ac:dyDescent="0.25">
      <c r="A171" s="15">
        <v>143</v>
      </c>
      <c r="B171" s="19" t="s">
        <v>396</v>
      </c>
      <c r="C171" s="31" t="s">
        <v>397</v>
      </c>
      <c r="D171" s="20" t="s">
        <v>361</v>
      </c>
      <c r="E171" s="23">
        <v>9.3750413834140005</v>
      </c>
      <c r="F171" s="21">
        <v>104.84</v>
      </c>
      <c r="G171" s="21">
        <f t="shared" si="10"/>
        <v>982.88</v>
      </c>
      <c r="H171" s="30">
        <f>G171/G253</f>
        <v>2.078206539557E-4</v>
      </c>
      <c r="I171" s="17">
        <f>ROUND(F171*Прил.10!$D$12,2)</f>
        <v>842.91</v>
      </c>
      <c r="J171" s="17">
        <f t="shared" si="11"/>
        <v>7902.32</v>
      </c>
    </row>
    <row r="172" spans="1:10" s="1" customFormat="1" ht="15.6" customHeight="1" outlineLevel="1" x14ac:dyDescent="0.25">
      <c r="A172" s="15">
        <v>144</v>
      </c>
      <c r="B172" s="19" t="s">
        <v>398</v>
      </c>
      <c r="C172" s="31" t="s">
        <v>399</v>
      </c>
      <c r="D172" s="20" t="s">
        <v>232</v>
      </c>
      <c r="E172" s="23">
        <v>6.8174669408803998E-2</v>
      </c>
      <c r="F172" s="21">
        <v>14312.87</v>
      </c>
      <c r="G172" s="21">
        <f t="shared" si="10"/>
        <v>975.78</v>
      </c>
      <c r="H172" s="30">
        <f>G172/G253</f>
        <v>2.0631942629506999E-4</v>
      </c>
      <c r="I172" s="17">
        <f>ROUND(F172*Прил.10!$D$12,2)</f>
        <v>115075.47</v>
      </c>
      <c r="J172" s="17">
        <f t="shared" si="11"/>
        <v>7845.23</v>
      </c>
    </row>
    <row r="173" spans="1:10" s="1" customFormat="1" ht="15.6" customHeight="1" outlineLevel="1" x14ac:dyDescent="0.25">
      <c r="A173" s="15">
        <v>145</v>
      </c>
      <c r="B173" s="19" t="s">
        <v>400</v>
      </c>
      <c r="C173" s="31" t="s">
        <v>401</v>
      </c>
      <c r="D173" s="20" t="s">
        <v>266</v>
      </c>
      <c r="E173" s="23">
        <v>105.41854152486999</v>
      </c>
      <c r="F173" s="21">
        <v>9.0399999999999991</v>
      </c>
      <c r="G173" s="21">
        <f t="shared" si="10"/>
        <v>952.98</v>
      </c>
      <c r="H173" s="30">
        <f>G173/G253</f>
        <v>2.0149858253978999E-4</v>
      </c>
      <c r="I173" s="17">
        <f>ROUND(F173*Прил.10!$D$12,2)</f>
        <v>72.680000000000007</v>
      </c>
      <c r="J173" s="17">
        <f t="shared" si="11"/>
        <v>7661.82</v>
      </c>
    </row>
    <row r="174" spans="1:10" s="1" customFormat="1" ht="15.6" customHeight="1" outlineLevel="1" x14ac:dyDescent="0.25">
      <c r="A174" s="15">
        <v>146</v>
      </c>
      <c r="B174" s="19" t="s">
        <v>402</v>
      </c>
      <c r="C174" s="31" t="s">
        <v>403</v>
      </c>
      <c r="D174" s="20" t="s">
        <v>232</v>
      </c>
      <c r="E174" s="23">
        <v>7.8348859116094002E-2</v>
      </c>
      <c r="F174" s="21">
        <v>11978</v>
      </c>
      <c r="G174" s="21">
        <f t="shared" si="10"/>
        <v>938.46</v>
      </c>
      <c r="H174" s="30">
        <f>G174/G253</f>
        <v>1.9842846625353001E-4</v>
      </c>
      <c r="I174" s="17">
        <f>ROUND(F174*Прил.10!$D$12,2)</f>
        <v>96303.12</v>
      </c>
      <c r="J174" s="17">
        <f t="shared" si="11"/>
        <v>7545.24</v>
      </c>
    </row>
    <row r="175" spans="1:10" s="1" customFormat="1" ht="15.6" customHeight="1" outlineLevel="1" x14ac:dyDescent="0.25">
      <c r="A175" s="15">
        <v>147</v>
      </c>
      <c r="B175" s="19" t="s">
        <v>404</v>
      </c>
      <c r="C175" s="31" t="s">
        <v>405</v>
      </c>
      <c r="D175" s="20" t="s">
        <v>229</v>
      </c>
      <c r="E175" s="23">
        <v>24.916493665112</v>
      </c>
      <c r="F175" s="21">
        <v>35.22</v>
      </c>
      <c r="G175" s="21">
        <f t="shared" si="10"/>
        <v>877.56</v>
      </c>
      <c r="H175" s="30">
        <f>G175/G253</f>
        <v>1.8555173885456E-4</v>
      </c>
      <c r="I175" s="17">
        <f>ROUND(F175*Прил.10!$D$12,2)</f>
        <v>283.17</v>
      </c>
      <c r="J175" s="17">
        <f t="shared" si="11"/>
        <v>7055.6</v>
      </c>
    </row>
    <row r="176" spans="1:10" s="1" customFormat="1" ht="15.6" customHeight="1" outlineLevel="1" x14ac:dyDescent="0.25">
      <c r="A176" s="15">
        <v>148</v>
      </c>
      <c r="B176" s="19" t="s">
        <v>406</v>
      </c>
      <c r="C176" s="31" t="s">
        <v>407</v>
      </c>
      <c r="D176" s="20" t="s">
        <v>266</v>
      </c>
      <c r="E176" s="23">
        <v>84.123315462235993</v>
      </c>
      <c r="F176" s="21">
        <v>9.42</v>
      </c>
      <c r="G176" s="21">
        <f t="shared" si="10"/>
        <v>792.44</v>
      </c>
      <c r="H176" s="30">
        <f>G176/G253</f>
        <v>1.6755392216818001E-4</v>
      </c>
      <c r="I176" s="17">
        <f>ROUND(F176*Прил.10!$D$12,2)</f>
        <v>75.739999999999995</v>
      </c>
      <c r="J176" s="17">
        <f t="shared" si="11"/>
        <v>6371.5</v>
      </c>
    </row>
    <row r="177" spans="1:10" s="1" customFormat="1" ht="46.9" customHeight="1" outlineLevel="1" x14ac:dyDescent="0.25">
      <c r="A177" s="15">
        <v>149</v>
      </c>
      <c r="B177" s="19" t="s">
        <v>408</v>
      </c>
      <c r="C177" s="31" t="s">
        <v>409</v>
      </c>
      <c r="D177" s="20" t="s">
        <v>248</v>
      </c>
      <c r="E177" s="23">
        <v>7.4999838320679997</v>
      </c>
      <c r="F177" s="22">
        <v>108.2</v>
      </c>
      <c r="G177" s="21">
        <f t="shared" si="10"/>
        <v>811.5</v>
      </c>
      <c r="H177" s="30">
        <f>G177/G253</f>
        <v>1.7158397839518001E-4</v>
      </c>
      <c r="I177" s="17">
        <f>ROUND(F177*Прил.10!$D$12,2)</f>
        <v>869.93</v>
      </c>
      <c r="J177" s="17">
        <f t="shared" si="11"/>
        <v>6524.46</v>
      </c>
    </row>
    <row r="178" spans="1:10" s="1" customFormat="1" ht="46.9" customHeight="1" outlineLevel="1" x14ac:dyDescent="0.25">
      <c r="A178" s="15">
        <v>150</v>
      </c>
      <c r="B178" s="19" t="s">
        <v>410</v>
      </c>
      <c r="C178" s="31" t="s">
        <v>411</v>
      </c>
      <c r="D178" s="20" t="s">
        <v>235</v>
      </c>
      <c r="E178" s="23">
        <v>0.56611313474363001</v>
      </c>
      <c r="F178" s="21">
        <v>1287</v>
      </c>
      <c r="G178" s="21">
        <f t="shared" si="10"/>
        <v>728.59</v>
      </c>
      <c r="H178" s="30">
        <f>G178/G253</f>
        <v>1.5405344524822999E-4</v>
      </c>
      <c r="I178" s="17">
        <f>ROUND(F178*Прил.10!$D$12,2)</f>
        <v>10347.48</v>
      </c>
      <c r="J178" s="17">
        <f t="shared" si="11"/>
        <v>5857.84</v>
      </c>
    </row>
    <row r="179" spans="1:10" s="1" customFormat="1" ht="15.6" customHeight="1" outlineLevel="1" x14ac:dyDescent="0.25">
      <c r="A179" s="15">
        <v>151</v>
      </c>
      <c r="B179" s="19" t="s">
        <v>412</v>
      </c>
      <c r="C179" s="31" t="s">
        <v>413</v>
      </c>
      <c r="D179" s="20" t="s">
        <v>232</v>
      </c>
      <c r="E179" s="23">
        <v>0.26519044349201998</v>
      </c>
      <c r="F179" s="21">
        <v>2606.9</v>
      </c>
      <c r="G179" s="21">
        <f t="shared" si="10"/>
        <v>691.32</v>
      </c>
      <c r="H179" s="30">
        <f>G179/G253</f>
        <v>1.4617305723248E-4</v>
      </c>
      <c r="I179" s="17">
        <f>ROUND(F179*Прил.10!$D$12,2)</f>
        <v>20959.48</v>
      </c>
      <c r="J179" s="17">
        <f t="shared" si="11"/>
        <v>5558.25</v>
      </c>
    </row>
    <row r="180" spans="1:10" s="1" customFormat="1" ht="46.9" customHeight="1" outlineLevel="1" x14ac:dyDescent="0.25">
      <c r="A180" s="15">
        <v>152</v>
      </c>
      <c r="B180" s="19" t="s">
        <v>414</v>
      </c>
      <c r="C180" s="31" t="s">
        <v>415</v>
      </c>
      <c r="D180" s="20" t="s">
        <v>235</v>
      </c>
      <c r="E180" s="23">
        <v>1.2170903977929</v>
      </c>
      <c r="F180" s="21">
        <v>558.33000000000004</v>
      </c>
      <c r="G180" s="21">
        <f t="shared" si="10"/>
        <v>679.54</v>
      </c>
      <c r="H180" s="30">
        <f>G180/G253</f>
        <v>1.4368228795891001E-4</v>
      </c>
      <c r="I180" s="17">
        <f>ROUND(F180*Прил.10!$D$12,2)</f>
        <v>4488.97</v>
      </c>
      <c r="J180" s="17">
        <f t="shared" si="11"/>
        <v>5463.48</v>
      </c>
    </row>
    <row r="181" spans="1:10" s="1" customFormat="1" ht="31.35" customHeight="1" outlineLevel="1" x14ac:dyDescent="0.25">
      <c r="A181" s="15">
        <v>153</v>
      </c>
      <c r="B181" s="19" t="s">
        <v>416</v>
      </c>
      <c r="C181" s="31" t="s">
        <v>417</v>
      </c>
      <c r="D181" s="20" t="s">
        <v>232</v>
      </c>
      <c r="E181" s="23">
        <v>0.20902968683126</v>
      </c>
      <c r="F181" s="21">
        <v>3039.7</v>
      </c>
      <c r="G181" s="21">
        <f t="shared" si="10"/>
        <v>635.39</v>
      </c>
      <c r="H181" s="30">
        <f>G181/G253</f>
        <v>1.3434718919595E-4</v>
      </c>
      <c r="I181" s="17">
        <f>ROUND(F181*Прил.10!$D$12,2)</f>
        <v>24439.19</v>
      </c>
      <c r="J181" s="17">
        <f t="shared" si="11"/>
        <v>5108.5200000000004</v>
      </c>
    </row>
    <row r="182" spans="1:10" s="1" customFormat="1" ht="15.6" customHeight="1" outlineLevel="1" x14ac:dyDescent="0.25">
      <c r="A182" s="15">
        <v>154</v>
      </c>
      <c r="B182" s="19" t="s">
        <v>418</v>
      </c>
      <c r="C182" s="31" t="s">
        <v>419</v>
      </c>
      <c r="D182" s="20" t="s">
        <v>266</v>
      </c>
      <c r="E182" s="23">
        <v>101.68031481707</v>
      </c>
      <c r="F182" s="21">
        <v>6.09</v>
      </c>
      <c r="G182" s="21">
        <f t="shared" si="10"/>
        <v>619.23</v>
      </c>
      <c r="H182" s="30">
        <f>G182/G253</f>
        <v>1.3093031046413999E-4</v>
      </c>
      <c r="I182" s="17">
        <f>ROUND(F182*Прил.10!$D$12,2)</f>
        <v>48.96</v>
      </c>
      <c r="J182" s="17">
        <f t="shared" si="11"/>
        <v>4978.2700000000004</v>
      </c>
    </row>
    <row r="183" spans="1:10" s="1" customFormat="1" ht="31.35" customHeight="1" outlineLevel="1" x14ac:dyDescent="0.25">
      <c r="A183" s="15">
        <v>155</v>
      </c>
      <c r="B183" s="19" t="s">
        <v>420</v>
      </c>
      <c r="C183" s="31" t="s">
        <v>421</v>
      </c>
      <c r="D183" s="20" t="s">
        <v>232</v>
      </c>
      <c r="E183" s="23">
        <v>0.13763693069686</v>
      </c>
      <c r="F183" s="21">
        <v>4455.2</v>
      </c>
      <c r="G183" s="21">
        <f t="shared" si="10"/>
        <v>613.20000000000005</v>
      </c>
      <c r="H183" s="30">
        <f>G183/G253</f>
        <v>1.2965532415517E-4</v>
      </c>
      <c r="I183" s="17">
        <f>ROUND(F183*Прил.10!$D$12,2)</f>
        <v>35819.81</v>
      </c>
      <c r="J183" s="17">
        <f t="shared" si="11"/>
        <v>4930.13</v>
      </c>
    </row>
    <row r="184" spans="1:10" s="1" customFormat="1" ht="15.6" customHeight="1" outlineLevel="1" x14ac:dyDescent="0.25">
      <c r="A184" s="15">
        <v>156</v>
      </c>
      <c r="B184" s="19" t="s">
        <v>422</v>
      </c>
      <c r="C184" s="31" t="s">
        <v>423</v>
      </c>
      <c r="D184" s="20" t="s">
        <v>266</v>
      </c>
      <c r="E184" s="23">
        <v>313.67270387296003</v>
      </c>
      <c r="F184" s="21">
        <v>1.82</v>
      </c>
      <c r="G184" s="21">
        <f t="shared" si="10"/>
        <v>570.88</v>
      </c>
      <c r="H184" s="30">
        <f>G184/G253</f>
        <v>1.2070716153572E-4</v>
      </c>
      <c r="I184" s="17">
        <f>ROUND(F184*Прил.10!$D$12,2)</f>
        <v>14.63</v>
      </c>
      <c r="J184" s="17">
        <f t="shared" si="11"/>
        <v>4589.03</v>
      </c>
    </row>
    <row r="185" spans="1:10" s="1" customFormat="1" ht="15.6" customHeight="1" outlineLevel="1" x14ac:dyDescent="0.25">
      <c r="A185" s="15">
        <v>157</v>
      </c>
      <c r="B185" s="19" t="s">
        <v>424</v>
      </c>
      <c r="C185" s="31" t="s">
        <v>425</v>
      </c>
      <c r="D185" s="20" t="s">
        <v>243</v>
      </c>
      <c r="E185" s="23">
        <v>503.68175026562</v>
      </c>
      <c r="F185" s="21">
        <v>1.0900000000000001</v>
      </c>
      <c r="G185" s="21">
        <f t="shared" si="10"/>
        <v>549.01</v>
      </c>
      <c r="H185" s="30">
        <f>G185/G253</f>
        <v>1.1608295745993E-4</v>
      </c>
      <c r="I185" s="17">
        <f>ROUND(F185*Прил.10!$D$12,2)</f>
        <v>8.76</v>
      </c>
      <c r="J185" s="17">
        <f t="shared" si="11"/>
        <v>4412.25</v>
      </c>
    </row>
    <row r="186" spans="1:10" s="1" customFormat="1" ht="15.6" customHeight="1" outlineLevel="1" x14ac:dyDescent="0.25">
      <c r="A186" s="15">
        <v>158</v>
      </c>
      <c r="B186" s="19" t="s">
        <v>426</v>
      </c>
      <c r="C186" s="31" t="s">
        <v>427</v>
      </c>
      <c r="D186" s="20" t="s">
        <v>235</v>
      </c>
      <c r="E186" s="23">
        <v>220.33168295223001</v>
      </c>
      <c r="F186" s="21">
        <v>2.44</v>
      </c>
      <c r="G186" s="21">
        <f t="shared" si="10"/>
        <v>537.61</v>
      </c>
      <c r="H186" s="30">
        <f>G186/G253</f>
        <v>1.1367253558229E-4</v>
      </c>
      <c r="I186" s="17">
        <f>ROUND(F186*Прил.10!$D$12,2)</f>
        <v>19.62</v>
      </c>
      <c r="J186" s="17">
        <f t="shared" si="11"/>
        <v>4322.91</v>
      </c>
    </row>
    <row r="187" spans="1:10" s="1" customFormat="1" ht="31.35" customHeight="1" outlineLevel="1" x14ac:dyDescent="0.25">
      <c r="A187" s="15">
        <v>159</v>
      </c>
      <c r="B187" s="19" t="s">
        <v>428</v>
      </c>
      <c r="C187" s="31" t="s">
        <v>429</v>
      </c>
      <c r="D187" s="20" t="s">
        <v>232</v>
      </c>
      <c r="E187" s="23">
        <v>6.9444641050193004E-2</v>
      </c>
      <c r="F187" s="21">
        <v>7441</v>
      </c>
      <c r="G187" s="21">
        <f t="shared" si="10"/>
        <v>516.74</v>
      </c>
      <c r="H187" s="30">
        <f>G187/G253</f>
        <v>1.0925977202209001E-4</v>
      </c>
      <c r="I187" s="17">
        <f>ROUND(F187*Прил.10!$D$12,2)</f>
        <v>59825.64</v>
      </c>
      <c r="J187" s="17">
        <f t="shared" si="11"/>
        <v>4154.57</v>
      </c>
    </row>
    <row r="188" spans="1:10" s="1" customFormat="1" ht="31.35" customHeight="1" outlineLevel="1" x14ac:dyDescent="0.25">
      <c r="A188" s="15">
        <v>160</v>
      </c>
      <c r="B188" s="19" t="s">
        <v>430</v>
      </c>
      <c r="C188" s="31" t="s">
        <v>431</v>
      </c>
      <c r="D188" s="20" t="s">
        <v>229</v>
      </c>
      <c r="E188" s="23">
        <v>7.0278279914326998</v>
      </c>
      <c r="F188" s="21">
        <v>72.319999999999993</v>
      </c>
      <c r="G188" s="21">
        <f t="shared" si="10"/>
        <v>508.25</v>
      </c>
      <c r="H188" s="30">
        <f>G188/G253</f>
        <v>1.0746464204479E-4</v>
      </c>
      <c r="I188" s="17">
        <f>ROUND(F188*Прил.10!$D$12,2)</f>
        <v>581.45000000000005</v>
      </c>
      <c r="J188" s="17">
        <f t="shared" si="11"/>
        <v>4086.33</v>
      </c>
    </row>
    <row r="189" spans="1:10" s="1" customFormat="1" ht="31.35" customHeight="1" outlineLevel="1" x14ac:dyDescent="0.25">
      <c r="A189" s="15">
        <v>161</v>
      </c>
      <c r="B189" s="19" t="s">
        <v>432</v>
      </c>
      <c r="C189" s="31" t="s">
        <v>433</v>
      </c>
      <c r="D189" s="20" t="s">
        <v>232</v>
      </c>
      <c r="E189" s="23">
        <v>4.4040488060238997E-2</v>
      </c>
      <c r="F189" s="21">
        <v>9424</v>
      </c>
      <c r="G189" s="21">
        <f t="shared" si="10"/>
        <v>415.04</v>
      </c>
      <c r="H189" s="30">
        <f>G189/G253</f>
        <v>8.7756271587349999E-5</v>
      </c>
      <c r="I189" s="17">
        <f>ROUND(F189*Прил.10!$D$12,2)</f>
        <v>75768.960000000006</v>
      </c>
      <c r="J189" s="17">
        <f t="shared" si="11"/>
        <v>3336.9</v>
      </c>
    </row>
    <row r="190" spans="1:10" s="1" customFormat="1" ht="31.35" customHeight="1" outlineLevel="1" x14ac:dyDescent="0.25">
      <c r="A190" s="15">
        <v>162</v>
      </c>
      <c r="B190" s="19" t="s">
        <v>434</v>
      </c>
      <c r="C190" s="31" t="s">
        <v>435</v>
      </c>
      <c r="D190" s="20" t="s">
        <v>232</v>
      </c>
      <c r="E190" s="23">
        <v>5.0103792284239002E-2</v>
      </c>
      <c r="F190" s="21">
        <v>8190</v>
      </c>
      <c r="G190" s="21">
        <f t="shared" si="10"/>
        <v>410.35</v>
      </c>
      <c r="H190" s="30">
        <f>G190/G253</f>
        <v>8.6764615569268001E-5</v>
      </c>
      <c r="I190" s="17">
        <f>ROUND(F190*Прил.10!$D$12,2)</f>
        <v>65847.600000000006</v>
      </c>
      <c r="J190" s="17">
        <f t="shared" si="11"/>
        <v>3299.21</v>
      </c>
    </row>
    <row r="191" spans="1:10" s="1" customFormat="1" ht="46.9" customHeight="1" outlineLevel="1" x14ac:dyDescent="0.25">
      <c r="A191" s="15">
        <v>163</v>
      </c>
      <c r="B191" s="19" t="s">
        <v>436</v>
      </c>
      <c r="C191" s="31" t="s">
        <v>437</v>
      </c>
      <c r="D191" s="20" t="s">
        <v>235</v>
      </c>
      <c r="E191" s="23">
        <v>0.35277277782916</v>
      </c>
      <c r="F191" s="21">
        <v>1100</v>
      </c>
      <c r="G191" s="21">
        <f t="shared" si="10"/>
        <v>388.05</v>
      </c>
      <c r="H191" s="30">
        <f>G191/G253</f>
        <v>8.2049492071778994E-5</v>
      </c>
      <c r="I191" s="17">
        <f>ROUND(F191*Прил.10!$D$12,2)</f>
        <v>8844</v>
      </c>
      <c r="J191" s="17">
        <f t="shared" si="11"/>
        <v>3119.92</v>
      </c>
    </row>
    <row r="192" spans="1:10" s="1" customFormat="1" ht="31.35" customHeight="1" outlineLevel="1" x14ac:dyDescent="0.25">
      <c r="A192" s="15">
        <v>164</v>
      </c>
      <c r="B192" s="19" t="s">
        <v>246</v>
      </c>
      <c r="C192" s="31" t="s">
        <v>438</v>
      </c>
      <c r="D192" s="20" t="s">
        <v>248</v>
      </c>
      <c r="E192" s="23">
        <v>3.7500172300539001</v>
      </c>
      <c r="F192" s="22">
        <v>100.59</v>
      </c>
      <c r="G192" s="21">
        <f t="shared" si="10"/>
        <v>377.21</v>
      </c>
      <c r="H192" s="30">
        <f>G192/G253</f>
        <v>7.9757476882865E-5</v>
      </c>
      <c r="I192" s="17">
        <f>ROUND(F192*Прил.10!$D$12,2)</f>
        <v>808.74</v>
      </c>
      <c r="J192" s="17">
        <f t="shared" si="11"/>
        <v>3032.79</v>
      </c>
    </row>
    <row r="193" spans="1:10" s="1" customFormat="1" ht="15.6" customHeight="1" outlineLevel="1" x14ac:dyDescent="0.25">
      <c r="A193" s="15">
        <v>165</v>
      </c>
      <c r="B193" s="19" t="s">
        <v>246</v>
      </c>
      <c r="C193" s="31" t="s">
        <v>439</v>
      </c>
      <c r="D193" s="20" t="s">
        <v>248</v>
      </c>
      <c r="E193" s="23">
        <v>3.7499947951314998</v>
      </c>
      <c r="F193" s="22">
        <v>97.47</v>
      </c>
      <c r="G193" s="21">
        <f t="shared" si="10"/>
        <v>365.51</v>
      </c>
      <c r="H193" s="30">
        <f>G193/G253</f>
        <v>7.7283622850549997E-5</v>
      </c>
      <c r="I193" s="17">
        <f>ROUND(F193*Прил.10!$D$12,2)</f>
        <v>783.66</v>
      </c>
      <c r="J193" s="17">
        <f t="shared" si="11"/>
        <v>2938.72</v>
      </c>
    </row>
    <row r="194" spans="1:10" s="1" customFormat="1" ht="15.6" customHeight="1" outlineLevel="1" x14ac:dyDescent="0.25">
      <c r="A194" s="15">
        <v>166</v>
      </c>
      <c r="B194" s="19" t="s">
        <v>440</v>
      </c>
      <c r="C194" s="31" t="s">
        <v>441</v>
      </c>
      <c r="D194" s="20" t="s">
        <v>361</v>
      </c>
      <c r="E194" s="23">
        <v>32.500004657627002</v>
      </c>
      <c r="F194" s="21">
        <v>10</v>
      </c>
      <c r="G194" s="21">
        <f t="shared" si="10"/>
        <v>325</v>
      </c>
      <c r="H194" s="30">
        <f>G194/G253</f>
        <v>6.8718167564304E-5</v>
      </c>
      <c r="I194" s="17">
        <f>ROUND(F194*Прил.10!$D$12,2)</f>
        <v>80.400000000000006</v>
      </c>
      <c r="J194" s="17">
        <f t="shared" si="11"/>
        <v>2613</v>
      </c>
    </row>
    <row r="195" spans="1:10" s="1" customFormat="1" ht="46.9" customHeight="1" outlineLevel="1" x14ac:dyDescent="0.25">
      <c r="A195" s="15">
        <v>167</v>
      </c>
      <c r="B195" s="19" t="s">
        <v>442</v>
      </c>
      <c r="C195" s="31" t="s">
        <v>443</v>
      </c>
      <c r="D195" s="20" t="s">
        <v>235</v>
      </c>
      <c r="E195" s="23">
        <v>0.3541721824606</v>
      </c>
      <c r="F195" s="21">
        <v>880.01</v>
      </c>
      <c r="G195" s="21">
        <f t="shared" ref="G195:G226" si="12">ROUND(E195*F195,2)</f>
        <v>311.68</v>
      </c>
      <c r="H195" s="30">
        <f>G195/G253</f>
        <v>6.5901779896744995E-5</v>
      </c>
      <c r="I195" s="17">
        <f>ROUND(F195*Прил.10!$D$12,2)</f>
        <v>7075.28</v>
      </c>
      <c r="J195" s="17">
        <f t="shared" ref="J195:J226" si="13">ROUND(E195*I195,2)</f>
        <v>2505.87</v>
      </c>
    </row>
    <row r="196" spans="1:10" s="1" customFormat="1" ht="46.9" customHeight="1" outlineLevel="1" x14ac:dyDescent="0.25">
      <c r="A196" s="15">
        <v>168</v>
      </c>
      <c r="B196" s="19" t="s">
        <v>444</v>
      </c>
      <c r="C196" s="31" t="s">
        <v>445</v>
      </c>
      <c r="D196" s="20" t="s">
        <v>232</v>
      </c>
      <c r="E196" s="23">
        <v>0.74129258196396997</v>
      </c>
      <c r="F196" s="21">
        <v>412</v>
      </c>
      <c r="G196" s="21">
        <f t="shared" si="12"/>
        <v>305.41000000000003</v>
      </c>
      <c r="H196" s="30">
        <f>G196/G253</f>
        <v>6.4576047864042997E-5</v>
      </c>
      <c r="I196" s="17">
        <f>ROUND(F196*Прил.10!$D$12,2)</f>
        <v>3312.48</v>
      </c>
      <c r="J196" s="17">
        <f t="shared" si="13"/>
        <v>2455.52</v>
      </c>
    </row>
    <row r="197" spans="1:10" s="1" customFormat="1" ht="15.6" customHeight="1" outlineLevel="1" x14ac:dyDescent="0.25">
      <c r="A197" s="15">
        <v>169</v>
      </c>
      <c r="B197" s="19" t="s">
        <v>446</v>
      </c>
      <c r="C197" s="31" t="s">
        <v>447</v>
      </c>
      <c r="D197" s="20" t="s">
        <v>232</v>
      </c>
      <c r="E197" s="23">
        <v>4.8612074143978001E-2</v>
      </c>
      <c r="F197" s="21">
        <v>5798.2</v>
      </c>
      <c r="G197" s="21">
        <f t="shared" si="12"/>
        <v>281.86</v>
      </c>
      <c r="H197" s="30">
        <f>G197/G253</f>
        <v>5.9596623722075998E-5</v>
      </c>
      <c r="I197" s="17">
        <f>ROUND(F197*Прил.10!$D$12,2)</f>
        <v>46617.53</v>
      </c>
      <c r="J197" s="17">
        <f t="shared" si="13"/>
        <v>2266.17</v>
      </c>
    </row>
    <row r="198" spans="1:10" s="1" customFormat="1" ht="46.9" customHeight="1" outlineLevel="1" x14ac:dyDescent="0.25">
      <c r="A198" s="15">
        <v>170</v>
      </c>
      <c r="B198" s="19" t="s">
        <v>448</v>
      </c>
      <c r="C198" s="31" t="s">
        <v>449</v>
      </c>
      <c r="D198" s="20" t="s">
        <v>232</v>
      </c>
      <c r="E198" s="23">
        <v>2.4305438265859999E-2</v>
      </c>
      <c r="F198" s="21">
        <v>11500</v>
      </c>
      <c r="G198" s="21">
        <f t="shared" si="12"/>
        <v>279.51</v>
      </c>
      <c r="H198" s="30">
        <f>G198/G253</f>
        <v>5.9099738510457003E-5</v>
      </c>
      <c r="I198" s="17">
        <f>ROUND(F198*Прил.10!$D$12,2)</f>
        <v>92460</v>
      </c>
      <c r="J198" s="17">
        <f t="shared" si="13"/>
        <v>2247.2800000000002</v>
      </c>
    </row>
    <row r="199" spans="1:10" s="1" customFormat="1" ht="31.35" customHeight="1" outlineLevel="1" x14ac:dyDescent="0.25">
      <c r="A199" s="15">
        <v>171</v>
      </c>
      <c r="B199" s="19" t="s">
        <v>450</v>
      </c>
      <c r="C199" s="31" t="s">
        <v>451</v>
      </c>
      <c r="D199" s="20" t="s">
        <v>232</v>
      </c>
      <c r="E199" s="23">
        <v>4.7568547507737001E-2</v>
      </c>
      <c r="F199" s="21">
        <v>5763</v>
      </c>
      <c r="G199" s="21">
        <f t="shared" si="12"/>
        <v>274.14</v>
      </c>
      <c r="H199" s="30">
        <f>G199/G253</f>
        <v>5.7964302941778999E-5</v>
      </c>
      <c r="I199" s="17">
        <f>ROUND(F199*Прил.10!$D$12,2)</f>
        <v>46334.52</v>
      </c>
      <c r="J199" s="17">
        <f t="shared" si="13"/>
        <v>2204.0700000000002</v>
      </c>
    </row>
    <row r="200" spans="1:10" s="1" customFormat="1" ht="31.35" customHeight="1" outlineLevel="1" x14ac:dyDescent="0.25">
      <c r="A200" s="15">
        <v>172</v>
      </c>
      <c r="B200" s="19" t="s">
        <v>452</v>
      </c>
      <c r="C200" s="31" t="s">
        <v>453</v>
      </c>
      <c r="D200" s="20" t="s">
        <v>266</v>
      </c>
      <c r="E200" s="23">
        <v>24.345649523374998</v>
      </c>
      <c r="F200" s="21">
        <v>10.57</v>
      </c>
      <c r="G200" s="21">
        <f t="shared" si="12"/>
        <v>257.33</v>
      </c>
      <c r="H200" s="30">
        <f>G200/G253</f>
        <v>5.4409987874837997E-5</v>
      </c>
      <c r="I200" s="17">
        <f>ROUND(F200*Прил.10!$D$12,2)</f>
        <v>84.98</v>
      </c>
      <c r="J200" s="17">
        <f t="shared" si="13"/>
        <v>2068.89</v>
      </c>
    </row>
    <row r="201" spans="1:10" s="1" customFormat="1" ht="15.6" customHeight="1" outlineLevel="1" x14ac:dyDescent="0.25">
      <c r="A201" s="15">
        <v>173</v>
      </c>
      <c r="B201" s="19" t="s">
        <v>454</v>
      </c>
      <c r="C201" s="31" t="s">
        <v>455</v>
      </c>
      <c r="D201" s="20" t="s">
        <v>232</v>
      </c>
      <c r="E201" s="23">
        <v>0.21961907909301001</v>
      </c>
      <c r="F201" s="21">
        <v>1050</v>
      </c>
      <c r="G201" s="21">
        <f t="shared" si="12"/>
        <v>230.6</v>
      </c>
      <c r="H201" s="30">
        <f>G201/G253</f>
        <v>4.8758182893318E-5</v>
      </c>
      <c r="I201" s="17">
        <f>ROUND(F201*Прил.10!$D$12,2)</f>
        <v>8442</v>
      </c>
      <c r="J201" s="17">
        <f t="shared" si="13"/>
        <v>1854.02</v>
      </c>
    </row>
    <row r="202" spans="1:10" s="1" customFormat="1" ht="31.35" customHeight="1" outlineLevel="1" x14ac:dyDescent="0.25">
      <c r="A202" s="15">
        <v>174</v>
      </c>
      <c r="B202" s="19" t="s">
        <v>456</v>
      </c>
      <c r="C202" s="31" t="s">
        <v>457</v>
      </c>
      <c r="D202" s="20" t="s">
        <v>248</v>
      </c>
      <c r="E202" s="23">
        <v>1.2499983134937001</v>
      </c>
      <c r="F202" s="21">
        <v>266.67</v>
      </c>
      <c r="G202" s="21">
        <f t="shared" si="12"/>
        <v>333.34</v>
      </c>
      <c r="H202" s="30">
        <f>G202/G253</f>
        <v>7.0481581464261998E-5</v>
      </c>
      <c r="I202" s="17">
        <f>ROUND(F202*Прил.10!$D$12,2)</f>
        <v>2144.0300000000002</v>
      </c>
      <c r="J202" s="17">
        <f t="shared" si="13"/>
        <v>2680.03</v>
      </c>
    </row>
    <row r="203" spans="1:10" s="1" customFormat="1" ht="78" customHeight="1" outlineLevel="1" x14ac:dyDescent="0.25">
      <c r="A203" s="15">
        <v>175</v>
      </c>
      <c r="B203" s="19" t="s">
        <v>458</v>
      </c>
      <c r="C203" s="31" t="s">
        <v>459</v>
      </c>
      <c r="D203" s="20" t="s">
        <v>460</v>
      </c>
      <c r="E203" s="23">
        <v>4.0769272794904001</v>
      </c>
      <c r="F203" s="21">
        <v>50.24</v>
      </c>
      <c r="G203" s="21">
        <f t="shared" si="12"/>
        <v>204.82</v>
      </c>
      <c r="H203" s="30">
        <f>G203/G253</f>
        <v>4.3307246401602E-5</v>
      </c>
      <c r="I203" s="17">
        <f>ROUND(F203*Прил.10!$D$12,2)</f>
        <v>403.93</v>
      </c>
      <c r="J203" s="17">
        <f t="shared" si="13"/>
        <v>1646.79</v>
      </c>
    </row>
    <row r="204" spans="1:10" s="1" customFormat="1" ht="15.6" customHeight="1" outlineLevel="1" x14ac:dyDescent="0.25">
      <c r="A204" s="15">
        <v>176</v>
      </c>
      <c r="B204" s="19" t="s">
        <v>461</v>
      </c>
      <c r="C204" s="31" t="s">
        <v>462</v>
      </c>
      <c r="D204" s="20" t="s">
        <v>463</v>
      </c>
      <c r="E204" s="23">
        <v>2.0625002955801999</v>
      </c>
      <c r="F204" s="21">
        <v>94</v>
      </c>
      <c r="G204" s="21">
        <f t="shared" si="12"/>
        <v>193.88</v>
      </c>
      <c r="H204" s="30">
        <f>G204/G253</f>
        <v>4.0994087161129999E-5</v>
      </c>
      <c r="I204" s="17">
        <f>ROUND(F204*Прил.10!$D$12,2)</f>
        <v>755.76</v>
      </c>
      <c r="J204" s="17">
        <f t="shared" si="13"/>
        <v>1558.76</v>
      </c>
    </row>
    <row r="205" spans="1:10" s="1" customFormat="1" ht="15.6" customHeight="1" outlineLevel="1" x14ac:dyDescent="0.25">
      <c r="A205" s="15">
        <v>177</v>
      </c>
      <c r="B205" s="19" t="s">
        <v>464</v>
      </c>
      <c r="C205" s="31" t="s">
        <v>465</v>
      </c>
      <c r="D205" s="20" t="s">
        <v>232</v>
      </c>
      <c r="E205" s="23">
        <v>1.4933843359118E-2</v>
      </c>
      <c r="F205" s="21">
        <v>12470</v>
      </c>
      <c r="G205" s="21">
        <f t="shared" si="12"/>
        <v>186.23</v>
      </c>
      <c r="H205" s="30">
        <f>G205/G253</f>
        <v>3.9376567216924001E-5</v>
      </c>
      <c r="I205" s="17">
        <f>ROUND(F205*Прил.10!$D$12,2)</f>
        <v>100258.8</v>
      </c>
      <c r="J205" s="17">
        <f t="shared" si="13"/>
        <v>1497.25</v>
      </c>
    </row>
    <row r="206" spans="1:10" s="1" customFormat="1" ht="31.35" customHeight="1" outlineLevel="1" x14ac:dyDescent="0.25">
      <c r="A206" s="15">
        <v>178</v>
      </c>
      <c r="B206" s="19" t="s">
        <v>466</v>
      </c>
      <c r="C206" s="31" t="s">
        <v>467</v>
      </c>
      <c r="D206" s="20" t="s">
        <v>232</v>
      </c>
      <c r="E206" s="23">
        <v>2.1961655064764E-2</v>
      </c>
      <c r="F206" s="21">
        <v>8475</v>
      </c>
      <c r="G206" s="21">
        <f t="shared" si="12"/>
        <v>186.13</v>
      </c>
      <c r="H206" s="30">
        <f>G206/G253</f>
        <v>3.9355423165366001E-5</v>
      </c>
      <c r="I206" s="17">
        <f>ROUND(F206*Прил.10!$D$12,2)</f>
        <v>68139</v>
      </c>
      <c r="J206" s="17">
        <f t="shared" si="13"/>
        <v>1496.45</v>
      </c>
    </row>
    <row r="207" spans="1:10" s="1" customFormat="1" ht="46.9" customHeight="1" outlineLevel="1" x14ac:dyDescent="0.25">
      <c r="A207" s="15">
        <v>179</v>
      </c>
      <c r="B207" s="19" t="s">
        <v>468</v>
      </c>
      <c r="C207" s="31" t="s">
        <v>469</v>
      </c>
      <c r="D207" s="20" t="s">
        <v>248</v>
      </c>
      <c r="E207" s="23">
        <v>13.888783821119</v>
      </c>
      <c r="F207" s="21">
        <v>12.65</v>
      </c>
      <c r="G207" s="21">
        <f t="shared" si="12"/>
        <v>175.69</v>
      </c>
      <c r="H207" s="30">
        <f>G207/G253</f>
        <v>3.7147984182684997E-5</v>
      </c>
      <c r="I207" s="17">
        <f>ROUND(F207*Прил.10!$D$12,2)</f>
        <v>101.71</v>
      </c>
      <c r="J207" s="17">
        <f t="shared" si="13"/>
        <v>1412.63</v>
      </c>
    </row>
    <row r="208" spans="1:10" s="1" customFormat="1" ht="15.6" customHeight="1" outlineLevel="1" x14ac:dyDescent="0.25">
      <c r="A208" s="15">
        <v>180</v>
      </c>
      <c r="B208" s="19" t="s">
        <v>470</v>
      </c>
      <c r="C208" s="31" t="s">
        <v>471</v>
      </c>
      <c r="D208" s="20" t="s">
        <v>248</v>
      </c>
      <c r="E208" s="23">
        <v>31.875004568057999</v>
      </c>
      <c r="F208" s="21">
        <v>5</v>
      </c>
      <c r="G208" s="21">
        <f t="shared" si="12"/>
        <v>159.38</v>
      </c>
      <c r="H208" s="30">
        <f>G208/G253</f>
        <v>3.3699389373534999E-5</v>
      </c>
      <c r="I208" s="17">
        <f>ROUND(F208*Прил.10!$D$12,2)</f>
        <v>40.200000000000003</v>
      </c>
      <c r="J208" s="17">
        <f t="shared" si="13"/>
        <v>1281.3800000000001</v>
      </c>
    </row>
    <row r="209" spans="1:10" s="1" customFormat="1" ht="31.35" customHeight="1" outlineLevel="1" x14ac:dyDescent="0.25">
      <c r="A209" s="15">
        <v>181</v>
      </c>
      <c r="B209" s="19" t="s">
        <v>472</v>
      </c>
      <c r="C209" s="31" t="s">
        <v>473</v>
      </c>
      <c r="D209" s="20" t="s">
        <v>232</v>
      </c>
      <c r="E209" s="23">
        <v>1.7986728241423E-2</v>
      </c>
      <c r="F209" s="21">
        <v>8475</v>
      </c>
      <c r="G209" s="21">
        <f t="shared" si="12"/>
        <v>152.44</v>
      </c>
      <c r="H209" s="30">
        <f>G209/G253</f>
        <v>3.2231992195391999E-5</v>
      </c>
      <c r="I209" s="17">
        <f>ROUND(F209*Прил.10!$D$12,2)</f>
        <v>68139</v>
      </c>
      <c r="J209" s="17">
        <f t="shared" si="13"/>
        <v>1225.5999999999999</v>
      </c>
    </row>
    <row r="210" spans="1:10" s="1" customFormat="1" ht="15.6" customHeight="1" outlineLevel="1" x14ac:dyDescent="0.25">
      <c r="A210" s="15">
        <v>182</v>
      </c>
      <c r="B210" s="19" t="s">
        <v>474</v>
      </c>
      <c r="C210" s="31" t="s">
        <v>475</v>
      </c>
      <c r="D210" s="20" t="s">
        <v>266</v>
      </c>
      <c r="E210" s="23">
        <v>4.5389782098514999</v>
      </c>
      <c r="F210" s="21">
        <v>28.6</v>
      </c>
      <c r="G210" s="21">
        <f t="shared" si="12"/>
        <v>129.81</v>
      </c>
      <c r="H210" s="30">
        <f>G210/G253</f>
        <v>2.7447093327760999E-5</v>
      </c>
      <c r="I210" s="17">
        <f>ROUND(F210*Прил.10!$D$12,2)</f>
        <v>229.94</v>
      </c>
      <c r="J210" s="17">
        <f t="shared" si="13"/>
        <v>1043.69</v>
      </c>
    </row>
    <row r="211" spans="1:10" s="1" customFormat="1" ht="15.6" customHeight="1" outlineLevel="1" x14ac:dyDescent="0.25">
      <c r="A211" s="15">
        <v>183</v>
      </c>
      <c r="B211" s="19" t="s">
        <v>476</v>
      </c>
      <c r="C211" s="31" t="s">
        <v>477</v>
      </c>
      <c r="D211" s="20" t="s">
        <v>232</v>
      </c>
      <c r="E211" s="23">
        <v>1.4631873824666001E-2</v>
      </c>
      <c r="F211" s="21">
        <v>7640</v>
      </c>
      <c r="G211" s="21">
        <f t="shared" si="12"/>
        <v>111.79</v>
      </c>
      <c r="H211" s="30">
        <f>G211/G253</f>
        <v>2.3636935236964999E-5</v>
      </c>
      <c r="I211" s="17">
        <f>ROUND(F211*Прил.10!$D$12,2)</f>
        <v>61425.599999999999</v>
      </c>
      <c r="J211" s="17">
        <f t="shared" si="13"/>
        <v>898.77</v>
      </c>
    </row>
    <row r="212" spans="1:10" s="1" customFormat="1" ht="31.35" customHeight="1" outlineLevel="1" x14ac:dyDescent="0.25">
      <c r="A212" s="15">
        <v>184</v>
      </c>
      <c r="B212" s="19" t="s">
        <v>478</v>
      </c>
      <c r="C212" s="31" t="s">
        <v>479</v>
      </c>
      <c r="D212" s="20" t="s">
        <v>480</v>
      </c>
      <c r="E212" s="23">
        <v>110.78751587714</v>
      </c>
      <c r="F212" s="21">
        <v>1</v>
      </c>
      <c r="G212" s="21">
        <f t="shared" si="12"/>
        <v>110.79</v>
      </c>
      <c r="H212" s="30">
        <f>G212/G253</f>
        <v>2.3425494721382001E-5</v>
      </c>
      <c r="I212" s="17">
        <f>ROUND(F212*Прил.10!$D$12,2)</f>
        <v>8.0399999999999991</v>
      </c>
      <c r="J212" s="17">
        <f t="shared" si="13"/>
        <v>890.73</v>
      </c>
    </row>
    <row r="213" spans="1:10" s="1" customFormat="1" ht="15.6" customHeight="1" outlineLevel="1" x14ac:dyDescent="0.25">
      <c r="A213" s="15">
        <v>185</v>
      </c>
      <c r="B213" s="19" t="s">
        <v>481</v>
      </c>
      <c r="C213" s="31" t="s">
        <v>482</v>
      </c>
      <c r="D213" s="20" t="s">
        <v>483</v>
      </c>
      <c r="E213" s="23">
        <v>268.41618753546999</v>
      </c>
      <c r="F213" s="21">
        <v>0.4</v>
      </c>
      <c r="G213" s="21">
        <f t="shared" si="12"/>
        <v>107.37</v>
      </c>
      <c r="H213" s="30">
        <f>G213/G253</f>
        <v>2.2702368158089999E-5</v>
      </c>
      <c r="I213" s="17">
        <f>ROUND(F213*Прил.10!$D$12,2)</f>
        <v>3.22</v>
      </c>
      <c r="J213" s="17">
        <f t="shared" si="13"/>
        <v>864.3</v>
      </c>
    </row>
    <row r="214" spans="1:10" s="1" customFormat="1" ht="46.9" customHeight="1" outlineLevel="1" x14ac:dyDescent="0.25">
      <c r="A214" s="15">
        <v>186</v>
      </c>
      <c r="B214" s="19" t="s">
        <v>484</v>
      </c>
      <c r="C214" s="31" t="s">
        <v>485</v>
      </c>
      <c r="D214" s="20" t="s">
        <v>235</v>
      </c>
      <c r="E214" s="23">
        <v>8.6837133656888998E-2</v>
      </c>
      <c r="F214" s="21">
        <v>1056</v>
      </c>
      <c r="G214" s="21">
        <f t="shared" si="12"/>
        <v>91.7</v>
      </c>
      <c r="H214" s="30">
        <f>G214/G253</f>
        <v>1.9389095278913001E-5</v>
      </c>
      <c r="I214" s="17">
        <f>ROUND(F214*Прил.10!$D$12,2)</f>
        <v>8490.24</v>
      </c>
      <c r="J214" s="17">
        <f t="shared" si="13"/>
        <v>737.27</v>
      </c>
    </row>
    <row r="215" spans="1:10" s="1" customFormat="1" ht="46.9" customHeight="1" outlineLevel="1" x14ac:dyDescent="0.25">
      <c r="A215" s="15">
        <v>187</v>
      </c>
      <c r="B215" s="19" t="s">
        <v>486</v>
      </c>
      <c r="C215" s="31" t="s">
        <v>487</v>
      </c>
      <c r="D215" s="20" t="s">
        <v>232</v>
      </c>
      <c r="E215" s="23">
        <v>1.527850297043E-2</v>
      </c>
      <c r="F215" s="21">
        <v>5763</v>
      </c>
      <c r="G215" s="21">
        <f t="shared" si="12"/>
        <v>88.05</v>
      </c>
      <c r="H215" s="30">
        <f>G215/G253</f>
        <v>1.8617337397037001E-5</v>
      </c>
      <c r="I215" s="17">
        <f>ROUND(F215*Прил.10!$D$12,2)</f>
        <v>46334.52</v>
      </c>
      <c r="J215" s="17">
        <f t="shared" si="13"/>
        <v>707.92</v>
      </c>
    </row>
    <row r="216" spans="1:10" s="1" customFormat="1" ht="46.9" customHeight="1" outlineLevel="1" x14ac:dyDescent="0.25">
      <c r="A216" s="15">
        <v>188</v>
      </c>
      <c r="B216" s="19" t="s">
        <v>488</v>
      </c>
      <c r="C216" s="31" t="s">
        <v>489</v>
      </c>
      <c r="D216" s="20" t="s">
        <v>232</v>
      </c>
      <c r="E216" s="23">
        <v>6.7290041368272E-3</v>
      </c>
      <c r="F216" s="21">
        <v>11978</v>
      </c>
      <c r="G216" s="21">
        <f t="shared" si="12"/>
        <v>80.599999999999994</v>
      </c>
      <c r="H216" s="30">
        <f>G216/G253</f>
        <v>1.7042105555947E-5</v>
      </c>
      <c r="I216" s="17">
        <f>ROUND(F216*Прил.10!$D$12,2)</f>
        <v>96303.12</v>
      </c>
      <c r="J216" s="17">
        <f t="shared" si="13"/>
        <v>648.02</v>
      </c>
    </row>
    <row r="217" spans="1:10" s="1" customFormat="1" ht="15.6" customHeight="1" outlineLevel="1" x14ac:dyDescent="0.25">
      <c r="A217" s="15">
        <v>189</v>
      </c>
      <c r="B217" s="19" t="s">
        <v>490</v>
      </c>
      <c r="C217" s="31" t="s">
        <v>491</v>
      </c>
      <c r="D217" s="20" t="s">
        <v>232</v>
      </c>
      <c r="E217" s="23">
        <v>1.8447254623211999E-2</v>
      </c>
      <c r="F217" s="21">
        <v>4294</v>
      </c>
      <c r="G217" s="21">
        <f t="shared" si="12"/>
        <v>79.209999999999994</v>
      </c>
      <c r="H217" s="30">
        <f>G217/G253</f>
        <v>1.6748203239287998E-5</v>
      </c>
      <c r="I217" s="17">
        <f>ROUND(F217*Прил.10!$D$12,2)</f>
        <v>34523.760000000002</v>
      </c>
      <c r="J217" s="17">
        <f t="shared" si="13"/>
        <v>636.87</v>
      </c>
    </row>
    <row r="218" spans="1:10" s="1" customFormat="1" ht="15.6" customHeight="1" outlineLevel="1" x14ac:dyDescent="0.25">
      <c r="A218" s="15">
        <v>190</v>
      </c>
      <c r="B218" s="19" t="s">
        <v>492</v>
      </c>
      <c r="C218" s="31" t="s">
        <v>493</v>
      </c>
      <c r="D218" s="20" t="s">
        <v>266</v>
      </c>
      <c r="E218" s="23">
        <v>10.604691059212</v>
      </c>
      <c r="F218" s="21">
        <v>6.67</v>
      </c>
      <c r="G218" s="21">
        <f t="shared" si="12"/>
        <v>70.73</v>
      </c>
      <c r="H218" s="30">
        <f>G218/G253</f>
        <v>1.4955187667147999E-5</v>
      </c>
      <c r="I218" s="17">
        <f>ROUND(F218*Прил.10!$D$12,2)</f>
        <v>53.63</v>
      </c>
      <c r="J218" s="17">
        <f t="shared" si="13"/>
        <v>568.73</v>
      </c>
    </row>
    <row r="219" spans="1:10" s="1" customFormat="1" ht="31.35" customHeight="1" outlineLevel="1" x14ac:dyDescent="0.25">
      <c r="A219" s="15">
        <v>191</v>
      </c>
      <c r="B219" s="19" t="s">
        <v>494</v>
      </c>
      <c r="C219" s="31" t="s">
        <v>495</v>
      </c>
      <c r="D219" s="20" t="s">
        <v>232</v>
      </c>
      <c r="E219" s="23">
        <v>9.0605867307539001E-2</v>
      </c>
      <c r="F219" s="21">
        <v>734.5</v>
      </c>
      <c r="G219" s="21">
        <f t="shared" si="12"/>
        <v>66.55</v>
      </c>
      <c r="H219" s="30">
        <f>G219/G253</f>
        <v>1.4071366312013999E-5</v>
      </c>
      <c r="I219" s="17">
        <f>ROUND(F219*Прил.10!$D$12,2)</f>
        <v>5905.38</v>
      </c>
      <c r="J219" s="17">
        <f t="shared" si="13"/>
        <v>535.05999999999995</v>
      </c>
    </row>
    <row r="220" spans="1:10" s="1" customFormat="1" ht="31.35" customHeight="1" outlineLevel="1" x14ac:dyDescent="0.25">
      <c r="A220" s="15">
        <v>192</v>
      </c>
      <c r="B220" s="19" t="s">
        <v>496</v>
      </c>
      <c r="C220" s="31" t="s">
        <v>497</v>
      </c>
      <c r="D220" s="20" t="s">
        <v>235</v>
      </c>
      <c r="E220" s="23">
        <v>0.12500007773416</v>
      </c>
      <c r="F220" s="21">
        <v>519.79999999999995</v>
      </c>
      <c r="G220" s="21">
        <f t="shared" si="12"/>
        <v>64.98</v>
      </c>
      <c r="H220" s="30">
        <f>G220/G253</f>
        <v>1.3739404702549E-5</v>
      </c>
      <c r="I220" s="17">
        <f>ROUND(F220*Прил.10!$D$12,2)</f>
        <v>4179.1899999999996</v>
      </c>
      <c r="J220" s="17">
        <f t="shared" si="13"/>
        <v>522.4</v>
      </c>
    </row>
    <row r="221" spans="1:10" s="1" customFormat="1" ht="15.6" customHeight="1" outlineLevel="1" x14ac:dyDescent="0.25">
      <c r="A221" s="15">
        <v>193</v>
      </c>
      <c r="B221" s="19" t="s">
        <v>498</v>
      </c>
      <c r="C221" s="31" t="s">
        <v>499</v>
      </c>
      <c r="D221" s="20" t="s">
        <v>266</v>
      </c>
      <c r="E221" s="23">
        <v>7.9068046386718001</v>
      </c>
      <c r="F221" s="21">
        <v>8.09</v>
      </c>
      <c r="G221" s="21">
        <f t="shared" si="12"/>
        <v>63.97</v>
      </c>
      <c r="H221" s="30">
        <f>G221/G253</f>
        <v>1.3525849781811E-5</v>
      </c>
      <c r="I221" s="17">
        <f>ROUND(F221*Прил.10!$D$12,2)</f>
        <v>65.040000000000006</v>
      </c>
      <c r="J221" s="17">
        <f t="shared" si="13"/>
        <v>514.26</v>
      </c>
    </row>
    <row r="222" spans="1:10" s="1" customFormat="1" ht="31.35" customHeight="1" outlineLevel="1" x14ac:dyDescent="0.25">
      <c r="A222" s="15">
        <v>194</v>
      </c>
      <c r="B222" s="19" t="s">
        <v>500</v>
      </c>
      <c r="C222" s="31" t="s">
        <v>501</v>
      </c>
      <c r="D222" s="20" t="s">
        <v>235</v>
      </c>
      <c r="E222" s="23">
        <v>5.7772735552230003E-2</v>
      </c>
      <c r="F222" s="21">
        <v>1100</v>
      </c>
      <c r="G222" s="21">
        <f t="shared" si="12"/>
        <v>63.55</v>
      </c>
      <c r="H222" s="30">
        <f>G222/G253</f>
        <v>1.3437044765266E-5</v>
      </c>
      <c r="I222" s="17">
        <f>ROUND(F222*Прил.10!$D$12,2)</f>
        <v>8844</v>
      </c>
      <c r="J222" s="17">
        <f t="shared" si="13"/>
        <v>510.94</v>
      </c>
    </row>
    <row r="223" spans="1:10" s="1" customFormat="1" ht="46.9" customHeight="1" outlineLevel="1" x14ac:dyDescent="0.25">
      <c r="A223" s="15">
        <v>195</v>
      </c>
      <c r="B223" s="19" t="s">
        <v>502</v>
      </c>
      <c r="C223" s="31" t="s">
        <v>503</v>
      </c>
      <c r="D223" s="20" t="s">
        <v>235</v>
      </c>
      <c r="E223" s="23">
        <v>0.10450582893038</v>
      </c>
      <c r="F223" s="21">
        <v>602</v>
      </c>
      <c r="G223" s="21">
        <f t="shared" si="12"/>
        <v>62.91</v>
      </c>
      <c r="H223" s="30">
        <f>G223/G253</f>
        <v>1.3301722835293E-5</v>
      </c>
      <c r="I223" s="17">
        <f>ROUND(F223*Прил.10!$D$12,2)</f>
        <v>4840.08</v>
      </c>
      <c r="J223" s="17">
        <f t="shared" si="13"/>
        <v>505.82</v>
      </c>
    </row>
    <row r="224" spans="1:10" s="1" customFormat="1" ht="15.6" customHeight="1" outlineLevel="1" x14ac:dyDescent="0.25">
      <c r="A224" s="15">
        <v>196</v>
      </c>
      <c r="B224" s="19" t="s">
        <v>504</v>
      </c>
      <c r="C224" s="31" t="s">
        <v>505</v>
      </c>
      <c r="D224" s="20" t="s">
        <v>248</v>
      </c>
      <c r="E224" s="23">
        <v>15.000002149674</v>
      </c>
      <c r="F224" s="21">
        <v>4.5</v>
      </c>
      <c r="G224" s="21">
        <f t="shared" si="12"/>
        <v>67.5</v>
      </c>
      <c r="H224" s="30">
        <f>G224/G253</f>
        <v>1.4272234801817E-5</v>
      </c>
      <c r="I224" s="17">
        <f>ROUND(F224*Прил.10!$D$12,2)</f>
        <v>36.18</v>
      </c>
      <c r="J224" s="17">
        <f t="shared" si="13"/>
        <v>542.70000000000005</v>
      </c>
    </row>
    <row r="225" spans="1:10" s="1" customFormat="1" ht="15.6" customHeight="1" outlineLevel="1" x14ac:dyDescent="0.25">
      <c r="A225" s="15">
        <v>197</v>
      </c>
      <c r="B225" s="19" t="s">
        <v>506</v>
      </c>
      <c r="C225" s="31" t="s">
        <v>507</v>
      </c>
      <c r="D225" s="20" t="s">
        <v>311</v>
      </c>
      <c r="E225" s="23">
        <v>1.0416668159496001</v>
      </c>
      <c r="F225" s="21">
        <v>39</v>
      </c>
      <c r="G225" s="21">
        <f t="shared" si="12"/>
        <v>40.630000000000003</v>
      </c>
      <c r="H225" s="30">
        <f>G225/G253</f>
        <v>8.5908281481159004E-6</v>
      </c>
      <c r="I225" s="17">
        <f>ROUND(F225*Прил.10!$D$12,2)</f>
        <v>313.56</v>
      </c>
      <c r="J225" s="17">
        <f t="shared" si="13"/>
        <v>326.63</v>
      </c>
    </row>
    <row r="226" spans="1:10" s="1" customFormat="1" ht="15.6" customHeight="1" outlineLevel="1" x14ac:dyDescent="0.25">
      <c r="A226" s="15">
        <v>198</v>
      </c>
      <c r="B226" s="19" t="s">
        <v>508</v>
      </c>
      <c r="C226" s="31" t="s">
        <v>509</v>
      </c>
      <c r="D226" s="20" t="s">
        <v>232</v>
      </c>
      <c r="E226" s="23">
        <v>5.2701103841147996E-3</v>
      </c>
      <c r="F226" s="21">
        <v>7571</v>
      </c>
      <c r="G226" s="21">
        <f t="shared" si="12"/>
        <v>39.9</v>
      </c>
      <c r="H226" s="30">
        <f>G226/G253</f>
        <v>8.4364765717406992E-6</v>
      </c>
      <c r="I226" s="17">
        <f>ROUND(F226*Прил.10!$D$12,2)</f>
        <v>60870.84</v>
      </c>
      <c r="J226" s="17">
        <f t="shared" si="13"/>
        <v>320.8</v>
      </c>
    </row>
    <row r="227" spans="1:10" s="1" customFormat="1" ht="62.45" customHeight="1" outlineLevel="1" x14ac:dyDescent="0.25">
      <c r="A227" s="15">
        <v>199</v>
      </c>
      <c r="B227" s="19" t="s">
        <v>510</v>
      </c>
      <c r="C227" s="31" t="s">
        <v>511</v>
      </c>
      <c r="D227" s="20" t="s">
        <v>308</v>
      </c>
      <c r="E227" s="23">
        <v>3.4728513012418998E-3</v>
      </c>
      <c r="F227" s="21">
        <v>8454.8700000000008</v>
      </c>
      <c r="G227" s="21">
        <f t="shared" ref="G227:G258" si="14">ROUND(E227*F227,2)</f>
        <v>29.36</v>
      </c>
      <c r="H227" s="30">
        <f>G227/G253</f>
        <v>6.2078935375014004E-6</v>
      </c>
      <c r="I227" s="17">
        <f>ROUND(F227*Прил.10!$D$12,2)</f>
        <v>67977.149999999994</v>
      </c>
      <c r="J227" s="17">
        <f t="shared" ref="J227:J258" si="15">ROUND(E227*I227,2)</f>
        <v>236.07</v>
      </c>
    </row>
    <row r="228" spans="1:10" s="1" customFormat="1" ht="15.6" customHeight="1" outlineLevel="1" x14ac:dyDescent="0.25">
      <c r="A228" s="15">
        <v>200</v>
      </c>
      <c r="B228" s="19" t="s">
        <v>512</v>
      </c>
      <c r="C228" s="31" t="s">
        <v>513</v>
      </c>
      <c r="D228" s="20" t="s">
        <v>232</v>
      </c>
      <c r="E228" s="23">
        <v>5.5559889514437003E-3</v>
      </c>
      <c r="F228" s="21">
        <v>4488.3999999999996</v>
      </c>
      <c r="G228" s="21">
        <f t="shared" si="14"/>
        <v>24.94</v>
      </c>
      <c r="H228" s="30">
        <f>G228/G253</f>
        <v>5.2733264586269001E-6</v>
      </c>
      <c r="I228" s="17">
        <f>ROUND(F228*Прил.10!$D$12,2)</f>
        <v>36086.74</v>
      </c>
      <c r="J228" s="17">
        <f t="shared" si="15"/>
        <v>200.5</v>
      </c>
    </row>
    <row r="229" spans="1:10" s="1" customFormat="1" ht="31.35" customHeight="1" outlineLevel="1" x14ac:dyDescent="0.25">
      <c r="A229" s="15">
        <v>201</v>
      </c>
      <c r="B229" s="19" t="s">
        <v>514</v>
      </c>
      <c r="C229" s="31" t="s">
        <v>515</v>
      </c>
      <c r="D229" s="20" t="s">
        <v>232</v>
      </c>
      <c r="E229" s="23">
        <v>1.6662753322306999E-2</v>
      </c>
      <c r="F229" s="21">
        <v>1487.6</v>
      </c>
      <c r="G229" s="21">
        <f t="shared" si="14"/>
        <v>24.79</v>
      </c>
      <c r="H229" s="30">
        <f>G229/G253</f>
        <v>5.2416103812895E-6</v>
      </c>
      <c r="I229" s="17">
        <f>ROUND(F229*Прил.10!$D$12,2)</f>
        <v>11960.3</v>
      </c>
      <c r="J229" s="17">
        <f t="shared" si="15"/>
        <v>199.29</v>
      </c>
    </row>
    <row r="230" spans="1:10" s="1" customFormat="1" ht="46.9" customHeight="1" outlineLevel="1" x14ac:dyDescent="0.25">
      <c r="A230" s="15">
        <v>202</v>
      </c>
      <c r="B230" s="19" t="s">
        <v>516</v>
      </c>
      <c r="C230" s="31" t="s">
        <v>517</v>
      </c>
      <c r="D230" s="20" t="s">
        <v>232</v>
      </c>
      <c r="E230" s="23">
        <v>4.7575006818050001E-3</v>
      </c>
      <c r="F230" s="21">
        <v>5000</v>
      </c>
      <c r="G230" s="21">
        <f t="shared" si="14"/>
        <v>23.79</v>
      </c>
      <c r="H230" s="30">
        <f>G230/G253</f>
        <v>5.0301698657069998E-6</v>
      </c>
      <c r="I230" s="17">
        <f>ROUND(F230*Прил.10!$D$12,2)</f>
        <v>40200</v>
      </c>
      <c r="J230" s="17">
        <f t="shared" si="15"/>
        <v>191.25</v>
      </c>
    </row>
    <row r="231" spans="1:10" s="1" customFormat="1" ht="46.9" customHeight="1" outlineLevel="1" x14ac:dyDescent="0.25">
      <c r="A231" s="15">
        <v>203</v>
      </c>
      <c r="B231" s="19" t="s">
        <v>518</v>
      </c>
      <c r="C231" s="31" t="s">
        <v>519</v>
      </c>
      <c r="D231" s="20" t="s">
        <v>266</v>
      </c>
      <c r="E231" s="23">
        <v>0.83302813219783001</v>
      </c>
      <c r="F231" s="21">
        <v>15.14</v>
      </c>
      <c r="G231" s="21">
        <f t="shared" si="14"/>
        <v>12.61</v>
      </c>
      <c r="H231" s="30">
        <f>G231/G253</f>
        <v>2.666264901495E-6</v>
      </c>
      <c r="I231" s="17">
        <f>ROUND(F231*Прил.10!$D$12,2)</f>
        <v>121.73</v>
      </c>
      <c r="J231" s="17">
        <f t="shared" si="15"/>
        <v>101.4</v>
      </c>
    </row>
    <row r="232" spans="1:10" s="1" customFormat="1" ht="31.35" customHeight="1" outlineLevel="1" x14ac:dyDescent="0.25">
      <c r="A232" s="15">
        <v>204</v>
      </c>
      <c r="B232" s="19" t="s">
        <v>520</v>
      </c>
      <c r="C232" s="31" t="s">
        <v>521</v>
      </c>
      <c r="D232" s="20" t="s">
        <v>232</v>
      </c>
      <c r="E232" s="23">
        <v>1.7031226351274999E-3</v>
      </c>
      <c r="F232" s="21">
        <v>5989</v>
      </c>
      <c r="G232" s="21">
        <f t="shared" si="14"/>
        <v>10.199999999999999</v>
      </c>
      <c r="H232" s="30">
        <f>G232/G253</f>
        <v>2.1566932589412001E-6</v>
      </c>
      <c r="I232" s="17">
        <f>ROUND(F232*Прил.10!$D$12,2)</f>
        <v>48151.56</v>
      </c>
      <c r="J232" s="17">
        <f t="shared" si="15"/>
        <v>82.01</v>
      </c>
    </row>
    <row r="233" spans="1:10" s="1" customFormat="1" ht="31.35" customHeight="1" outlineLevel="1" x14ac:dyDescent="0.25">
      <c r="A233" s="15">
        <v>205</v>
      </c>
      <c r="B233" s="19" t="s">
        <v>522</v>
      </c>
      <c r="C233" s="31" t="s">
        <v>523</v>
      </c>
      <c r="D233" s="20" t="s">
        <v>361</v>
      </c>
      <c r="E233" s="23">
        <v>0.10770350380725</v>
      </c>
      <c r="F233" s="21">
        <v>86</v>
      </c>
      <c r="G233" s="21">
        <f t="shared" si="14"/>
        <v>9.26</v>
      </c>
      <c r="H233" s="30">
        <f>G233/G253</f>
        <v>1.9579391742937001E-6</v>
      </c>
      <c r="I233" s="17">
        <f>ROUND(F233*Прил.10!$D$12,2)</f>
        <v>691.44</v>
      </c>
      <c r="J233" s="17">
        <f t="shared" si="15"/>
        <v>74.47</v>
      </c>
    </row>
    <row r="234" spans="1:10" s="1" customFormat="1" ht="109.15" customHeight="1" outlineLevel="1" x14ac:dyDescent="0.25">
      <c r="A234" s="15">
        <v>206</v>
      </c>
      <c r="B234" s="19" t="s">
        <v>524</v>
      </c>
      <c r="C234" s="31" t="s">
        <v>525</v>
      </c>
      <c r="D234" s="20" t="s">
        <v>266</v>
      </c>
      <c r="E234" s="23">
        <v>6.8793264088473999E-2</v>
      </c>
      <c r="F234" s="21">
        <v>115.2</v>
      </c>
      <c r="G234" s="21">
        <f t="shared" si="14"/>
        <v>7.92</v>
      </c>
      <c r="H234" s="30">
        <f>G234/G253</f>
        <v>1.6746088834132E-6</v>
      </c>
      <c r="I234" s="17">
        <f>ROUND(F234*Прил.10!$D$12,2)</f>
        <v>926.21</v>
      </c>
      <c r="J234" s="17">
        <f t="shared" si="15"/>
        <v>63.72</v>
      </c>
    </row>
    <row r="235" spans="1:10" s="1" customFormat="1" ht="31.35" customHeight="1" outlineLevel="1" x14ac:dyDescent="0.25">
      <c r="A235" s="15">
        <v>207</v>
      </c>
      <c r="B235" s="19" t="s">
        <v>526</v>
      </c>
      <c r="C235" s="31" t="s">
        <v>527</v>
      </c>
      <c r="D235" s="20" t="s">
        <v>251</v>
      </c>
      <c r="E235" s="23">
        <v>3.9655386105902999E-3</v>
      </c>
      <c r="F235" s="21">
        <v>1752.6</v>
      </c>
      <c r="G235" s="21">
        <f t="shared" si="14"/>
        <v>6.95</v>
      </c>
      <c r="H235" s="30">
        <f>G235/G253</f>
        <v>1.4695115832981999E-6</v>
      </c>
      <c r="I235" s="17">
        <f>ROUND(F235*Прил.10!$D$12,2)</f>
        <v>14090.9</v>
      </c>
      <c r="J235" s="17">
        <f t="shared" si="15"/>
        <v>55.88</v>
      </c>
    </row>
    <row r="236" spans="1:10" s="1" customFormat="1" ht="46.9" customHeight="1" outlineLevel="1" x14ac:dyDescent="0.25">
      <c r="A236" s="15">
        <v>208</v>
      </c>
      <c r="B236" s="19" t="s">
        <v>528</v>
      </c>
      <c r="C236" s="31" t="s">
        <v>529</v>
      </c>
      <c r="D236" s="20" t="s">
        <v>266</v>
      </c>
      <c r="E236" s="23">
        <v>0.22244704930826001</v>
      </c>
      <c r="F236" s="21">
        <v>30.4</v>
      </c>
      <c r="G236" s="21">
        <f t="shared" si="14"/>
        <v>6.76</v>
      </c>
      <c r="H236" s="30">
        <f>G236/G253</f>
        <v>1.4293378853375E-6</v>
      </c>
      <c r="I236" s="17">
        <f>ROUND(F236*Прил.10!$D$12,2)</f>
        <v>244.42</v>
      </c>
      <c r="J236" s="17">
        <f t="shared" si="15"/>
        <v>54.37</v>
      </c>
    </row>
    <row r="237" spans="1:10" s="1" customFormat="1" ht="15.6" customHeight="1" outlineLevel="1" x14ac:dyDescent="0.25">
      <c r="A237" s="15">
        <v>209</v>
      </c>
      <c r="B237" s="19" t="s">
        <v>530</v>
      </c>
      <c r="C237" s="31" t="s">
        <v>531</v>
      </c>
      <c r="D237" s="20" t="s">
        <v>460</v>
      </c>
      <c r="E237" s="23">
        <v>0.66480723298185995</v>
      </c>
      <c r="F237" s="21">
        <v>6.9</v>
      </c>
      <c r="G237" s="21">
        <f t="shared" si="14"/>
        <v>4.59</v>
      </c>
      <c r="H237" s="30">
        <f>G237/G253</f>
        <v>9.7051196652355007E-7</v>
      </c>
      <c r="I237" s="17">
        <f>ROUND(F237*Прил.10!$D$12,2)</f>
        <v>55.48</v>
      </c>
      <c r="J237" s="17">
        <f t="shared" si="15"/>
        <v>36.880000000000003</v>
      </c>
    </row>
    <row r="238" spans="1:10" s="1" customFormat="1" ht="15.6" customHeight="1" outlineLevel="1" x14ac:dyDescent="0.25">
      <c r="A238" s="15">
        <v>210</v>
      </c>
      <c r="B238" s="19" t="s">
        <v>532</v>
      </c>
      <c r="C238" s="31" t="s">
        <v>533</v>
      </c>
      <c r="D238" s="20" t="s">
        <v>266</v>
      </c>
      <c r="E238" s="23">
        <v>7.2826097393346001E-2</v>
      </c>
      <c r="F238" s="21">
        <v>44.97</v>
      </c>
      <c r="G238" s="21">
        <f t="shared" si="14"/>
        <v>3.27</v>
      </c>
      <c r="H238" s="30">
        <f>G238/G253</f>
        <v>6.9141048595468997E-7</v>
      </c>
      <c r="I238" s="17">
        <f>ROUND(F238*Прил.10!$D$12,2)</f>
        <v>361.56</v>
      </c>
      <c r="J238" s="17">
        <f t="shared" si="15"/>
        <v>26.33</v>
      </c>
    </row>
    <row r="239" spans="1:10" s="1" customFormat="1" ht="15.6" customHeight="1" outlineLevel="1" x14ac:dyDescent="0.25">
      <c r="A239" s="15">
        <v>211</v>
      </c>
      <c r="B239" s="19" t="s">
        <v>534</v>
      </c>
      <c r="C239" s="31" t="s">
        <v>535</v>
      </c>
      <c r="D239" s="20" t="s">
        <v>266</v>
      </c>
      <c r="E239" s="23">
        <v>9.0161286352929998E-2</v>
      </c>
      <c r="F239" s="21">
        <v>35.630000000000003</v>
      </c>
      <c r="G239" s="21">
        <f t="shared" si="14"/>
        <v>3.21</v>
      </c>
      <c r="H239" s="30">
        <f>G239/G253</f>
        <v>6.7872405501973997E-7</v>
      </c>
      <c r="I239" s="17">
        <f>ROUND(F239*Прил.10!$D$12,2)</f>
        <v>286.47000000000003</v>
      </c>
      <c r="J239" s="17">
        <f t="shared" si="15"/>
        <v>25.83</v>
      </c>
    </row>
    <row r="240" spans="1:10" s="1" customFormat="1" ht="31.35" customHeight="1" outlineLevel="1" x14ac:dyDescent="0.25">
      <c r="A240" s="15">
        <v>212</v>
      </c>
      <c r="B240" s="19" t="s">
        <v>536</v>
      </c>
      <c r="C240" s="31" t="s">
        <v>537</v>
      </c>
      <c r="D240" s="20" t="s">
        <v>232</v>
      </c>
      <c r="E240" s="23">
        <v>8.7685868456603003E-5</v>
      </c>
      <c r="F240" s="21">
        <v>26230</v>
      </c>
      <c r="G240" s="21">
        <f t="shared" si="14"/>
        <v>2.2999999999999998</v>
      </c>
      <c r="H240" s="30">
        <f>G240/G253</f>
        <v>4.8631318583969E-7</v>
      </c>
      <c r="I240" s="17">
        <f>ROUND(F240*Прил.10!$D$12,2)</f>
        <v>210889.2</v>
      </c>
      <c r="J240" s="17">
        <f t="shared" si="15"/>
        <v>18.489999999999998</v>
      </c>
    </row>
    <row r="241" spans="1:10" s="1" customFormat="1" ht="15.6" customHeight="1" outlineLevel="1" x14ac:dyDescent="0.25">
      <c r="A241" s="15">
        <v>213</v>
      </c>
      <c r="B241" s="19" t="s">
        <v>538</v>
      </c>
      <c r="C241" s="31" t="s">
        <v>539</v>
      </c>
      <c r="D241" s="20" t="s">
        <v>232</v>
      </c>
      <c r="E241" s="23">
        <v>2.8587310153882999E-4</v>
      </c>
      <c r="F241" s="21">
        <v>7826.9</v>
      </c>
      <c r="G241" s="21">
        <f t="shared" si="14"/>
        <v>2.2400000000000002</v>
      </c>
      <c r="H241" s="30">
        <f>G241/G253</f>
        <v>4.7362675490474E-7</v>
      </c>
      <c r="I241" s="17">
        <f>ROUND(F241*Прил.10!$D$12,2)</f>
        <v>62928.28</v>
      </c>
      <c r="J241" s="17">
        <f t="shared" si="15"/>
        <v>17.989999999999998</v>
      </c>
    </row>
    <row r="242" spans="1:10" s="1" customFormat="1" ht="15.6" customHeight="1" outlineLevel="1" x14ac:dyDescent="0.25">
      <c r="A242" s="15">
        <v>214</v>
      </c>
      <c r="B242" s="19" t="s">
        <v>540</v>
      </c>
      <c r="C242" s="31" t="s">
        <v>541</v>
      </c>
      <c r="D242" s="20" t="s">
        <v>266</v>
      </c>
      <c r="E242" s="23">
        <v>1.3904575152017999E-2</v>
      </c>
      <c r="F242" s="21">
        <v>133.05000000000001</v>
      </c>
      <c r="G242" s="21">
        <f t="shared" si="14"/>
        <v>1.85</v>
      </c>
      <c r="H242" s="30">
        <f>G242/G253</f>
        <v>3.9116495382758003E-7</v>
      </c>
      <c r="I242" s="17">
        <f>ROUND(F242*Прил.10!$D$12,2)</f>
        <v>1069.72</v>
      </c>
      <c r="J242" s="17">
        <f t="shared" si="15"/>
        <v>14.87</v>
      </c>
    </row>
    <row r="243" spans="1:10" s="1" customFormat="1" ht="15.6" customHeight="1" outlineLevel="1" x14ac:dyDescent="0.25">
      <c r="A243" s="15">
        <v>215</v>
      </c>
      <c r="B243" s="19" t="s">
        <v>542</v>
      </c>
      <c r="C243" s="31" t="s">
        <v>543</v>
      </c>
      <c r="D243" s="20" t="s">
        <v>361</v>
      </c>
      <c r="E243" s="23">
        <v>5.6250008061277997E-3</v>
      </c>
      <c r="F243" s="21">
        <v>100</v>
      </c>
      <c r="G243" s="21">
        <f t="shared" si="14"/>
        <v>0.56000000000000005</v>
      </c>
      <c r="H243" s="30">
        <f>G243/G253</f>
        <v>1.1840668872619E-7</v>
      </c>
      <c r="I243" s="17">
        <f>ROUND(F243*Прил.10!$D$12,2)</f>
        <v>804</v>
      </c>
      <c r="J243" s="17">
        <f t="shared" si="15"/>
        <v>4.5199999999999996</v>
      </c>
    </row>
    <row r="244" spans="1:10" s="1" customFormat="1" ht="15.6" customHeight="1" outlineLevel="1" x14ac:dyDescent="0.25">
      <c r="A244" s="15">
        <v>216</v>
      </c>
      <c r="B244" s="19" t="s">
        <v>544</v>
      </c>
      <c r="C244" s="31" t="s">
        <v>545</v>
      </c>
      <c r="D244" s="20" t="s">
        <v>232</v>
      </c>
      <c r="E244" s="23">
        <v>6.9395533124516994E-5</v>
      </c>
      <c r="F244" s="21">
        <v>8105.71</v>
      </c>
      <c r="G244" s="21">
        <f t="shared" si="14"/>
        <v>0.56000000000000005</v>
      </c>
      <c r="H244" s="30">
        <f>G244/G253</f>
        <v>1.1840668872619E-7</v>
      </c>
      <c r="I244" s="17">
        <f>ROUND(F244*Прил.10!$D$12,2)</f>
        <v>65169.91</v>
      </c>
      <c r="J244" s="17">
        <f t="shared" si="15"/>
        <v>4.5199999999999996</v>
      </c>
    </row>
    <row r="245" spans="1:10" s="1" customFormat="1" ht="46.9" customHeight="1" outlineLevel="1" x14ac:dyDescent="0.25">
      <c r="A245" s="15">
        <v>217</v>
      </c>
      <c r="B245" s="19" t="s">
        <v>546</v>
      </c>
      <c r="C245" s="31" t="s">
        <v>547</v>
      </c>
      <c r="D245" s="20" t="s">
        <v>235</v>
      </c>
      <c r="E245" s="23">
        <v>3.5197296662204999E-3</v>
      </c>
      <c r="F245" s="21">
        <v>74.58</v>
      </c>
      <c r="G245" s="21">
        <f t="shared" si="14"/>
        <v>0.26</v>
      </c>
      <c r="H245" s="30">
        <f>G245/G253</f>
        <v>5.4974534051443002E-8</v>
      </c>
      <c r="I245" s="17">
        <f>ROUND(F245*Прил.10!$D$12,2)</f>
        <v>599.62</v>
      </c>
      <c r="J245" s="17">
        <f t="shared" si="15"/>
        <v>2.11</v>
      </c>
    </row>
    <row r="246" spans="1:10" s="1" customFormat="1" ht="15.6" customHeight="1" outlineLevel="1" x14ac:dyDescent="0.25">
      <c r="A246" s="15">
        <v>218</v>
      </c>
      <c r="B246" s="19" t="s">
        <v>548</v>
      </c>
      <c r="C246" s="31" t="s">
        <v>549</v>
      </c>
      <c r="D246" s="20" t="s">
        <v>266</v>
      </c>
      <c r="E246" s="23">
        <v>2.065217687274E-2</v>
      </c>
      <c r="F246" s="21">
        <v>11.5</v>
      </c>
      <c r="G246" s="21">
        <f t="shared" si="14"/>
        <v>0.24</v>
      </c>
      <c r="H246" s="30">
        <f>G246/G253</f>
        <v>5.0745723739794001E-8</v>
      </c>
      <c r="I246" s="17">
        <f>ROUND(F246*Прил.10!$D$12,2)</f>
        <v>92.46</v>
      </c>
      <c r="J246" s="17">
        <f t="shared" si="15"/>
        <v>1.91</v>
      </c>
    </row>
    <row r="247" spans="1:10" s="1" customFormat="1" ht="31.35" customHeight="1" outlineLevel="1" x14ac:dyDescent="0.25">
      <c r="A247" s="15">
        <v>219</v>
      </c>
      <c r="B247" s="19" t="s">
        <v>550</v>
      </c>
      <c r="C247" s="31" t="s">
        <v>551</v>
      </c>
      <c r="D247" s="20" t="s">
        <v>232</v>
      </c>
      <c r="E247" s="23">
        <v>1.7095738572301999E-5</v>
      </c>
      <c r="F247" s="21">
        <v>12430</v>
      </c>
      <c r="G247" s="21">
        <f t="shared" si="14"/>
        <v>0.21</v>
      </c>
      <c r="H247" s="30">
        <f>G247/G253</f>
        <v>4.4402508272319001E-8</v>
      </c>
      <c r="I247" s="17">
        <f>ROUND(F247*Прил.10!$D$12,2)</f>
        <v>99937.2</v>
      </c>
      <c r="J247" s="17">
        <f t="shared" si="15"/>
        <v>1.71</v>
      </c>
    </row>
    <row r="248" spans="1:10" s="1" customFormat="1" ht="46.9" customHeight="1" outlineLevel="1" x14ac:dyDescent="0.25">
      <c r="A248" s="15">
        <v>220</v>
      </c>
      <c r="B248" s="19" t="s">
        <v>552</v>
      </c>
      <c r="C248" s="31" t="s">
        <v>553</v>
      </c>
      <c r="D248" s="20" t="s">
        <v>554</v>
      </c>
      <c r="E248" s="23">
        <v>0.83333333333333004</v>
      </c>
      <c r="F248" s="21"/>
      <c r="G248" s="22">
        <f t="shared" si="14"/>
        <v>0</v>
      </c>
      <c r="H248" s="30">
        <f>G248/G253</f>
        <v>0</v>
      </c>
      <c r="I248" s="17">
        <f>ROUND(F248*Прил.10!$D$12,2)</f>
        <v>0</v>
      </c>
      <c r="J248" s="17">
        <f t="shared" si="15"/>
        <v>0</v>
      </c>
    </row>
    <row r="249" spans="1:10" s="1" customFormat="1" ht="15.6" customHeight="1" outlineLevel="1" x14ac:dyDescent="0.25">
      <c r="A249" s="15">
        <v>221</v>
      </c>
      <c r="B249" s="19" t="s">
        <v>555</v>
      </c>
      <c r="C249" s="31" t="s">
        <v>556</v>
      </c>
      <c r="D249" s="20" t="s">
        <v>232</v>
      </c>
      <c r="E249" s="23">
        <v>230</v>
      </c>
      <c r="F249" s="21"/>
      <c r="G249" s="22">
        <f t="shared" si="14"/>
        <v>0</v>
      </c>
      <c r="H249" s="30">
        <f>G249/G253</f>
        <v>0</v>
      </c>
      <c r="I249" s="17">
        <f>ROUND(F249*Прил.10!$D$12,2)</f>
        <v>0</v>
      </c>
      <c r="J249" s="17">
        <f t="shared" si="15"/>
        <v>0</v>
      </c>
    </row>
    <row r="250" spans="1:10" s="1" customFormat="1" ht="31.35" customHeight="1" outlineLevel="1" x14ac:dyDescent="0.25">
      <c r="A250" s="15">
        <v>222</v>
      </c>
      <c r="B250" s="19" t="s">
        <v>557</v>
      </c>
      <c r="C250" s="31" t="s">
        <v>558</v>
      </c>
      <c r="D250" s="20" t="s">
        <v>232</v>
      </c>
      <c r="E250" s="23">
        <v>5.5555555555555001E-7</v>
      </c>
      <c r="F250" s="21">
        <v>12430</v>
      </c>
      <c r="G250" s="22">
        <f t="shared" si="14"/>
        <v>0.01</v>
      </c>
      <c r="H250" s="30">
        <f>G250/G253</f>
        <v>2.1144051558246999E-9</v>
      </c>
      <c r="I250" s="17">
        <f>ROUND(F250*Прил.10!$D$12,2)</f>
        <v>99937.2</v>
      </c>
      <c r="J250" s="17">
        <f t="shared" si="15"/>
        <v>0.06</v>
      </c>
    </row>
    <row r="251" spans="1:10" s="1" customFormat="1" ht="31.35" customHeight="1" outlineLevel="1" x14ac:dyDescent="0.25">
      <c r="A251" s="15">
        <v>223</v>
      </c>
      <c r="B251" s="19" t="s">
        <v>559</v>
      </c>
      <c r="C251" s="31" t="s">
        <v>560</v>
      </c>
      <c r="D251" s="20" t="s">
        <v>232</v>
      </c>
      <c r="E251" s="23">
        <v>2.7777777777777998E-7</v>
      </c>
      <c r="F251" s="21">
        <v>29800</v>
      </c>
      <c r="G251" s="22">
        <f t="shared" si="14"/>
        <v>0.01</v>
      </c>
      <c r="H251" s="30">
        <f>G251/G253</f>
        <v>2.1144051558246999E-9</v>
      </c>
      <c r="I251" s="17">
        <f>ROUND(F251*Прил.10!$D$12,2)</f>
        <v>239592</v>
      </c>
      <c r="J251" s="17">
        <f t="shared" si="15"/>
        <v>7.0000000000000007E-2</v>
      </c>
    </row>
    <row r="252" spans="1:10" s="1" customFormat="1" ht="15.6" customHeight="1" x14ac:dyDescent="0.25">
      <c r="A252" s="15"/>
      <c r="B252" s="107" t="s">
        <v>626</v>
      </c>
      <c r="C252" s="107"/>
      <c r="D252" s="107"/>
      <c r="E252" s="107"/>
      <c r="F252" s="122"/>
      <c r="G252" s="17">
        <f>SUM(G99:G251)</f>
        <v>675902.23</v>
      </c>
      <c r="H252" s="30">
        <f>SUM(H99:H251)</f>
        <v>0.14291311599454001</v>
      </c>
      <c r="I252" s="17"/>
      <c r="J252" s="17">
        <f>SUM(J99:J251)</f>
        <v>5434211.5199999996</v>
      </c>
    </row>
    <row r="253" spans="1:10" s="1" customFormat="1" ht="15.6" customHeight="1" x14ac:dyDescent="0.25">
      <c r="A253" s="15"/>
      <c r="B253" s="107" t="s">
        <v>627</v>
      </c>
      <c r="C253" s="108"/>
      <c r="D253" s="107"/>
      <c r="E253" s="107"/>
      <c r="F253" s="122"/>
      <c r="G253" s="17">
        <f>G98+G252</f>
        <v>4729462.55</v>
      </c>
      <c r="H253" s="30">
        <f>H98+H252</f>
        <v>1</v>
      </c>
      <c r="I253" s="17"/>
      <c r="J253" s="17">
        <f>J98+J252</f>
        <v>38024811.159999996</v>
      </c>
    </row>
    <row r="254" spans="1:10" s="1" customFormat="1" ht="15.6" customHeight="1" x14ac:dyDescent="0.25">
      <c r="A254" s="16"/>
      <c r="B254" s="20"/>
      <c r="C254" s="31" t="s">
        <v>628</v>
      </c>
      <c r="D254" s="20"/>
      <c r="E254" s="20"/>
      <c r="F254" s="22"/>
      <c r="G254" s="22">
        <f>+G14+G76+G253</f>
        <v>5192606.1900000004</v>
      </c>
      <c r="H254" s="34"/>
      <c r="I254" s="17"/>
      <c r="J254" s="22">
        <f>+J14+J76+J253</f>
        <v>50129634.490000002</v>
      </c>
    </row>
    <row r="255" spans="1:10" s="1" customFormat="1" ht="15.6" customHeight="1" x14ac:dyDescent="0.25">
      <c r="A255" s="16"/>
      <c r="B255" s="20"/>
      <c r="C255" s="31" t="s">
        <v>629</v>
      </c>
      <c r="D255" s="35">
        <v>0.97194400881945997</v>
      </c>
      <c r="E255" s="20"/>
      <c r="F255" s="22"/>
      <c r="G255" s="22">
        <f>(G14+G16)*D255</f>
        <v>212245.29877728</v>
      </c>
      <c r="H255" s="34"/>
      <c r="I255" s="17"/>
      <c r="J255" s="17">
        <f>(J14+J16)*D255</f>
        <v>9400366.6350309998</v>
      </c>
    </row>
    <row r="256" spans="1:10" s="1" customFormat="1" ht="15.6" customHeight="1" x14ac:dyDescent="0.25">
      <c r="A256" s="16"/>
      <c r="B256" s="20"/>
      <c r="C256" s="31" t="s">
        <v>630</v>
      </c>
      <c r="D256" s="35">
        <v>0.57650078412495998</v>
      </c>
      <c r="E256" s="20"/>
      <c r="F256" s="22"/>
      <c r="G256" s="22">
        <f>(G14+G16)*D256</f>
        <v>125891.59464089001</v>
      </c>
      <c r="H256" s="34"/>
      <c r="I256" s="17"/>
      <c r="J256" s="17">
        <f>(J14+J16)*D256</f>
        <v>5575751.9846641002</v>
      </c>
    </row>
    <row r="257" spans="1:10" s="1" customFormat="1" ht="15.6" customHeight="1" x14ac:dyDescent="0.25">
      <c r="A257" s="16"/>
      <c r="B257" s="20"/>
      <c r="C257" s="31" t="s">
        <v>631</v>
      </c>
      <c r="D257" s="20"/>
      <c r="E257" s="20"/>
      <c r="F257" s="22"/>
      <c r="G257" s="22">
        <f>G254+G255+G256</f>
        <v>5530743.0834181998</v>
      </c>
      <c r="H257" s="34"/>
      <c r="I257" s="17"/>
      <c r="J257" s="22">
        <f>J254+J255+J256</f>
        <v>65105753.109695002</v>
      </c>
    </row>
    <row r="258" spans="1:10" s="1" customFormat="1" ht="15.6" customHeight="1" x14ac:dyDescent="0.25">
      <c r="A258" s="16"/>
      <c r="B258" s="20"/>
      <c r="C258" s="31" t="s">
        <v>632</v>
      </c>
      <c r="D258" s="20"/>
      <c r="E258" s="20"/>
      <c r="F258" s="22"/>
      <c r="G258" s="22">
        <f>G83+G257</f>
        <v>6488572.1634181999</v>
      </c>
      <c r="H258" s="34"/>
      <c r="I258" s="17"/>
      <c r="J258" s="17">
        <f>J83+J257</f>
        <v>71101763.149694994</v>
      </c>
    </row>
    <row r="259" spans="1:10" s="1" customFormat="1" ht="15.6" customHeight="1" x14ac:dyDescent="0.25">
      <c r="A259" s="16"/>
      <c r="B259" s="20"/>
      <c r="C259" s="31" t="s">
        <v>602</v>
      </c>
      <c r="D259" s="20" t="s">
        <v>633</v>
      </c>
      <c r="E259" s="20">
        <v>1</v>
      </c>
      <c r="F259" s="22"/>
      <c r="G259" s="22">
        <f>G258/E259</f>
        <v>6488572.1634181999</v>
      </c>
      <c r="H259" s="34"/>
      <c r="I259" s="17"/>
      <c r="J259" s="22">
        <f>J258/E259</f>
        <v>71101763.149694994</v>
      </c>
    </row>
    <row r="260" spans="1:10" s="1" customFormat="1" ht="15.6" customHeight="1" x14ac:dyDescent="0.25">
      <c r="F260" s="36"/>
      <c r="G260" s="36"/>
      <c r="I260" s="36"/>
      <c r="J260" s="36"/>
    </row>
    <row r="261" spans="1:10" s="1" customFormat="1" ht="15.6" customHeight="1" x14ac:dyDescent="0.25">
      <c r="F261" s="36"/>
      <c r="G261" s="36"/>
      <c r="I261" s="36"/>
      <c r="J261" s="36"/>
    </row>
    <row r="262" spans="1:10" s="1" customFormat="1" ht="15.6" customHeight="1" x14ac:dyDescent="0.25">
      <c r="A262" s="5"/>
      <c r="F262" s="36"/>
      <c r="G262" s="36"/>
      <c r="I262" s="36"/>
      <c r="J262" s="36"/>
    </row>
    <row r="263" spans="1:10" s="1" customFormat="1" ht="15.6" customHeight="1" x14ac:dyDescent="0.25">
      <c r="B263" s="84"/>
      <c r="C263" s="84"/>
      <c r="F263" s="36"/>
      <c r="G263" s="36"/>
      <c r="I263" s="36"/>
      <c r="J263" s="36"/>
    </row>
    <row r="264" spans="1:10" s="1" customFormat="1" ht="15.6" customHeight="1" x14ac:dyDescent="0.25">
      <c r="B264" s="84" t="s">
        <v>564</v>
      </c>
      <c r="C264" s="84"/>
      <c r="F264" s="36"/>
      <c r="G264" s="36"/>
      <c r="I264" s="36"/>
      <c r="J264" s="36"/>
    </row>
    <row r="265" spans="1:10" s="1" customFormat="1" ht="15.6" customHeight="1" x14ac:dyDescent="0.25">
      <c r="A265" s="5"/>
      <c r="B265" s="5" t="s">
        <v>31</v>
      </c>
      <c r="C265" s="84"/>
      <c r="F265" s="36"/>
      <c r="G265" s="36"/>
      <c r="I265" s="36"/>
      <c r="J265" s="36"/>
    </row>
    <row r="266" spans="1:10" s="1" customFormat="1" ht="15.6" customHeight="1" x14ac:dyDescent="0.25">
      <c r="B266" s="84"/>
      <c r="C266" s="84"/>
      <c r="F266" s="36"/>
      <c r="G266" s="36"/>
      <c r="I266" s="36"/>
      <c r="J266" s="36"/>
    </row>
    <row r="267" spans="1:10" ht="15.75" x14ac:dyDescent="0.25">
      <c r="B267" s="84" t="s">
        <v>708</v>
      </c>
      <c r="C267" s="84"/>
    </row>
    <row r="268" spans="1:10" ht="15.75" x14ac:dyDescent="0.25">
      <c r="B268" s="5" t="s">
        <v>32</v>
      </c>
      <c r="C268" s="84"/>
    </row>
    <row r="269" spans="1:10" x14ac:dyDescent="0.25">
      <c r="B269" s="79"/>
      <c r="C269" s="79"/>
    </row>
    <row r="270" spans="1:10" x14ac:dyDescent="0.25">
      <c r="B270" s="79"/>
      <c r="C270" s="79"/>
    </row>
  </sheetData>
  <sheetProtection formatCells="0" formatColumns="0" formatRows="0" insertColumns="0" insertRows="0" insertHyperlinks="0" deleteColumns="0" deleteRows="0" sort="0" autoFilter="0" pivotTables="0"/>
  <mergeCells count="27">
    <mergeCell ref="B85:H85"/>
    <mergeCell ref="B86:H86"/>
    <mergeCell ref="B98:F98"/>
    <mergeCell ref="B252:F252"/>
    <mergeCell ref="B253:F253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266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6" fitToHeight="0" orientation="landscape" cellComments="atEnd" r:id="rId1"/>
  <rowBreaks count="1" manualBreakCount="1">
    <brk id="24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3"/>
  <sheetViews>
    <sheetView view="pageBreakPreview" topLeftCell="A10" zoomScale="115" workbookViewId="0">
      <selection activeCell="A16" sqref="A16:B23"/>
    </sheetView>
  </sheetViews>
  <sheetFormatPr defaultColWidth="9.140625" defaultRowHeight="15" x14ac:dyDescent="0.25"/>
  <cols>
    <col min="1" max="1" width="5.5703125" customWidth="1"/>
    <col min="2" max="2" width="25.4257812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14" t="s">
        <v>634</v>
      </c>
      <c r="B1" s="114"/>
      <c r="C1" s="114"/>
      <c r="D1" s="114"/>
      <c r="E1" s="114"/>
      <c r="F1" s="114"/>
      <c r="G1" s="114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99" t="s">
        <v>635</v>
      </c>
      <c r="B3" s="99"/>
      <c r="C3" s="99"/>
      <c r="D3" s="99"/>
      <c r="E3" s="99"/>
      <c r="F3" s="99"/>
      <c r="G3" s="99"/>
    </row>
    <row r="4" spans="1:7" ht="25.5" customHeight="1" x14ac:dyDescent="0.25">
      <c r="A4" s="115" t="s">
        <v>636</v>
      </c>
      <c r="B4" s="115"/>
      <c r="C4" s="115"/>
      <c r="D4" s="115"/>
      <c r="E4" s="115"/>
      <c r="F4" s="115"/>
      <c r="G4" s="115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7" t="s">
        <v>607</v>
      </c>
      <c r="B6" s="127" t="s">
        <v>54</v>
      </c>
      <c r="C6" s="127" t="s">
        <v>568</v>
      </c>
      <c r="D6" s="127" t="s">
        <v>56</v>
      </c>
      <c r="E6" s="128" t="s">
        <v>608</v>
      </c>
      <c r="F6" s="127" t="s">
        <v>58</v>
      </c>
      <c r="G6" s="127"/>
    </row>
    <row r="7" spans="1:7" s="1" customFormat="1" ht="15.6" customHeight="1" x14ac:dyDescent="0.25">
      <c r="A7" s="127"/>
      <c r="B7" s="127"/>
      <c r="C7" s="127"/>
      <c r="D7" s="127"/>
      <c r="E7" s="111"/>
      <c r="F7" s="4" t="s">
        <v>611</v>
      </c>
      <c r="G7" s="4" t="s">
        <v>60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4" t="s">
        <v>637</v>
      </c>
      <c r="C9" s="124"/>
      <c r="D9" s="124"/>
      <c r="E9" s="124"/>
      <c r="F9" s="124"/>
      <c r="G9" s="124"/>
    </row>
    <row r="10" spans="1:7" s="1" customFormat="1" ht="31.35" customHeight="1" x14ac:dyDescent="0.25">
      <c r="A10" s="20"/>
      <c r="B10" s="38"/>
      <c r="C10" s="31" t="s">
        <v>638</v>
      </c>
      <c r="D10" s="38"/>
      <c r="E10" s="39"/>
      <c r="F10" s="22"/>
      <c r="G10" s="22">
        <v>0</v>
      </c>
    </row>
    <row r="11" spans="1:7" s="1" customFormat="1" ht="15.6" customHeight="1" x14ac:dyDescent="0.25">
      <c r="A11" s="20"/>
      <c r="B11" s="124" t="s">
        <v>639</v>
      </c>
      <c r="C11" s="124"/>
      <c r="D11" s="124"/>
      <c r="E11" s="125"/>
      <c r="F11" s="126"/>
      <c r="G11" s="126"/>
    </row>
    <row r="12" spans="1:7" s="1" customFormat="1" ht="78" customHeight="1" x14ac:dyDescent="0.25">
      <c r="A12" s="20">
        <v>1</v>
      </c>
      <c r="B12" s="19" t="str">
        <f>'Прил.5 Расчет СМР и ОБ'!$B79</f>
        <v>Прайс из СД ОП</v>
      </c>
      <c r="C12" s="31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20" t="str">
        <f>'Прил.5 Расчет СМР и ОБ'!$D79</f>
        <v>шт</v>
      </c>
      <c r="E12" s="23">
        <f>'Прил.5 Расчет СМР и ОБ'!$E79</f>
        <v>4</v>
      </c>
      <c r="F12" s="22">
        <f>'Прил.5 Расчет СМР и ОБ'!$F79</f>
        <v>239281.72</v>
      </c>
      <c r="G12" s="21">
        <f>E12*F12</f>
        <v>957126.88</v>
      </c>
    </row>
    <row r="13" spans="1:7" s="1" customFormat="1" ht="46.9" customHeight="1" x14ac:dyDescent="0.25">
      <c r="A13" s="20">
        <v>2</v>
      </c>
      <c r="B13" s="19" t="str">
        <f>'Прил.5 Расчет СМР и ОБ'!$B81</f>
        <v>62.1.02.22-0044</v>
      </c>
      <c r="C13" s="31" t="str">
        <f>'Прил.5 Расчет СМР и ОБ'!$C81</f>
        <v>Ящики силовые с блоком «предохранитель-выключатель» серии ЯБПВ, типа ЯБПВУ-1 на 100А</v>
      </c>
      <c r="D13" s="20" t="str">
        <f>'Прил.5 Расчет СМР и ОБ'!$D81</f>
        <v>шт</v>
      </c>
      <c r="E13" s="23">
        <f>'Прил.5 Расчет СМР и ОБ'!$E81</f>
        <v>2</v>
      </c>
      <c r="F13" s="21">
        <f>'Прил.5 Расчет СМР и ОБ'!$F81</f>
        <v>351.1</v>
      </c>
      <c r="G13" s="21">
        <f>E13*F13</f>
        <v>702.2</v>
      </c>
    </row>
    <row r="14" spans="1:7" s="1" customFormat="1" ht="31.35" customHeight="1" x14ac:dyDescent="0.25">
      <c r="A14" s="20"/>
      <c r="B14" s="31"/>
      <c r="C14" s="31" t="s">
        <v>640</v>
      </c>
      <c r="D14" s="31"/>
      <c r="E14" s="23"/>
      <c r="F14" s="22"/>
      <c r="G14" s="22">
        <f>SUM(G12:G13)</f>
        <v>957829.08</v>
      </c>
    </row>
    <row r="15" spans="1:7" s="1" customFormat="1" ht="15.6" customHeight="1" x14ac:dyDescent="0.25">
      <c r="A15" s="20"/>
      <c r="B15" s="31"/>
      <c r="C15" s="31" t="s">
        <v>641</v>
      </c>
      <c r="D15" s="31"/>
      <c r="E15" s="23"/>
      <c r="F15" s="22"/>
      <c r="G15" s="22">
        <f>G14</f>
        <v>957829.08</v>
      </c>
    </row>
    <row r="16" spans="1:7" s="1" customFormat="1" ht="15.6" customHeight="1" x14ac:dyDescent="0.25">
      <c r="A16" s="84"/>
      <c r="B16" s="84"/>
    </row>
    <row r="17" spans="1:2" s="1" customFormat="1" ht="15.6" customHeight="1" x14ac:dyDescent="0.25">
      <c r="A17" s="84" t="s">
        <v>564</v>
      </c>
      <c r="B17" s="84"/>
    </row>
    <row r="18" spans="1:2" s="1" customFormat="1" ht="15.6" customHeight="1" x14ac:dyDescent="0.25">
      <c r="A18" s="5" t="s">
        <v>31</v>
      </c>
      <c r="B18" s="84"/>
    </row>
    <row r="19" spans="1:2" s="1" customFormat="1" ht="15.6" customHeight="1" x14ac:dyDescent="0.25">
      <c r="A19" s="84"/>
      <c r="B19" s="84"/>
    </row>
    <row r="20" spans="1:2" s="1" customFormat="1" ht="15.6" customHeight="1" x14ac:dyDescent="0.25">
      <c r="A20" s="84" t="s">
        <v>708</v>
      </c>
      <c r="B20" s="84"/>
    </row>
    <row r="21" spans="1:2" s="1" customFormat="1" ht="15.6" customHeight="1" x14ac:dyDescent="0.25">
      <c r="A21" s="5" t="s">
        <v>32</v>
      </c>
      <c r="B21" s="84"/>
    </row>
    <row r="22" spans="1:2" s="1" customFormat="1" ht="15.6" customHeight="1" x14ac:dyDescent="0.25">
      <c r="A22" s="79"/>
      <c r="B22" s="79"/>
    </row>
    <row r="23" spans="1:2" x14ac:dyDescent="0.25">
      <c r="A23" s="79"/>
      <c r="B23" s="79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9"/>
  <sheetViews>
    <sheetView view="pageBreakPreview" workbookViewId="0">
      <selection activeCell="I35" sqref="I3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1"/>
      <c r="C1" s="71"/>
      <c r="D1" s="72" t="s">
        <v>642</v>
      </c>
    </row>
    <row r="2" spans="1:5" x14ac:dyDescent="0.25">
      <c r="A2" s="72"/>
      <c r="B2" s="72"/>
      <c r="C2" s="72"/>
      <c r="D2" s="72"/>
    </row>
    <row r="3" spans="1:5" ht="24.75" customHeight="1" x14ac:dyDescent="0.25">
      <c r="A3" s="129" t="s">
        <v>643</v>
      </c>
      <c r="B3" s="129"/>
      <c r="C3" s="129"/>
      <c r="D3" s="129"/>
    </row>
    <row r="4" spans="1:5" ht="24.75" customHeight="1" x14ac:dyDescent="0.25">
      <c r="A4" s="73"/>
      <c r="B4" s="73"/>
      <c r="C4" s="73"/>
      <c r="D4" s="73"/>
    </row>
    <row r="5" spans="1:5" ht="24.6" customHeight="1" x14ac:dyDescent="0.25">
      <c r="A5" s="130" t="s">
        <v>644</v>
      </c>
      <c r="B5" s="130"/>
      <c r="C5" s="130"/>
      <c r="D5" s="74" t="str">
        <f>'Прил.5 Расчет СМР и ОБ'!D6:J6</f>
        <v xml:space="preserve">Постоянная часть ПС закрытый склад ПС 750 кВ </v>
      </c>
    </row>
    <row r="6" spans="1:5" ht="19.899999999999999" customHeight="1" x14ac:dyDescent="0.25">
      <c r="A6" s="130" t="s">
        <v>4</v>
      </c>
      <c r="B6" s="130"/>
      <c r="C6" s="130"/>
      <c r="D6" s="74"/>
    </row>
    <row r="7" spans="1:5" x14ac:dyDescent="0.25">
      <c r="A7" s="71"/>
      <c r="B7" s="71"/>
      <c r="C7" s="71"/>
      <c r="D7" s="71"/>
    </row>
    <row r="8" spans="1:5" ht="14.45" customHeight="1" x14ac:dyDescent="0.25">
      <c r="A8" s="105" t="s">
        <v>645</v>
      </c>
      <c r="B8" s="105" t="s">
        <v>646</v>
      </c>
      <c r="C8" s="105" t="s">
        <v>647</v>
      </c>
      <c r="D8" s="105" t="s">
        <v>648</v>
      </c>
    </row>
    <row r="9" spans="1:5" ht="15" customHeight="1" x14ac:dyDescent="0.25">
      <c r="A9" s="105"/>
      <c r="B9" s="105"/>
      <c r="C9" s="105"/>
      <c r="D9" s="105"/>
    </row>
    <row r="10" spans="1:5" x14ac:dyDescent="0.25">
      <c r="A10" s="75">
        <v>1</v>
      </c>
      <c r="B10" s="75">
        <v>2</v>
      </c>
      <c r="C10" s="75">
        <v>3</v>
      </c>
      <c r="D10" s="75">
        <v>4</v>
      </c>
    </row>
    <row r="11" spans="1:5" ht="41.45" customHeight="1" x14ac:dyDescent="0.25">
      <c r="A11" s="80" t="s">
        <v>649</v>
      </c>
      <c r="B11" s="75" t="s">
        <v>650</v>
      </c>
      <c r="C11" s="76" t="str">
        <f>D5</f>
        <v xml:space="preserve">Постоянная часть ПС закрытый склад ПС 750 кВ </v>
      </c>
      <c r="D11" s="77">
        <f>'Прил.4 РМ'!C41/1000</f>
        <v>79263.653099695002</v>
      </c>
      <c r="E11" s="70"/>
    </row>
    <row r="12" spans="1:5" ht="15.75" x14ac:dyDescent="0.25">
      <c r="A12" s="84"/>
      <c r="B12" s="84"/>
      <c r="C12" s="78"/>
      <c r="D12" s="78"/>
    </row>
    <row r="13" spans="1:5" ht="15.75" x14ac:dyDescent="0.25">
      <c r="A13" s="84" t="s">
        <v>564</v>
      </c>
      <c r="B13" s="84"/>
      <c r="C13" s="79"/>
      <c r="D13" s="78"/>
    </row>
    <row r="14" spans="1:5" ht="15.75" x14ac:dyDescent="0.25">
      <c r="A14" s="5" t="s">
        <v>31</v>
      </c>
      <c r="B14" s="84"/>
      <c r="C14" s="79"/>
      <c r="D14" s="78"/>
    </row>
    <row r="15" spans="1:5" ht="15.75" x14ac:dyDescent="0.25">
      <c r="A15" s="84"/>
      <c r="B15" s="84"/>
      <c r="C15" s="79"/>
      <c r="D15" s="78"/>
    </row>
    <row r="16" spans="1:5" ht="15.75" x14ac:dyDescent="0.25">
      <c r="A16" s="84" t="s">
        <v>708</v>
      </c>
      <c r="B16" s="84"/>
      <c r="C16" s="79"/>
      <c r="D16" s="78"/>
    </row>
    <row r="17" spans="1:4" ht="15.75" x14ac:dyDescent="0.25">
      <c r="A17" s="5" t="s">
        <v>32</v>
      </c>
      <c r="B17" s="84"/>
      <c r="C17" s="79"/>
      <c r="D17" s="78"/>
    </row>
    <row r="18" spans="1:4" x14ac:dyDescent="0.25">
      <c r="A18" s="79"/>
      <c r="B18" s="79"/>
    </row>
    <row r="19" spans="1:4" x14ac:dyDescent="0.25">
      <c r="A19" s="79"/>
      <c r="B19" s="7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D27" sqref="D2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98" t="s">
        <v>651</v>
      </c>
      <c r="C4" s="98"/>
      <c r="D4" s="98"/>
    </row>
    <row r="5" spans="2:5" ht="18" customHeight="1" x14ac:dyDescent="0.25">
      <c r="B5" s="6"/>
    </row>
    <row r="6" spans="2:5" ht="15.6" customHeight="1" x14ac:dyDescent="0.25">
      <c r="B6" s="99" t="s">
        <v>652</v>
      </c>
      <c r="C6" s="99"/>
      <c r="D6" s="99"/>
    </row>
    <row r="7" spans="2:5" ht="18" customHeight="1" x14ac:dyDescent="0.25">
      <c r="B7" s="7"/>
    </row>
    <row r="8" spans="2:5" s="1" customFormat="1" ht="46.9" customHeight="1" x14ac:dyDescent="0.25">
      <c r="B8" s="4" t="s">
        <v>653</v>
      </c>
      <c r="C8" s="4" t="s">
        <v>654</v>
      </c>
      <c r="D8" s="4" t="s">
        <v>655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656</v>
      </c>
      <c r="C10" s="4" t="s">
        <v>657</v>
      </c>
      <c r="D10" s="4">
        <v>44.29</v>
      </c>
    </row>
    <row r="11" spans="2:5" s="1" customFormat="1" ht="31.35" customHeight="1" x14ac:dyDescent="0.25">
      <c r="B11" s="4" t="s">
        <v>658</v>
      </c>
      <c r="C11" s="4" t="s">
        <v>657</v>
      </c>
      <c r="D11" s="4">
        <v>13.47</v>
      </c>
    </row>
    <row r="12" spans="2:5" s="1" customFormat="1" ht="31.35" customHeight="1" x14ac:dyDescent="0.25">
      <c r="B12" s="4" t="s">
        <v>659</v>
      </c>
      <c r="C12" s="4" t="s">
        <v>657</v>
      </c>
      <c r="D12" s="4">
        <v>8.0399999999999991</v>
      </c>
    </row>
    <row r="13" spans="2:5" s="1" customFormat="1" ht="31.35" customHeight="1" x14ac:dyDescent="0.25">
      <c r="B13" s="4" t="s">
        <v>660</v>
      </c>
      <c r="C13" s="8" t="s">
        <v>661</v>
      </c>
      <c r="D13" s="4">
        <v>6.26</v>
      </c>
    </row>
    <row r="14" spans="2:5" s="1" customFormat="1" ht="78" customHeight="1" x14ac:dyDescent="0.25">
      <c r="B14" s="4" t="s">
        <v>662</v>
      </c>
      <c r="C14" s="4" t="s">
        <v>663</v>
      </c>
      <c r="D14" s="9">
        <v>3.9E-2</v>
      </c>
    </row>
    <row r="15" spans="2:5" s="1" customFormat="1" ht="78" customHeight="1" x14ac:dyDescent="0.25">
      <c r="B15" s="4" t="s">
        <v>664</v>
      </c>
      <c r="C15" s="4" t="s">
        <v>665</v>
      </c>
      <c r="D15" s="9">
        <v>2.1000000000000001E-2</v>
      </c>
      <c r="E15" s="3"/>
    </row>
    <row r="16" spans="2:5" s="1" customFormat="1" ht="31.35" customHeight="1" x14ac:dyDescent="0.25">
      <c r="B16" s="4" t="s">
        <v>592</v>
      </c>
      <c r="C16" s="4"/>
      <c r="D16" s="4" t="s">
        <v>666</v>
      </c>
    </row>
    <row r="17" spans="2:4" s="1" customFormat="1" ht="31.35" customHeight="1" x14ac:dyDescent="0.25">
      <c r="B17" s="4" t="s">
        <v>667</v>
      </c>
      <c r="C17" s="4" t="s">
        <v>668</v>
      </c>
      <c r="D17" s="9">
        <v>2.1399999999999999E-2</v>
      </c>
    </row>
    <row r="18" spans="2:4" s="1" customFormat="1" ht="15.6" customHeight="1" x14ac:dyDescent="0.25">
      <c r="B18" s="4" t="s">
        <v>669</v>
      </c>
      <c r="C18" s="4" t="s">
        <v>670</v>
      </c>
      <c r="D18" s="9">
        <v>2E-3</v>
      </c>
    </row>
    <row r="19" spans="2:4" s="1" customFormat="1" ht="15.6" customHeight="1" x14ac:dyDescent="0.25">
      <c r="B19" s="4" t="s">
        <v>600</v>
      </c>
      <c r="C19" s="4" t="s">
        <v>671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84"/>
      <c r="C25" s="84"/>
    </row>
    <row r="26" spans="2:4" s="1" customFormat="1" ht="15.6" customHeight="1" x14ac:dyDescent="0.25">
      <c r="B26" s="84" t="s">
        <v>564</v>
      </c>
      <c r="C26" s="84"/>
    </row>
    <row r="27" spans="2:4" s="1" customFormat="1" ht="15.6" customHeight="1" x14ac:dyDescent="0.25">
      <c r="B27" s="5" t="s">
        <v>31</v>
      </c>
      <c r="C27" s="84"/>
    </row>
    <row r="28" spans="2:4" s="1" customFormat="1" ht="15.6" customHeight="1" x14ac:dyDescent="0.25">
      <c r="B28" s="84"/>
      <c r="C28" s="84"/>
    </row>
    <row r="29" spans="2:4" s="1" customFormat="1" ht="15.6" customHeight="1" x14ac:dyDescent="0.25">
      <c r="B29" s="84" t="s">
        <v>708</v>
      </c>
      <c r="C29" s="84"/>
    </row>
    <row r="30" spans="2:4" s="1" customFormat="1" ht="15.6" customHeight="1" x14ac:dyDescent="0.25">
      <c r="B30" s="5" t="s">
        <v>32</v>
      </c>
      <c r="C30" s="84"/>
    </row>
    <row r="31" spans="2:4" s="1" customFormat="1" ht="15.6" customHeight="1" x14ac:dyDescent="0.25">
      <c r="B31" s="79"/>
      <c r="C31" s="79"/>
    </row>
    <row r="32" spans="2:4" s="1" customFormat="1" ht="15.6" customHeight="1" x14ac:dyDescent="0.25">
      <c r="B32" s="79"/>
      <c r="C32" s="79"/>
    </row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H23" sqref="H23"/>
    </sheetView>
  </sheetViews>
  <sheetFormatPr defaultRowHeight="15" x14ac:dyDescent="0.25"/>
  <cols>
    <col min="1" max="1" width="9.140625" style="82" customWidth="1"/>
    <col min="2" max="2" width="34" style="82" customWidth="1"/>
    <col min="3" max="3" width="13.7109375" style="82" customWidth="1"/>
    <col min="4" max="4" width="23.7109375" style="82" customWidth="1"/>
    <col min="5" max="5" width="24.85546875" style="82" customWidth="1"/>
    <col min="6" max="6" width="45" style="82" customWidth="1"/>
    <col min="7" max="7" width="9.140625" style="82" customWidth="1"/>
  </cols>
  <sheetData>
    <row r="2" spans="1:7" ht="17.25" customHeight="1" x14ac:dyDescent="0.25">
      <c r="A2" s="99" t="s">
        <v>672</v>
      </c>
      <c r="B2" s="99"/>
      <c r="C2" s="99"/>
      <c r="D2" s="99"/>
      <c r="E2" s="99"/>
      <c r="F2" s="99"/>
    </row>
    <row r="4" spans="1:7" ht="15.75" customHeight="1" x14ac:dyDescent="0.25">
      <c r="A4" s="83" t="s">
        <v>673</v>
      </c>
      <c r="B4" s="84"/>
      <c r="C4" s="84"/>
      <c r="D4" s="84"/>
      <c r="E4" s="84"/>
      <c r="F4" s="84"/>
      <c r="G4" s="84"/>
    </row>
    <row r="5" spans="1:7" ht="15.75" customHeight="1" x14ac:dyDescent="0.25">
      <c r="A5" s="85" t="s">
        <v>607</v>
      </c>
      <c r="B5" s="85" t="s">
        <v>674</v>
      </c>
      <c r="C5" s="85" t="s">
        <v>675</v>
      </c>
      <c r="D5" s="85" t="s">
        <v>676</v>
      </c>
      <c r="E5" s="85" t="s">
        <v>677</v>
      </c>
      <c r="F5" s="85" t="s">
        <v>678</v>
      </c>
      <c r="G5" s="84"/>
    </row>
    <row r="6" spans="1:7" ht="15.75" customHeight="1" x14ac:dyDescent="0.25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  <c r="G6" s="84"/>
    </row>
    <row r="7" spans="1:7" ht="126" customHeight="1" x14ac:dyDescent="0.25">
      <c r="A7" s="86" t="s">
        <v>679</v>
      </c>
      <c r="B7" s="87" t="s">
        <v>680</v>
      </c>
      <c r="C7" s="88" t="s">
        <v>681</v>
      </c>
      <c r="D7" s="88" t="s">
        <v>682</v>
      </c>
      <c r="E7" s="89">
        <v>47872.94</v>
      </c>
      <c r="F7" s="87" t="s">
        <v>683</v>
      </c>
      <c r="G7" s="84"/>
    </row>
    <row r="8" spans="1:7" ht="47.25" customHeight="1" x14ac:dyDescent="0.25">
      <c r="A8" s="86" t="s">
        <v>684</v>
      </c>
      <c r="B8" s="87" t="s">
        <v>685</v>
      </c>
      <c r="C8" s="88" t="s">
        <v>686</v>
      </c>
      <c r="D8" s="88" t="s">
        <v>687</v>
      </c>
      <c r="E8" s="89">
        <f>1973/12</f>
        <v>164.41666666667001</v>
      </c>
      <c r="F8" s="87" t="s">
        <v>688</v>
      </c>
      <c r="G8" s="90"/>
    </row>
    <row r="9" spans="1:7" ht="15.75" customHeight="1" x14ac:dyDescent="0.25">
      <c r="A9" s="86" t="s">
        <v>689</v>
      </c>
      <c r="B9" s="87" t="s">
        <v>690</v>
      </c>
      <c r="C9" s="88" t="s">
        <v>691</v>
      </c>
      <c r="D9" s="88" t="s">
        <v>682</v>
      </c>
      <c r="E9" s="89">
        <v>1</v>
      </c>
      <c r="F9" s="87"/>
      <c r="G9" s="90"/>
    </row>
    <row r="10" spans="1:7" ht="15.75" customHeight="1" x14ac:dyDescent="0.25">
      <c r="A10" s="86" t="s">
        <v>692</v>
      </c>
      <c r="B10" s="87" t="s">
        <v>693</v>
      </c>
      <c r="C10" s="88"/>
      <c r="D10" s="88"/>
      <c r="E10" s="91">
        <v>3.3</v>
      </c>
      <c r="F10" s="87" t="s">
        <v>694</v>
      </c>
      <c r="G10" s="90"/>
    </row>
    <row r="11" spans="1:7" ht="78.75" customHeight="1" x14ac:dyDescent="0.25">
      <c r="A11" s="86" t="s">
        <v>695</v>
      </c>
      <c r="B11" s="87" t="s">
        <v>696</v>
      </c>
      <c r="C11" s="88" t="s">
        <v>697</v>
      </c>
      <c r="D11" s="88" t="s">
        <v>682</v>
      </c>
      <c r="E11" s="92">
        <v>1.4</v>
      </c>
      <c r="F11" s="87" t="s">
        <v>698</v>
      </c>
      <c r="G11" s="84"/>
    </row>
    <row r="12" spans="1:7" ht="78.75" customHeight="1" x14ac:dyDescent="0.25">
      <c r="A12" s="86" t="s">
        <v>699</v>
      </c>
      <c r="B12" s="93" t="s">
        <v>700</v>
      </c>
      <c r="C12" s="88" t="s">
        <v>701</v>
      </c>
      <c r="D12" s="88" t="s">
        <v>682</v>
      </c>
      <c r="E12" s="94">
        <v>1.139</v>
      </c>
      <c r="F12" s="95" t="s">
        <v>702</v>
      </c>
      <c r="G12" s="90"/>
    </row>
    <row r="13" spans="1:7" ht="76.150000000000006" customHeight="1" x14ac:dyDescent="0.25">
      <c r="A13" s="86" t="s">
        <v>703</v>
      </c>
      <c r="B13" s="96" t="s">
        <v>704</v>
      </c>
      <c r="C13" s="88" t="s">
        <v>705</v>
      </c>
      <c r="D13" s="88" t="s">
        <v>706</v>
      </c>
      <c r="E13" s="97">
        <v>392.41</v>
      </c>
      <c r="F13" s="87" t="s">
        <v>707</v>
      </c>
      <c r="G13" s="84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2023-11-25T04:38:05Z</cp:lastPrinted>
  <dcterms:created xsi:type="dcterms:W3CDTF">2023-08-25T11:34:24Z</dcterms:created>
  <dcterms:modified xsi:type="dcterms:W3CDTF">2023-11-25T04:38:18Z</dcterms:modified>
  <cp:category/>
</cp:coreProperties>
</file>