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B481A748-BE92-4D4B-ACF2-A540BDB208F1}" xr6:coauthVersionLast="40" xr6:coauthVersionMax="40" xr10:uidLastSave="{00000000-0000-0000-0000-000000000000}"/>
  <bookViews>
    <workbookView xWindow="0" yWindow="0" windowWidth="28800" windowHeight="12225" tabRatio="677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_xlnm.Print_Area" localSheetId="2">Прил.3!$A$1:$H$116</definedName>
    <definedName name="_xlnm.Print_Area" localSheetId="4">'Прил.5 Расчет СМР и ОБ'!$A$1:$J$128</definedName>
    <definedName name="_xlnm.Print_Area" localSheetId="8">ФОТр.тек.!$A$1:$F$13</definedName>
    <definedName name="_xlnm.Print_Area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</definedNames>
  <calcPr calcId="999999"/>
  <fileRecoveryPr repairLoad="1"/>
</workbook>
</file>

<file path=xl/calcChain.xml><?xml version="1.0" encoding="utf-8"?>
<calcChain xmlns="http://schemas.openxmlformats.org/spreadsheetml/2006/main">
  <c r="E8" i="9" l="1"/>
  <c r="D11" i="7"/>
  <c r="C11" i="7"/>
  <c r="D5" i="7"/>
  <c r="G13" i="6"/>
  <c r="J120" i="5"/>
  <c r="G120" i="5"/>
  <c r="J119" i="5"/>
  <c r="G119" i="5"/>
  <c r="J118" i="5"/>
  <c r="G118" i="5"/>
  <c r="J117" i="5"/>
  <c r="G117" i="5"/>
  <c r="J116" i="5"/>
  <c r="G116" i="5"/>
  <c r="J115" i="5"/>
  <c r="G115" i="5"/>
  <c r="J114" i="5"/>
  <c r="H114" i="5"/>
  <c r="G114" i="5"/>
  <c r="J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H61" i="5"/>
  <c r="G61" i="5"/>
  <c r="J60" i="5"/>
  <c r="I60" i="5"/>
  <c r="H60" i="5"/>
  <c r="G60" i="5"/>
  <c r="J59" i="5"/>
  <c r="I59" i="5"/>
  <c r="H59" i="5"/>
  <c r="G59" i="5"/>
  <c r="J56" i="5"/>
  <c r="G56" i="5"/>
  <c r="J55" i="5"/>
  <c r="G55" i="5"/>
  <c r="J50" i="5"/>
  <c r="H50" i="5"/>
  <c r="G50" i="5"/>
  <c r="J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H13" i="5"/>
  <c r="G13" i="5"/>
  <c r="F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C31" i="4"/>
  <c r="E30" i="4"/>
  <c r="C30" i="4"/>
  <c r="E29" i="4"/>
  <c r="C29" i="4"/>
  <c r="E27" i="4"/>
  <c r="C27" i="4"/>
  <c r="E26" i="4"/>
  <c r="C26" i="4"/>
  <c r="E25" i="4"/>
  <c r="E24" i="4"/>
  <c r="D24" i="4"/>
  <c r="C24" i="4"/>
  <c r="C23" i="4"/>
  <c r="E22" i="4"/>
  <c r="D22" i="4"/>
  <c r="C22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F10" i="3"/>
  <c r="J14" i="2"/>
  <c r="H14" i="2"/>
  <c r="F14" i="2"/>
  <c r="D24" i="1"/>
  <c r="D23" i="1"/>
  <c r="D18" i="1"/>
  <c r="D17" i="1"/>
</calcChain>
</file>

<file path=xl/sharedStrings.xml><?xml version="1.0" encoding="utf-8"?>
<sst xmlns="http://schemas.openxmlformats.org/spreadsheetml/2006/main" count="807" uniqueCount="407">
  <si>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</si>
  <si>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</si>
  <si>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</si>
  <si>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Кабельные сооружения для прокладки кабельной линии (железобетонные лотки) ПС 220 кВ</t>
  </si>
  <si>
    <t>Сопоставимый уровень цен: 3 квартал 2021г</t>
  </si>
  <si>
    <t>Единица измерения  —  1 ПС</t>
  </si>
  <si>
    <t>№ п/п</t>
  </si>
  <si>
    <t>Параметр</t>
  </si>
  <si>
    <t>Объект-представитель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</si>
  <si>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</si>
  <si>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</si>
  <si>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</si>
  <si>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</si>
  <si>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</si>
  <si>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</si>
  <si>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</si>
  <si>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</si>
  <si>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железобетонные лотки - 3248,52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</si>
  <si>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</si>
  <si>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</si>
  <si>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</si>
  <si>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</si>
  <si>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</si>
  <si>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</si>
  <si>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</si>
  <si>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</si>
  <si>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</si>
  <si>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</si>
  <si>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</si>
  <si>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</si>
  <si>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</si>
  <si>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Составил ______________________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</si>
  <si>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</si>
  <si>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</si>
  <si>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</si>
  <si>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</si>
  <si>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-  Кабельные сооружения для прокладки кабельной линии (железобетонные лотки) ПС 220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</si>
  <si>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</si>
  <si>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</si>
  <si>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</si>
  <si>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</si>
  <si>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2021г.,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</si>
  <si>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</si>
  <si>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</si>
  <si>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</si>
  <si>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</si>
  <si>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</si>
  <si>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Кабельные сооружения для прокладки кабельной линии (железобетонные лотки) ПС 220 кВ</t>
  </si>
  <si>
    <t>Всего по объекту:</t>
  </si>
  <si>
    <t>Всего по объекту в сопоставимом уровне цен 3кв. 2021г: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</si>
  <si>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</si>
  <si>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</si>
  <si>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</si>
  <si>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</si>
  <si>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</si>
  <si>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</si>
  <si>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</si>
  <si>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</si>
  <si>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</si>
  <si>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</si>
  <si>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</si>
  <si>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</si>
  <si>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</si>
  <si>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</si>
  <si>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</si>
  <si>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</si>
  <si>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1-100-32</t>
  </si>
  <si>
    <t>Затраты труда рабочих (ср 3,2)</t>
  </si>
  <si>
    <t>1-100-38</t>
  </si>
  <si>
    <t>Затраты труда рабочих (ср 3,8)</t>
  </si>
  <si>
    <t>1-100-39</t>
  </si>
  <si>
    <t>Затраты труда рабочих (ср 3,9)</t>
  </si>
  <si>
    <t>1-100-30</t>
  </si>
  <si>
    <t>Затраты труда рабочих (ср 3)</t>
  </si>
  <si>
    <t>1-100-33</t>
  </si>
  <si>
    <t>Затраты труда рабочих (ср 3,3)</t>
  </si>
  <si>
    <t>1-100-20</t>
  </si>
  <si>
    <t>Затраты труда рабочих (ср 2)</t>
  </si>
  <si>
    <t>1-100-15</t>
  </si>
  <si>
    <t>Затраты труда рабочих (ср 1,5)</t>
  </si>
  <si>
    <t>1-100-27</t>
  </si>
  <si>
    <t>Затраты труда рабочих (ср 2,7)</t>
  </si>
  <si>
    <t>1-100-22</t>
  </si>
  <si>
    <t>Затраты труда рабочих (ср 2,2)</t>
  </si>
  <si>
    <t>1-100-31</t>
  </si>
  <si>
    <t>Затраты труда рабочих (ср 3,1)</t>
  </si>
  <si>
    <t>1-100-10</t>
  </si>
  <si>
    <t>Затраты труда рабочих (ср 1)</t>
  </si>
  <si>
    <t>Затраты труда машинистов</t>
  </si>
  <si>
    <t>Машины и механизмы</t>
  </si>
  <si>
    <t>91.05.06-007</t>
  </si>
  <si>
    <t>Краны на гусеничном ходу, грузоподъемность 25 т</t>
  </si>
  <si>
    <t>маш.час</t>
  </si>
  <si>
    <t>91.05.06-012</t>
  </si>
  <si>
    <t>Краны на гусеничном ходу, грузоподъемность до 16 т</t>
  </si>
  <si>
    <t>91.05.01-017</t>
  </si>
  <si>
    <t>Краны башенные, грузоподъемность 8 т</t>
  </si>
  <si>
    <t>91.17.04-031</t>
  </si>
  <si>
    <t>Агрегаты для сварки полиэтиленовых труб</t>
  </si>
  <si>
    <t>91.01.05-106</t>
  </si>
  <si>
    <t>Экскаваторы одноковшовые дизельные на пневмоколесном ходу, емкость ковша 0,25 м3</t>
  </si>
  <si>
    <t>91.14.02-001</t>
  </si>
  <si>
    <t>Автомобили бортовые, грузоподъемность до 5 т</t>
  </si>
  <si>
    <t>91.10.05-007</t>
  </si>
  <si>
    <t>Трубоукладчики, номинальная грузоподъемность 12,5 т</t>
  </si>
  <si>
    <t>91.17.04-233</t>
  </si>
  <si>
    <t>Установки для сварки ручной дуговой (постоянного тока)</t>
  </si>
  <si>
    <t>91.05.14-025</t>
  </si>
  <si>
    <t>Краны переносные 1 т</t>
  </si>
  <si>
    <t>91.08.09-022</t>
  </si>
  <si>
    <t>Трамбовки на базе трактора, 118 кВт (160 л.с.)</t>
  </si>
  <si>
    <t>91.01.01-034</t>
  </si>
  <si>
    <t>Бульдозеры, мощность 59 кВт (80 л.с.)</t>
  </si>
  <si>
    <t>91.05.05-015</t>
  </si>
  <si>
    <t>Краны на автомобильном ходу, грузоподъемность 16 т</t>
  </si>
  <si>
    <t>91.06.05-011</t>
  </si>
  <si>
    <t>Погрузчики, грузоподъемность 5 т</t>
  </si>
  <si>
    <t>91.07.02-011</t>
  </si>
  <si>
    <t>Автобетононасосы, производительность 65 м3/ч</t>
  </si>
  <si>
    <t>91.18.01-508</t>
  </si>
  <si>
    <t>Компрессоры передвижные с электродвигателем, производительность до 5,0 м3/мин</t>
  </si>
  <si>
    <t>91.01.01-035</t>
  </si>
  <si>
    <t>Бульдозеры, мощность 79 кВт (108 л.с.)</t>
  </si>
  <si>
    <t>91.08.04-021</t>
  </si>
  <si>
    <t>Котлы битумные передвижные 400 л</t>
  </si>
  <si>
    <t>91.13.01-038</t>
  </si>
  <si>
    <t>Машины поливомоечные 6000 л</t>
  </si>
  <si>
    <t>91.08.03-009</t>
  </si>
  <si>
    <t>Катки самоходные гладкие вибрационные, масса 2,2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</si>
  <si>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</si>
  <si>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</si>
  <si>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91.07.04-001</t>
  </si>
  <si>
    <t>Вибраторы глубинные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</si>
  <si>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</si>
  <si>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</si>
  <si>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</si>
  <si>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</si>
  <si>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</si>
  <si>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</si>
  <si>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91.01.02-004</t>
  </si>
  <si>
    <t>Автогрейдеры среднего типа, мощность 99 кВт (135 л.с.)</t>
  </si>
  <si>
    <t>91.21.10-003</t>
  </si>
  <si>
    <t>Молотки при работе от передвижных компрессорных станций отбойные пневматические</t>
  </si>
  <si>
    <t>91.07.03-010</t>
  </si>
  <si>
    <t>Бетоносмесители принудительного действия передвижные 250 л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</si>
  <si>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</si>
  <si>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</si>
  <si>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</si>
  <si>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</si>
  <si>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Материалы</t>
  </si>
  <si>
    <t>05.1.01.12-0007</t>
  </si>
  <si>
    <t>Плита перекрытия лотков и каналов ПЛ-1, бетон B15 (М200), объем 0,18 м3, расход арматуры 17,37 кг</t>
  </si>
  <si>
    <t>шт</t>
  </si>
  <si>
    <t>05.1.01.10-0145</t>
  </si>
  <si>
    <t>Лоток ЛК 300.60.45-1, бетон B15 (М200), объем 0,27 м3, расход арматуры 5,5 кг</t>
  </si>
  <si>
    <t>Прайс из СД ОП</t>
  </si>
  <si>
    <t>Бруски Б10</t>
  </si>
  <si>
    <t>ШТ</t>
  </si>
  <si>
    <t>04.1.02.05-0009</t>
  </si>
  <si>
    <t>Смеси бетонные тяжелого бетона (БСТ), класс В25 (М350)</t>
  </si>
  <si>
    <t>м3</t>
  </si>
  <si>
    <t>Бруски Б5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</si>
  <si>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</si>
  <si>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</si>
  <si>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т</t>
  </si>
  <si>
    <t>05.1.02.03-0001</t>
  </si>
  <si>
    <t>Бруски железобетонные для прокладки лотков (БРУСКИ Б10 (БК12-А)</t>
  </si>
  <si>
    <t>12.1.02.06-0042</t>
  </si>
  <si>
    <t>Рубероид кровельный РПП-300</t>
  </si>
  <si>
    <t>м2</t>
  </si>
  <si>
    <t>01.7.11.07-0054</t>
  </si>
  <si>
    <t>Электроды сварочные Э42, диаметр 6 мм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</si>
  <si>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</si>
  <si>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</si>
  <si>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04.1.02.01-0009</t>
  </si>
  <si>
    <t>Смеси бетонные мелкозернистого бетона (БСМ), класс В25 (М350)</t>
  </si>
  <si>
    <t>08.3.04.02-0063</t>
  </si>
  <si>
    <t>Сталь круглая и квадратная, марки Ст1кп-Ст4кп, Ст1пс-Ст6пс, размер 5-12 мм</t>
  </si>
  <si>
    <t>11.1.03.06-0092</t>
  </si>
  <si>
    <t>Доска обрезная, хвойных пород, ширина 75-150 мм, толщина 32-40 мм, длина 4-6,5 м, сорт IV</t>
  </si>
  <si>
    <t>04.1.02.05-0003</t>
  </si>
  <si>
    <t>Смеси бетонные тяжелого бетона (БСТ), класс В7,5 (М100)</t>
  </si>
  <si>
    <t>01.7.07.12-0024</t>
  </si>
  <si>
    <t>Пленка полиэтиленовая, толщина 0,15 мм</t>
  </si>
  <si>
    <t>14.4.02.04-0006</t>
  </si>
  <si>
    <t>Краска для наружных работ, коричневая</t>
  </si>
  <si>
    <t>01.2.03.03-0107</t>
  </si>
  <si>
    <t>Мастика битумно-масляная морозостойкая горячего применения</t>
  </si>
  <si>
    <t>02.3.01.02-0003</t>
  </si>
  <si>
    <t>Песок для строительных работ природный 50%; обогащенный 50%</t>
  </si>
  <si>
    <t>04.3.01.12-0111</t>
  </si>
  <si>
    <t>Раствор готовый отделочный тяжелый, цементно-известковый, состав 1:1:6</t>
  </si>
  <si>
    <t>06.1.01.05-0015</t>
  </si>
  <si>
    <t>Кирпич керамический лицевой, размер 250х120х65 мм, марка 100</t>
  </si>
  <si>
    <t>1000 шт</t>
  </si>
  <si>
    <t>08.3.03.06-0002</t>
  </si>
  <si>
    <t>Проволока горячекатаная в мотках, диаметр 6,3-6,5 мм</t>
  </si>
  <si>
    <t>08.3.08.01-0023</t>
  </si>
  <si>
    <t>Сталь угловая неравнополочная, марка 18кп, 18 пс, 18гпс, ширина большой полки более 80 мм</t>
  </si>
  <si>
    <t>08.3.08.02-0058</t>
  </si>
  <si>
    <t>Уголок горячекатаный, марка стали Ст1кп-Ст4кп, Ст1пс-Ст6пс, Ст1Гпс-Ст5Гпс, ширина полок 35-70 мм</t>
  </si>
  <si>
    <t>11.2.11.05-0011</t>
  </si>
  <si>
    <t>Фанера клееная марки ФСФ толщиной 12 мм и более</t>
  </si>
  <si>
    <t>04.3.01.09-0014</t>
  </si>
  <si>
    <t>Раствор готовый кладочный, цементный, М100</t>
  </si>
  <si>
    <t>04.3.01.09-0018</t>
  </si>
  <si>
    <t>Раствор готовый кладочный, цементный, М300</t>
  </si>
  <si>
    <t>11.1.03.06-0090</t>
  </si>
  <si>
    <t>Доска обрезная, хвойных пород, ширина 75-150 мм, толщина 32-40 мм, длина 4-6,5 м, сорт II</t>
  </si>
  <si>
    <t>01.7.15.06-0111</t>
  </si>
  <si>
    <t>Гвозди строительные</t>
  </si>
  <si>
    <t>11.3.03.15-1012</t>
  </si>
  <si>
    <t>Фиксаторы защитного слоя арматуры пластиковые, форма звездочка, толщина защитного слоя бетона 25 мм</t>
  </si>
  <si>
    <t>100 шт</t>
  </si>
  <si>
    <t>01.2.03.03-0007</t>
  </si>
  <si>
    <t>Мастика битумная</t>
  </si>
  <si>
    <t>04.3.01.09-0016</t>
  </si>
  <si>
    <t>Раствор готовый кладочный, цементный, М200</t>
  </si>
  <si>
    <t>01.3.01.03-0002</t>
  </si>
  <si>
    <t>Керосин для технических целей</t>
  </si>
  <si>
    <t>11.2.13.04-0011</t>
  </si>
  <si>
    <t>Щиты из досок, толщина 25 мм</t>
  </si>
  <si>
    <t>24.3.01.02-1002</t>
  </si>
  <si>
    <t>Кольца резиновые уплотнительные для поливинилхлоридных труб канализации, диаметр 110 мм</t>
  </si>
  <si>
    <t>11.1.03.06-0095</t>
  </si>
  <si>
    <t>Доска обрезная, хвойных пород, ширина 75-150 мм, толщина 44 мм и более, длина 4-6,5 м, сорт III</t>
  </si>
  <si>
    <t>01.3.04.08-0012</t>
  </si>
  <si>
    <t>Масло антраценовое</t>
  </si>
  <si>
    <t>01.7.03.01-0001</t>
  </si>
  <si>
    <t>Вода</t>
  </si>
  <si>
    <t>08.3.07.01-0011</t>
  </si>
  <si>
    <t>Прокат полосовой, горячекатаный, марка стали Ст6сп, ширина 100-200 мм, толщина 10-75 мм</t>
  </si>
  <si>
    <t>01.7.07.12-0011</t>
  </si>
  <si>
    <t>Пленка оберточная гидроизоляционная, толщина 0,55 мм</t>
  </si>
  <si>
    <t>01.7.11.07-0056</t>
  </si>
  <si>
    <t>Электроды сварочные Э46, диаметр 6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</si>
  <si>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</si>
  <si>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</si>
  <si>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</si>
  <si>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</si>
  <si>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</si>
  <si>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</si>
  <si>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</si>
  <si>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</si>
  <si>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01.7.12.05-0053</t>
  </si>
  <si>
    <t>Геотекстиль нетканый из полиэфирного волокна, иглопробивной, поверхностная плотность 200 г/м2</t>
  </si>
  <si>
    <t>03.1.02.03-0011</t>
  </si>
  <si>
    <t>Известь строительная негашеная комовая, сорт I</t>
  </si>
  <si>
    <t>01.7.11.07-0032</t>
  </si>
  <si>
    <t>Электроды сварочные Э42, диаметр 4 мм</t>
  </si>
  <si>
    <t>03.2.02.11-0001</t>
  </si>
  <si>
    <t>Цемент для приготовления раствора в построечных условиях</t>
  </si>
  <si>
    <t>02.2.05.04-1777</t>
  </si>
  <si>
    <t>Щебень М 800, фракция 20-40 мм, группа 2</t>
  </si>
  <si>
    <t>14.4.04.08-0003</t>
  </si>
  <si>
    <t>Эмаль ПФ-115, серая</t>
  </si>
  <si>
    <t>02.3.01.02-1012</t>
  </si>
  <si>
    <t>Песок природный II класс, средний, круглые сита</t>
  </si>
  <si>
    <t>01.7.20.08-0051</t>
  </si>
  <si>
    <t>Ветошь</t>
  </si>
  <si>
    <t>кг</t>
  </si>
  <si>
    <t>14.5.09.11-0102</t>
  </si>
  <si>
    <t>Уайт-спирит</t>
  </si>
  <si>
    <t>Приложение № 4</t>
  </si>
  <si>
    <t>Ресурсная модель</t>
  </si>
  <si>
    <t>Наименование разрабатываемой расценки УНЦ —  Кабельные сооружения для прокладки кабельной линии (железобетонные лотки) ПС 220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</si>
  <si>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</si>
  <si>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</si>
  <si>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</si>
  <si>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</si>
  <si>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</si>
  <si>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</si>
  <si>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</si>
  <si>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</si>
  <si>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</si>
  <si>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</si>
  <si>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</si>
  <si>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</si>
  <si>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</si>
  <si>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</si>
  <si>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</si>
  <si>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</si>
  <si>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</si>
  <si>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</si>
  <si>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</si>
  <si>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</si>
  <si>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</si>
  <si>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</si>
  <si>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</si>
  <si>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- 1,9%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</si>
  <si>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</si>
  <si>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</si>
  <si>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</si>
  <si>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</si>
  <si>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</si>
  <si>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</si>
  <si>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</si>
  <si>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</si>
  <si>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</si>
  <si>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</si>
  <si>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</si>
  <si>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</si>
  <si>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</si>
  <si>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</si>
  <si>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</si>
  <si>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</si>
  <si>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</si>
  <si>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</si>
  <si>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</si>
  <si>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</si>
  <si>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</si>
  <si>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</si>
  <si>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</si>
  <si>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</si>
  <si>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</si>
  <si>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</si>
  <si>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</si>
  <si>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</si>
  <si>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</si>
  <si>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</si>
  <si>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</si>
  <si>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</si>
  <si>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</si>
  <si>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</si>
  <si>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</si>
  <si>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</si>
  <si>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</si>
  <si>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</si>
  <si>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</si>
  <si>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</si>
  <si>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</si>
  <si>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</si>
  <si>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</si>
  <si>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Наименование разрабатываемого показателя УНЦ —  Кабельные сооружения для прокладки кабельной линии (железобетонные лотки) ПС 220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</si>
  <si>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</si>
  <si>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</si>
  <si>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</si>
  <si>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</si>
  <si>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</si>
  <si>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</si>
  <si>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</si>
  <si>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</si>
  <si>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ПС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</si>
  <si>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</si>
  <si>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</si>
  <si>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</si>
  <si>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</si>
  <si>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З1 ПС кабельные сооружения 220 кВ </t>
  </si>
  <si>
    <t xml:space="preserve">УНЦ кабельных сооружений для прокладки кабельной линии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</si>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</sst>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00"/>
    <numFmt numFmtId="166" formatCode="0.0000"/>
    <numFmt numFmtId="167" formatCode="_-* #,##0.00_-;\-* #,##0.00_-;_-* &quot;-&quot;??_-;_-@_-"/>
    <numFmt numFmtId="168" formatCode="#,##0.0"/>
    <numFmt numFmtId="169" formatCode="#,##0.000"/>
  </numFmts>
  <fonts count="15" x14ac:knownFonts="1">
    <font>
      <sz val="11"/>
      <color rgb="FF000000"/>
      <name val="Calibri"/>
    </font>
    <font>
      <sz val="11"/>
      <color rgb="FFFF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Times New Roman"/>
    </font>
    <font>
      <sz val="12"/>
      <color rgb="FF000000"/>
      <name val="Calibri"/>
    </font>
    <font>
      <sz val="9"/>
      <color rgb="FF000000"/>
      <name val="Arial"/>
    </font>
    <font>
      <b/>
      <sz val="14"/>
      <color rgb="FF000000"/>
      <name val="Times New Roman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/>
    <xf numFmtId="4" fontId="5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right" vertical="top"/>
    </xf>
    <xf numFmtId="0" fontId="3" fillId="0" borderId="1" xfId="0" applyFont="1" applyBorder="1"/>
    <xf numFmtId="4" fontId="3" fillId="0" borderId="1" xfId="0" applyNumberFormat="1" applyFont="1" applyBorder="1" applyAlignment="1">
      <alignment horizontal="right" vertical="top" wrapText="1"/>
    </xf>
    <xf numFmtId="10" fontId="3" fillId="0" borderId="1" xfId="0" applyNumberFormat="1" applyFont="1" applyBorder="1" applyAlignment="1">
      <alignment horizontal="right" vertical="top" wrapText="1"/>
    </xf>
    <xf numFmtId="9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top" wrapText="1"/>
    </xf>
    <xf numFmtId="4" fontId="3" fillId="0" borderId="0" xfId="0" applyNumberFormat="1" applyFont="1"/>
    <xf numFmtId="0" fontId="2" fillId="0" borderId="0" xfId="0" applyFont="1" applyAlignment="1">
      <alignment horizontal="right" vertical="center"/>
    </xf>
    <xf numFmtId="10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justify" vertical="center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4" fontId="3" fillId="0" borderId="2" xfId="0" applyNumberFormat="1" applyFont="1" applyBorder="1" applyAlignment="1">
      <alignment horizontal="right" vertical="center"/>
    </xf>
    <xf numFmtId="10" fontId="3" fillId="0" borderId="2" xfId="0" applyNumberFormat="1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/>
    </xf>
    <xf numFmtId="10" fontId="3" fillId="0" borderId="1" xfId="0" applyNumberFormat="1" applyFont="1" applyBorder="1"/>
    <xf numFmtId="0" fontId="3" fillId="0" borderId="3" xfId="0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top" wrapText="1"/>
    </xf>
    <xf numFmtId="0" fontId="3" fillId="0" borderId="0" xfId="0" applyFont="1"/>
    <xf numFmtId="0" fontId="0" fillId="0" borderId="0" xfId="0"/>
    <xf numFmtId="0" fontId="5" fillId="0" borderId="0" xfId="0" applyFont="1"/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1" fontId="3" fillId="0" borderId="1" xfId="0" applyNumberFormat="1" applyFont="1" applyBorder="1" applyAlignment="1">
      <alignment horizontal="right" vertical="top" wrapText="1"/>
    </xf>
    <xf numFmtId="0" fontId="3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/>
    <xf numFmtId="49" fontId="3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8" fontId="3" fillId="0" borderId="1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horizontal="left" vertical="center"/>
    </xf>
    <xf numFmtId="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 wrapText="1"/>
    </xf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8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482600</xdr:colOff>
      <xdr:row>26</xdr:row>
      <xdr:rowOff>82550</xdr:rowOff>
    </xdr:from>
    <xdr:to>
      <xdr:col>2</xdr:col>
      <xdr:colOff>1421052</xdr:colOff>
      <xdr:row>29</xdr:row>
      <xdr:rowOff>54313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759B557-CC0A-4A11-9CB4-321E0DC0A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100" y="99409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546100</xdr:colOff>
      <xdr:row>24</xdr:row>
      <xdr:rowOff>31750</xdr:rowOff>
    </xdr:from>
    <xdr:to>
      <xdr:col>2</xdr:col>
      <xdr:colOff>1388717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0058432-5499-451B-A250-647504935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9509125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18</xdr:row>
      <xdr:rowOff>98425</xdr:rowOff>
    </xdr:from>
    <xdr:to>
      <xdr:col>2</xdr:col>
      <xdr:colOff>1944927</xdr:colOff>
      <xdr:row>21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F9882F0-10E0-44E8-9437-79F253A5C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16</xdr:row>
      <xdr:rowOff>31750</xdr:rowOff>
    </xdr:from>
    <xdr:to>
      <xdr:col>2</xdr:col>
      <xdr:colOff>1925292</xdr:colOff>
      <xdr:row>18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BE6F8FE-F2F4-45C5-9C46-821374809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1000125</xdr:colOff>
      <xdr:row>110</xdr:row>
      <xdr:rowOff>98425</xdr:rowOff>
    </xdr:from>
    <xdr:to>
      <xdr:col>3</xdr:col>
      <xdr:colOff>1944927</xdr:colOff>
      <xdr:row>113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9EF00DE-ABFB-4425-A126-2FB68834A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3</xdr:col>
      <xdr:colOff>1076325</xdr:colOff>
      <xdr:row>108</xdr:row>
      <xdr:rowOff>31750</xdr:rowOff>
    </xdr:from>
    <xdr:to>
      <xdr:col>3</xdr:col>
      <xdr:colOff>1925292</xdr:colOff>
      <xdr:row>110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26FE245-3734-4086-B493-F9447154C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43</xdr:row>
      <xdr:rowOff>98425</xdr:rowOff>
    </xdr:from>
    <xdr:to>
      <xdr:col>1</xdr:col>
      <xdr:colOff>1944927</xdr:colOff>
      <xdr:row>46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40761B9-26F8-4DB6-8069-F2DBA3258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41</xdr:row>
      <xdr:rowOff>31750</xdr:rowOff>
    </xdr:from>
    <xdr:to>
      <xdr:col>1</xdr:col>
      <xdr:colOff>1925292</xdr:colOff>
      <xdr:row>43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57BFA66-2E4C-41AB-9F92-6E037B6F3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122</xdr:row>
      <xdr:rowOff>130175</xdr:rowOff>
    </xdr:from>
    <xdr:to>
      <xdr:col>2</xdr:col>
      <xdr:colOff>39927</xdr:colOff>
      <xdr:row>125</xdr:row>
      <xdr:rowOff>101938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FC8EE1F-6BE8-4549-BCB8-85AA5B3A0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" y="42484675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682625</xdr:colOff>
      <xdr:row>120</xdr:row>
      <xdr:rowOff>47625</xdr:rowOff>
    </xdr:from>
    <xdr:to>
      <xdr:col>2</xdr:col>
      <xdr:colOff>23467</xdr:colOff>
      <xdr:row>122</xdr:row>
      <xdr:rowOff>47625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E2852D4-6A65-459D-9F63-13347F89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25" y="42021125"/>
          <a:ext cx="84896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15</xdr:row>
      <xdr:rowOff>130175</xdr:rowOff>
    </xdr:from>
    <xdr:to>
      <xdr:col>2</xdr:col>
      <xdr:colOff>554277</xdr:colOff>
      <xdr:row>18</xdr:row>
      <xdr:rowOff>101938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AA72E1A-D732-45EF-8C3C-F47236B5B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" y="42278300"/>
          <a:ext cx="94162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682625</xdr:colOff>
      <xdr:row>13</xdr:row>
      <xdr:rowOff>47625</xdr:rowOff>
    </xdr:from>
    <xdr:to>
      <xdr:col>2</xdr:col>
      <xdr:colOff>537817</xdr:colOff>
      <xdr:row>15</xdr:row>
      <xdr:rowOff>47625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FDADD85-F40F-4D1F-ACE2-9AB828BAC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25" y="41814750"/>
          <a:ext cx="845792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13</xdr:row>
      <xdr:rowOff>130175</xdr:rowOff>
    </xdr:from>
    <xdr:to>
      <xdr:col>2</xdr:col>
      <xdr:colOff>49452</xdr:colOff>
      <xdr:row>16</xdr:row>
      <xdr:rowOff>101938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501F0CC-91D7-4372-984C-564AEC7C9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" y="42278300"/>
          <a:ext cx="94162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682625</xdr:colOff>
      <xdr:row>11</xdr:row>
      <xdr:rowOff>47625</xdr:rowOff>
    </xdr:from>
    <xdr:to>
      <xdr:col>2</xdr:col>
      <xdr:colOff>32992</xdr:colOff>
      <xdr:row>13</xdr:row>
      <xdr:rowOff>47625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D605681-BCD3-477F-8121-3BBB300A2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25" y="41814750"/>
          <a:ext cx="845792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1254125</xdr:colOff>
      <xdr:row>26</xdr:row>
      <xdr:rowOff>98425</xdr:rowOff>
    </xdr:from>
    <xdr:to>
      <xdr:col>1</xdr:col>
      <xdr:colOff>2195752</xdr:colOff>
      <xdr:row>29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30BC3B3-1E95-47C9-94AD-AA991E1E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956675"/>
          <a:ext cx="94162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1285875</xdr:colOff>
      <xdr:row>23</xdr:row>
      <xdr:rowOff>127000</xdr:rowOff>
    </xdr:from>
    <xdr:to>
      <xdr:col>1</xdr:col>
      <xdr:colOff>2131667</xdr:colOff>
      <xdr:row>25</xdr:row>
      <xdr:rowOff>127000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CB0A6A5-27E9-416E-9DD4-BAF209662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9125" y="8413750"/>
          <a:ext cx="845792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D31"/>
  <sheetViews>
    <sheetView view="pageBreakPreview" topLeftCell="A11" zoomScale="60" zoomScaleNormal="100" workbookViewId="0">
      <selection activeCell="B25" sqref="B25:C30"/>
    </sheetView>
  </sheetViews>
  <sheetFormatPr defaultRowHeight="15" x14ac:dyDescent="0.25"/>
  <cols>
    <col min="3" max="3" width="36.85546875" customWidth="1"/>
    <col min="4" max="4" width="39.42578125" customWidth="1"/>
  </cols>
  <sheetData>
    <row r="3" spans="2:4" ht="15.6" customHeight="1" x14ac:dyDescent="0.25">
      <c r="B3" s="100" t="s">
        <v>0</v>
      </c>
      <c r="C3" s="100"/>
      <c r="D3" s="100"/>
    </row>
    <row r="4" spans="2:4" ht="17.45" customHeight="1" x14ac:dyDescent="0.25">
      <c r="B4" s="101" t="s">
        <v>1</v>
      </c>
      <c r="C4" s="101"/>
      <c r="D4" s="101"/>
    </row>
    <row r="5" spans="2:4" ht="81" customHeight="1" x14ac:dyDescent="0.25">
      <c r="B5" s="102" t="s">
        <v>2</v>
      </c>
      <c r="C5" s="102"/>
      <c r="D5" s="102"/>
    </row>
    <row r="6" spans="2:4" ht="18" customHeight="1" x14ac:dyDescent="0.25">
      <c r="B6" s="53"/>
      <c r="C6" s="53"/>
      <c r="D6" s="53"/>
    </row>
    <row r="7" spans="2:4" ht="15.6" customHeight="1" x14ac:dyDescent="0.25">
      <c r="B7" s="99" t="s">
        <v>3</v>
      </c>
      <c r="C7" s="99"/>
      <c r="D7" s="99"/>
    </row>
    <row r="8" spans="2:4" ht="15.6" customHeight="1" x14ac:dyDescent="0.25">
      <c r="B8" s="99" t="s">
        <v>4</v>
      </c>
      <c r="C8" s="99"/>
      <c r="D8" s="99"/>
    </row>
    <row r="9" spans="2:4" ht="15.6" customHeight="1" x14ac:dyDescent="0.25">
      <c r="B9" s="99" t="s">
        <v>5</v>
      </c>
      <c r="C9" s="99"/>
      <c r="D9" s="99"/>
    </row>
    <row r="10" spans="2:4" ht="18" customHeight="1" x14ac:dyDescent="0.25">
      <c r="B10" s="2"/>
    </row>
    <row r="11" spans="2:4" ht="15.6" customHeight="1" x14ac:dyDescent="0.25">
      <c r="B11" s="3" t="s">
        <v>6</v>
      </c>
      <c r="C11" s="3" t="s">
        <v>7</v>
      </c>
      <c r="D11" s="3" t="s">
        <v>8</v>
      </c>
    </row>
    <row r="12" spans="2:4" ht="46.9" customHeight="1" x14ac:dyDescent="0.25">
      <c r="B12" s="3">
        <v>1</v>
      </c>
      <c r="C12" s="29" t="s">
        <v>9</v>
      </c>
      <c r="D12" s="3" t="s">
        <v>10</v>
      </c>
    </row>
    <row r="13" spans="2:4" ht="31.15" customHeight="1" x14ac:dyDescent="0.25">
      <c r="B13" s="3">
        <v>2</v>
      </c>
      <c r="C13" s="29" t="s">
        <v>11</v>
      </c>
      <c r="D13" s="54" t="s">
        <v>12</v>
      </c>
    </row>
    <row r="14" spans="2:4" ht="15.6" customHeight="1" x14ac:dyDescent="0.25">
      <c r="B14" s="3">
        <v>3</v>
      </c>
      <c r="C14" s="29" t="s">
        <v>13</v>
      </c>
      <c r="D14" s="3" t="s">
        <v>14</v>
      </c>
    </row>
    <row r="15" spans="2:4" ht="15.6" customHeight="1" x14ac:dyDescent="0.25">
      <c r="B15" s="3">
        <v>4</v>
      </c>
      <c r="C15" s="29" t="s">
        <v>15</v>
      </c>
      <c r="D15" s="70">
        <v>1</v>
      </c>
    </row>
    <row r="16" spans="2:4" ht="93.6" customHeight="1" x14ac:dyDescent="0.25">
      <c r="B16" s="3">
        <v>5</v>
      </c>
      <c r="C16" s="4" t="s">
        <v>16</v>
      </c>
      <c r="D16" s="3" t="s">
        <v>17</v>
      </c>
    </row>
    <row r="17" spans="2:4" ht="78" customHeight="1" x14ac:dyDescent="0.25">
      <c r="B17" s="3">
        <v>6</v>
      </c>
      <c r="C17" s="4" t="s">
        <v>18</v>
      </c>
      <c r="D17" s="37">
        <f>D18</f>
        <v>22346.060640200001</v>
      </c>
    </row>
    <row r="18" spans="2:4" ht="15.6" customHeight="1" x14ac:dyDescent="0.25">
      <c r="B18" s="55" t="s">
        <v>19</v>
      </c>
      <c r="C18" s="29" t="s">
        <v>20</v>
      </c>
      <c r="D18" s="37">
        <f>'Прил.2 Расч стоим'!F14</f>
        <v>22346.060640200001</v>
      </c>
    </row>
    <row r="19" spans="2:4" ht="15.6" customHeight="1" x14ac:dyDescent="0.25">
      <c r="B19" s="55" t="s">
        <v>21</v>
      </c>
      <c r="C19" s="29" t="s">
        <v>22</v>
      </c>
      <c r="D19" s="37">
        <v>0</v>
      </c>
    </row>
    <row r="20" spans="2:4" ht="15.6" customHeight="1" x14ac:dyDescent="0.25">
      <c r="B20" s="55" t="s">
        <v>23</v>
      </c>
      <c r="C20" s="29" t="s">
        <v>24</v>
      </c>
      <c r="D20" s="37"/>
    </row>
    <row r="21" spans="2:4" ht="15.6" customHeight="1" x14ac:dyDescent="0.25">
      <c r="B21" s="55" t="s">
        <v>25</v>
      </c>
      <c r="C21" s="29" t="s">
        <v>26</v>
      </c>
      <c r="D21" s="37"/>
    </row>
    <row r="22" spans="2:4" ht="15.6" customHeight="1" x14ac:dyDescent="0.25">
      <c r="B22" s="3">
        <v>7</v>
      </c>
      <c r="C22" s="29" t="s">
        <v>27</v>
      </c>
      <c r="D22" s="56" t="s">
        <v>28</v>
      </c>
    </row>
    <row r="23" spans="2:4" ht="109.15" customHeight="1" x14ac:dyDescent="0.25">
      <c r="B23" s="3">
        <v>8</v>
      </c>
      <c r="C23" s="4" t="s">
        <v>29</v>
      </c>
      <c r="D23" s="37">
        <f>D17</f>
        <v>22346.060640200001</v>
      </c>
    </row>
    <row r="24" spans="2:4" ht="46.9" customHeight="1" x14ac:dyDescent="0.25">
      <c r="B24" s="3">
        <v>9</v>
      </c>
      <c r="C24" s="4" t="s">
        <v>30</v>
      </c>
      <c r="D24" s="37">
        <f>D17/D15</f>
        <v>22346.060640200001</v>
      </c>
    </row>
    <row r="25" spans="2:4" ht="15.6" customHeight="1" x14ac:dyDescent="0.25">
      <c r="B25" s="85"/>
      <c r="C25" s="85"/>
      <c r="D25" s="57"/>
    </row>
    <row r="26" spans="2:4" s="5" customFormat="1" ht="15.6" customHeight="1" x14ac:dyDescent="0.25">
      <c r="B26" s="85" t="s">
        <v>31</v>
      </c>
      <c r="C26" s="85"/>
    </row>
    <row r="27" spans="2:4" s="5" customFormat="1" ht="15.6" customHeight="1" x14ac:dyDescent="0.25">
      <c r="B27" s="7" t="s">
        <v>32</v>
      </c>
      <c r="C27" s="85"/>
    </row>
    <row r="28" spans="2:4" s="5" customFormat="1" ht="15.6" customHeight="1" x14ac:dyDescent="0.25">
      <c r="B28" s="85"/>
      <c r="C28" s="85"/>
    </row>
    <row r="29" spans="2:4" s="5" customFormat="1" ht="15.6" customHeight="1" x14ac:dyDescent="0.25">
      <c r="B29" s="85" t="s">
        <v>406</v>
      </c>
      <c r="C29" s="85"/>
    </row>
    <row r="30" spans="2:4" s="5" customFormat="1" ht="15.6" customHeight="1" x14ac:dyDescent="0.25">
      <c r="B30" s="7" t="s">
        <v>33</v>
      </c>
      <c r="C30" s="85"/>
    </row>
    <row r="31" spans="2:4" ht="15.6" customHeight="1" x14ac:dyDescent="0.25">
      <c r="B31" s="57"/>
      <c r="C31" s="57"/>
      <c r="D31" s="57"/>
    </row>
  </sheetData>
  <mergeCells count="6">
    <mergeCell ref="B9:D9"/>
    <mergeCell ref="B3:D3"/>
    <mergeCell ref="B4:D4"/>
    <mergeCell ref="B5:D5"/>
    <mergeCell ref="B7:D7"/>
    <mergeCell ref="B8:D8"/>
  </mergeCells>
  <conditionalFormatting sqref="D15">
    <cfRule type="expression" dxfId="7" priority="1" stopIfTrue="1">
      <formula>D15&gt;=1/10000</formula>
    </cfRule>
  </conditionalFormatting>
  <pageMargins left="0.7" right="0.7" top="0.75" bottom="0.75" header="0.3" footer="0.3"/>
  <pageSetup paperSize="9" scale="89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L23"/>
  <sheetViews>
    <sheetView view="pageBreakPreview" zoomScale="60" zoomScaleNormal="70" workbookViewId="0">
      <selection activeCell="G18" sqref="G18"/>
    </sheetView>
  </sheetViews>
  <sheetFormatPr defaultColWidth="9.140625"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2" ht="15.6" customHeight="1" x14ac:dyDescent="0.25">
      <c r="B3" s="100" t="s">
        <v>34</v>
      </c>
      <c r="C3" s="100"/>
      <c r="D3" s="100"/>
      <c r="E3" s="100"/>
      <c r="F3" s="100"/>
      <c r="G3" s="100"/>
      <c r="H3" s="100"/>
      <c r="I3" s="100"/>
      <c r="J3" s="100"/>
      <c r="K3" s="100"/>
    </row>
    <row r="4" spans="2:12" ht="15.6" customHeight="1" x14ac:dyDescent="0.25">
      <c r="B4" s="105" t="s">
        <v>35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2" ht="15.6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2:12" ht="15.6" customHeight="1" x14ac:dyDescent="0.25">
      <c r="B6" s="99" t="s">
        <v>36</v>
      </c>
      <c r="C6" s="99"/>
      <c r="D6" s="99"/>
      <c r="E6" s="99"/>
      <c r="F6" s="99"/>
      <c r="G6" s="99"/>
      <c r="H6" s="99"/>
      <c r="I6" s="99"/>
      <c r="J6" s="99"/>
      <c r="K6" s="99"/>
      <c r="L6" s="1"/>
    </row>
    <row r="7" spans="2:12" ht="15.6" customHeight="1" x14ac:dyDescent="0.25">
      <c r="B7" s="99" t="s">
        <v>5</v>
      </c>
      <c r="C7" s="99"/>
      <c r="D7" s="99"/>
    </row>
    <row r="8" spans="2:12" ht="18" customHeight="1" x14ac:dyDescent="0.25">
      <c r="B8" s="2"/>
    </row>
    <row r="9" spans="2:12" s="5" customFormat="1" ht="15.6" customHeight="1" x14ac:dyDescent="0.25">
      <c r="B9" s="106" t="s">
        <v>6</v>
      </c>
      <c r="C9" s="106" t="s">
        <v>37</v>
      </c>
      <c r="D9" s="106" t="s">
        <v>38</v>
      </c>
      <c r="E9" s="106"/>
      <c r="F9" s="106"/>
      <c r="G9" s="106"/>
      <c r="H9" s="106"/>
      <c r="I9" s="106"/>
      <c r="J9" s="106"/>
    </row>
    <row r="10" spans="2:12" s="5" customFormat="1" ht="15.6" customHeight="1" x14ac:dyDescent="0.25">
      <c r="B10" s="106"/>
      <c r="C10" s="106"/>
      <c r="D10" s="106" t="s">
        <v>39</v>
      </c>
      <c r="E10" s="106" t="s">
        <v>40</v>
      </c>
      <c r="F10" s="106" t="s">
        <v>41</v>
      </c>
      <c r="G10" s="106"/>
      <c r="H10" s="106"/>
      <c r="I10" s="106"/>
      <c r="J10" s="106"/>
    </row>
    <row r="11" spans="2:12" s="5" customFormat="1" ht="31.15" customHeight="1" x14ac:dyDescent="0.25">
      <c r="B11" s="107"/>
      <c r="C11" s="107"/>
      <c r="D11" s="107"/>
      <c r="E11" s="107"/>
      <c r="F11" s="80" t="s">
        <v>42</v>
      </c>
      <c r="G11" s="80" t="s">
        <v>43</v>
      </c>
      <c r="H11" s="80" t="s">
        <v>44</v>
      </c>
      <c r="I11" s="80" t="s">
        <v>45</v>
      </c>
      <c r="J11" s="80" t="s">
        <v>46</v>
      </c>
    </row>
    <row r="12" spans="2:12" s="5" customFormat="1" ht="45.75" customHeight="1" x14ac:dyDescent="0.25">
      <c r="B12" s="82"/>
      <c r="C12" s="82" t="s">
        <v>47</v>
      </c>
      <c r="D12" s="82"/>
      <c r="E12" s="82"/>
      <c r="F12" s="108">
        <v>22346.060640200001</v>
      </c>
      <c r="G12" s="109"/>
      <c r="H12" s="82">
        <v>0</v>
      </c>
      <c r="I12" s="82"/>
      <c r="J12" s="82">
        <v>22346.060640200001</v>
      </c>
    </row>
    <row r="13" spans="2:12" s="5" customFormat="1" ht="15.6" customHeight="1" x14ac:dyDescent="0.25">
      <c r="B13" s="103" t="s">
        <v>48</v>
      </c>
      <c r="C13" s="103"/>
      <c r="D13" s="103"/>
      <c r="E13" s="103"/>
      <c r="F13" s="81"/>
      <c r="G13" s="81"/>
      <c r="H13" s="81"/>
      <c r="I13" s="81"/>
      <c r="J13" s="81"/>
    </row>
    <row r="14" spans="2:12" s="5" customFormat="1" ht="28.5" customHeight="1" x14ac:dyDescent="0.25">
      <c r="B14" s="104" t="s">
        <v>49</v>
      </c>
      <c r="C14" s="104"/>
      <c r="D14" s="104"/>
      <c r="E14" s="104"/>
      <c r="F14" s="110">
        <f>F12</f>
        <v>22346.060640200001</v>
      </c>
      <c r="G14" s="111"/>
      <c r="H14" s="10">
        <f>H12</f>
        <v>0</v>
      </c>
      <c r="I14" s="10"/>
      <c r="J14" s="10">
        <f>J12</f>
        <v>22346.060640200001</v>
      </c>
    </row>
    <row r="15" spans="2:12" s="5" customFormat="1" ht="15.6" customHeight="1" x14ac:dyDescent="0.25">
      <c r="B15" s="9"/>
    </row>
    <row r="16" spans="2:12" s="5" customFormat="1" ht="15.6" customHeight="1" x14ac:dyDescent="0.25"/>
    <row r="17" spans="3:4" s="5" customFormat="1" ht="15.6" customHeight="1" x14ac:dyDescent="0.25">
      <c r="C17" s="85"/>
      <c r="D17" s="85"/>
    </row>
    <row r="18" spans="3:4" s="5" customFormat="1" ht="15.6" customHeight="1" x14ac:dyDescent="0.25">
      <c r="C18" s="85" t="s">
        <v>31</v>
      </c>
      <c r="D18" s="85"/>
    </row>
    <row r="19" spans="3:4" s="5" customFormat="1" ht="15.6" customHeight="1" x14ac:dyDescent="0.25">
      <c r="C19" s="7" t="s">
        <v>32</v>
      </c>
      <c r="D19" s="85"/>
    </row>
    <row r="20" spans="3:4" s="5" customFormat="1" ht="15.6" customHeight="1" x14ac:dyDescent="0.25">
      <c r="C20" s="85"/>
      <c r="D20" s="85"/>
    </row>
    <row r="21" spans="3:4" s="5" customFormat="1" ht="15.6" customHeight="1" x14ac:dyDescent="0.25">
      <c r="C21" s="85" t="s">
        <v>406</v>
      </c>
      <c r="D21" s="85"/>
    </row>
    <row r="22" spans="3:4" s="5" customFormat="1" ht="15.6" customHeight="1" x14ac:dyDescent="0.25">
      <c r="C22" s="7" t="s">
        <v>33</v>
      </c>
      <c r="D22" s="85"/>
    </row>
    <row r="23" spans="3:4" s="5" customFormat="1" ht="15.6" customHeight="1" x14ac:dyDescent="0.25"/>
  </sheetData>
  <mergeCells count="14">
    <mergeCell ref="B13:E13"/>
    <mergeCell ref="B14:E14"/>
    <mergeCell ref="B3:K3"/>
    <mergeCell ref="B4:K4"/>
    <mergeCell ref="B6:K6"/>
    <mergeCell ref="B9:B11"/>
    <mergeCell ref="C9:C11"/>
    <mergeCell ref="D9:J9"/>
    <mergeCell ref="D10:D11"/>
    <mergeCell ref="E10:E11"/>
    <mergeCell ref="F10:J10"/>
    <mergeCell ref="B7:D7"/>
    <mergeCell ref="F12:G12"/>
    <mergeCell ref="F14:G14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117"/>
  <sheetViews>
    <sheetView view="pageBreakPreview" topLeftCell="A11" zoomScale="40" zoomScaleNormal="100" zoomScaleSheetLayoutView="40" workbookViewId="0">
      <selection activeCell="Q129" sqref="Q129"/>
    </sheetView>
  </sheetViews>
  <sheetFormatPr defaultColWidth="9.140625" defaultRowHeight="15" x14ac:dyDescent="0.25"/>
  <cols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8" ht="15.6" customHeight="1" x14ac:dyDescent="0.25">
      <c r="A2" s="100" t="s">
        <v>50</v>
      </c>
      <c r="B2" s="100"/>
      <c r="C2" s="100"/>
      <c r="D2" s="100"/>
      <c r="E2" s="100"/>
      <c r="F2" s="100"/>
      <c r="G2" s="100"/>
      <c r="H2" s="100"/>
    </row>
    <row r="3" spans="1:8" ht="17.45" customHeight="1" x14ac:dyDescent="0.25">
      <c r="A3" s="101" t="s">
        <v>51</v>
      </c>
      <c r="B3" s="101"/>
      <c r="C3" s="101"/>
      <c r="D3" s="101"/>
      <c r="E3" s="101"/>
      <c r="F3" s="101"/>
      <c r="G3" s="101"/>
      <c r="H3" s="101"/>
    </row>
    <row r="4" spans="1:8" ht="18" customHeight="1" x14ac:dyDescent="0.25">
      <c r="A4" s="2"/>
      <c r="B4" s="2"/>
    </row>
    <row r="5" spans="1:8" ht="15.6" customHeight="1" x14ac:dyDescent="0.25">
      <c r="A5" s="115" t="s">
        <v>36</v>
      </c>
      <c r="B5" s="115"/>
      <c r="C5" s="115"/>
      <c r="D5" s="115"/>
      <c r="E5" s="115"/>
      <c r="F5" s="115"/>
      <c r="G5" s="115"/>
      <c r="H5" s="115"/>
    </row>
    <row r="6" spans="1:8" ht="15.6" customHeight="1" x14ac:dyDescent="0.25">
      <c r="A6" s="51"/>
      <c r="B6" s="51"/>
      <c r="C6" s="51"/>
      <c r="D6" s="51"/>
      <c r="E6" s="51"/>
      <c r="F6" s="51"/>
      <c r="G6" s="51"/>
      <c r="H6" s="51"/>
    </row>
    <row r="7" spans="1:8" s="5" customFormat="1" ht="38.25" customHeight="1" x14ac:dyDescent="0.25">
      <c r="A7" s="106" t="s">
        <v>52</v>
      </c>
      <c r="B7" s="106" t="s">
        <v>53</v>
      </c>
      <c r="C7" s="106" t="s">
        <v>54</v>
      </c>
      <c r="D7" s="106" t="s">
        <v>55</v>
      </c>
      <c r="E7" s="106" t="s">
        <v>56</v>
      </c>
      <c r="F7" s="106" t="s">
        <v>57</v>
      </c>
      <c r="G7" s="106" t="s">
        <v>58</v>
      </c>
      <c r="H7" s="106"/>
    </row>
    <row r="8" spans="1:8" s="5" customFormat="1" ht="40.5" customHeight="1" x14ac:dyDescent="0.25">
      <c r="A8" s="106"/>
      <c r="B8" s="106"/>
      <c r="C8" s="106"/>
      <c r="D8" s="106"/>
      <c r="E8" s="106"/>
      <c r="F8" s="106"/>
      <c r="G8" s="3" t="s">
        <v>59</v>
      </c>
      <c r="H8" s="3" t="s">
        <v>60</v>
      </c>
    </row>
    <row r="9" spans="1:8" s="5" customFormat="1" ht="15.6" customHeight="1" x14ac:dyDescent="0.25">
      <c r="A9" s="3">
        <v>1</v>
      </c>
      <c r="B9" s="3"/>
      <c r="C9" s="3">
        <v>2</v>
      </c>
      <c r="D9" s="3" t="s">
        <v>61</v>
      </c>
      <c r="E9" s="3">
        <v>4</v>
      </c>
      <c r="F9" s="3">
        <v>5</v>
      </c>
      <c r="G9" s="3">
        <v>6</v>
      </c>
      <c r="H9" s="3">
        <v>7</v>
      </c>
    </row>
    <row r="10" spans="1:8" s="11" customFormat="1" ht="15.6" customHeight="1" x14ac:dyDescent="0.25">
      <c r="A10" s="112" t="s">
        <v>62</v>
      </c>
      <c r="B10" s="112"/>
      <c r="C10" s="113"/>
      <c r="D10" s="113"/>
      <c r="E10" s="114"/>
      <c r="F10" s="52">
        <f>SUM(F11:F22)</f>
        <v>14227.51</v>
      </c>
      <c r="G10" s="12"/>
      <c r="H10" s="12">
        <f>SUM(H11:H22)</f>
        <v>128595.05</v>
      </c>
    </row>
    <row r="11" spans="1:8" s="5" customFormat="1" ht="15.6" customHeight="1" x14ac:dyDescent="0.25">
      <c r="A11" s="13">
        <v>1</v>
      </c>
      <c r="B11" s="13"/>
      <c r="C11" s="14" t="s">
        <v>63</v>
      </c>
      <c r="D11" s="14" t="s">
        <v>64</v>
      </c>
      <c r="E11" s="13" t="s">
        <v>65</v>
      </c>
      <c r="F11" s="13">
        <v>10734.673211220001</v>
      </c>
      <c r="G11" s="15">
        <v>9.07</v>
      </c>
      <c r="H11" s="15">
        <f t="shared" ref="H11:H22" si="0">ROUND(F11*G11,2)</f>
        <v>97363.49</v>
      </c>
    </row>
    <row r="12" spans="1:8" s="5" customFormat="1" ht="15.6" customHeight="1" x14ac:dyDescent="0.25">
      <c r="A12" s="13">
        <v>2</v>
      </c>
      <c r="B12" s="13"/>
      <c r="C12" s="14" t="s">
        <v>66</v>
      </c>
      <c r="D12" s="14" t="s">
        <v>67</v>
      </c>
      <c r="E12" s="13" t="s">
        <v>65</v>
      </c>
      <c r="F12" s="13">
        <v>1307.3995120439999</v>
      </c>
      <c r="G12" s="15">
        <v>8.74</v>
      </c>
      <c r="H12" s="15">
        <f t="shared" si="0"/>
        <v>11426.67</v>
      </c>
    </row>
    <row r="13" spans="1:8" s="5" customFormat="1" ht="15.6" customHeight="1" x14ac:dyDescent="0.25">
      <c r="A13" s="13">
        <v>3</v>
      </c>
      <c r="B13" s="13"/>
      <c r="C13" s="14" t="s">
        <v>68</v>
      </c>
      <c r="D13" s="14" t="s">
        <v>69</v>
      </c>
      <c r="E13" s="13" t="s">
        <v>65</v>
      </c>
      <c r="F13" s="13">
        <v>857.54044430635997</v>
      </c>
      <c r="G13" s="15">
        <v>9.4</v>
      </c>
      <c r="H13" s="15">
        <f t="shared" si="0"/>
        <v>8060.88</v>
      </c>
    </row>
    <row r="14" spans="1:8" s="5" customFormat="1" ht="15.6" customHeight="1" x14ac:dyDescent="0.25">
      <c r="A14" s="13">
        <v>4</v>
      </c>
      <c r="B14" s="13"/>
      <c r="C14" s="14" t="s">
        <v>70</v>
      </c>
      <c r="D14" s="14" t="s">
        <v>71</v>
      </c>
      <c r="E14" s="13" t="s">
        <v>65</v>
      </c>
      <c r="F14" s="13">
        <v>522.57904283853998</v>
      </c>
      <c r="G14" s="15">
        <v>9.51</v>
      </c>
      <c r="H14" s="15">
        <f t="shared" si="0"/>
        <v>4969.7299999999996</v>
      </c>
    </row>
    <row r="15" spans="1:8" s="5" customFormat="1" ht="15.6" customHeight="1" x14ac:dyDescent="0.25">
      <c r="A15" s="13">
        <v>5</v>
      </c>
      <c r="B15" s="13"/>
      <c r="C15" s="14" t="s">
        <v>72</v>
      </c>
      <c r="D15" s="14" t="s">
        <v>73</v>
      </c>
      <c r="E15" s="13" t="s">
        <v>65</v>
      </c>
      <c r="F15" s="13">
        <v>376.36107765251001</v>
      </c>
      <c r="G15" s="15">
        <v>8.5299999999999994</v>
      </c>
      <c r="H15" s="15">
        <f t="shared" si="0"/>
        <v>3210.36</v>
      </c>
    </row>
    <row r="16" spans="1:8" s="5" customFormat="1" ht="15.6" customHeight="1" x14ac:dyDescent="0.25">
      <c r="A16" s="13">
        <v>6</v>
      </c>
      <c r="B16" s="13"/>
      <c r="C16" s="14" t="s">
        <v>74</v>
      </c>
      <c r="D16" s="14" t="s">
        <v>75</v>
      </c>
      <c r="E16" s="13" t="s">
        <v>65</v>
      </c>
      <c r="F16" s="13">
        <v>192.45671271926</v>
      </c>
      <c r="G16" s="15">
        <v>8.86</v>
      </c>
      <c r="H16" s="15">
        <f t="shared" si="0"/>
        <v>1705.17</v>
      </c>
    </row>
    <row r="17" spans="1:8" s="5" customFormat="1" ht="15.6" customHeight="1" x14ac:dyDescent="0.25">
      <c r="A17" s="13">
        <v>7</v>
      </c>
      <c r="B17" s="13"/>
      <c r="C17" s="14" t="s">
        <v>76</v>
      </c>
      <c r="D17" s="14" t="s">
        <v>77</v>
      </c>
      <c r="E17" s="13" t="s">
        <v>65</v>
      </c>
      <c r="F17" s="13">
        <v>84.529667634003005</v>
      </c>
      <c r="G17" s="15">
        <v>7.8</v>
      </c>
      <c r="H17" s="15">
        <f t="shared" si="0"/>
        <v>659.33</v>
      </c>
    </row>
    <row r="18" spans="1:8" s="5" customFormat="1" ht="15.6" customHeight="1" x14ac:dyDescent="0.25">
      <c r="A18" s="13">
        <v>8</v>
      </c>
      <c r="B18" s="13"/>
      <c r="C18" s="14" t="s">
        <v>78</v>
      </c>
      <c r="D18" s="14" t="s">
        <v>79</v>
      </c>
      <c r="E18" s="13" t="s">
        <v>65</v>
      </c>
      <c r="F18" s="13">
        <v>72.948788087889</v>
      </c>
      <c r="G18" s="15">
        <v>7.5</v>
      </c>
      <c r="H18" s="15">
        <f t="shared" si="0"/>
        <v>547.12</v>
      </c>
    </row>
    <row r="19" spans="1:8" s="5" customFormat="1" ht="15.6" customHeight="1" x14ac:dyDescent="0.25">
      <c r="A19" s="13">
        <v>9</v>
      </c>
      <c r="B19" s="13"/>
      <c r="C19" s="14" t="s">
        <v>80</v>
      </c>
      <c r="D19" s="14" t="s">
        <v>81</v>
      </c>
      <c r="E19" s="13" t="s">
        <v>65</v>
      </c>
      <c r="F19" s="13">
        <v>33.719517307510998</v>
      </c>
      <c r="G19" s="15">
        <v>8.31</v>
      </c>
      <c r="H19" s="15">
        <f t="shared" si="0"/>
        <v>280.20999999999998</v>
      </c>
    </row>
    <row r="20" spans="1:8" s="5" customFormat="1" ht="15.6" customHeight="1" x14ac:dyDescent="0.25">
      <c r="A20" s="13">
        <v>10</v>
      </c>
      <c r="B20" s="13"/>
      <c r="C20" s="14" t="s">
        <v>82</v>
      </c>
      <c r="D20" s="14" t="s">
        <v>83</v>
      </c>
      <c r="E20" s="13" t="s">
        <v>65</v>
      </c>
      <c r="F20" s="13">
        <v>24.126597070584001</v>
      </c>
      <c r="G20" s="15">
        <v>7.94</v>
      </c>
      <c r="H20" s="15">
        <f t="shared" si="0"/>
        <v>191.57</v>
      </c>
    </row>
    <row r="21" spans="1:8" s="5" customFormat="1" ht="15.6" customHeight="1" x14ac:dyDescent="0.25">
      <c r="A21" s="13">
        <v>11</v>
      </c>
      <c r="B21" s="13"/>
      <c r="C21" s="14" t="s">
        <v>84</v>
      </c>
      <c r="D21" s="14" t="s">
        <v>85</v>
      </c>
      <c r="E21" s="13" t="s">
        <v>65</v>
      </c>
      <c r="F21" s="13">
        <v>19.498209875533</v>
      </c>
      <c r="G21" s="15">
        <v>8.64</v>
      </c>
      <c r="H21" s="15">
        <f t="shared" si="0"/>
        <v>168.46</v>
      </c>
    </row>
    <row r="22" spans="1:8" s="5" customFormat="1" ht="15.6" customHeight="1" x14ac:dyDescent="0.25">
      <c r="A22" s="13">
        <v>12</v>
      </c>
      <c r="B22" s="13"/>
      <c r="C22" s="14" t="s">
        <v>86</v>
      </c>
      <c r="D22" s="14" t="s">
        <v>87</v>
      </c>
      <c r="E22" s="13" t="s">
        <v>65</v>
      </c>
      <c r="F22" s="13">
        <v>1.6772192434752999</v>
      </c>
      <c r="G22" s="15">
        <v>7.19</v>
      </c>
      <c r="H22" s="15">
        <f t="shared" si="0"/>
        <v>12.06</v>
      </c>
    </row>
    <row r="23" spans="1:8" s="11" customFormat="1" ht="15.6" customHeight="1" x14ac:dyDescent="0.25">
      <c r="A23" s="112" t="s">
        <v>88</v>
      </c>
      <c r="B23" s="112"/>
      <c r="C23" s="113"/>
      <c r="D23" s="113"/>
      <c r="E23" s="114"/>
      <c r="F23" s="52">
        <v>3110.502</v>
      </c>
      <c r="G23" s="12"/>
      <c r="H23" s="12">
        <v>41898.46</v>
      </c>
    </row>
    <row r="24" spans="1:8" s="5" customFormat="1" ht="15.6" customHeight="1" x14ac:dyDescent="0.25">
      <c r="A24" s="13">
        <v>13</v>
      </c>
      <c r="B24" s="13"/>
      <c r="C24" s="14">
        <v>2</v>
      </c>
      <c r="D24" s="14" t="s">
        <v>88</v>
      </c>
      <c r="E24" s="13" t="s">
        <v>65</v>
      </c>
      <c r="F24" s="13">
        <v>3110.502</v>
      </c>
      <c r="G24" s="15">
        <v>13.47</v>
      </c>
      <c r="H24" s="15">
        <f>ROUND(F24*G24,2)</f>
        <v>41898.46</v>
      </c>
    </row>
    <row r="25" spans="1:8" s="11" customFormat="1" ht="15.6" customHeight="1" x14ac:dyDescent="0.25">
      <c r="A25" s="112" t="s">
        <v>89</v>
      </c>
      <c r="B25" s="112"/>
      <c r="C25" s="113"/>
      <c r="D25" s="113"/>
      <c r="E25" s="114"/>
      <c r="F25" s="52"/>
      <c r="G25" s="12"/>
      <c r="H25" s="12">
        <f>SUM(H26:H54)</f>
        <v>186606.15</v>
      </c>
    </row>
    <row r="26" spans="1:8" s="5" customFormat="1" ht="31.15" customHeight="1" x14ac:dyDescent="0.25">
      <c r="A26" s="13">
        <v>14</v>
      </c>
      <c r="B26" s="13"/>
      <c r="C26" s="14" t="s">
        <v>90</v>
      </c>
      <c r="D26" s="14" t="s">
        <v>91</v>
      </c>
      <c r="E26" s="13" t="s">
        <v>92</v>
      </c>
      <c r="F26" s="30">
        <v>728.54226583663001</v>
      </c>
      <c r="G26" s="15">
        <v>120.04</v>
      </c>
      <c r="H26" s="15">
        <f t="shared" ref="H26:H54" si="1">ROUND(F26*G26,2)</f>
        <v>87454.21</v>
      </c>
    </row>
    <row r="27" spans="1:8" s="5" customFormat="1" ht="31.15" customHeight="1" x14ac:dyDescent="0.25">
      <c r="A27" s="13">
        <v>15</v>
      </c>
      <c r="B27" s="13"/>
      <c r="C27" s="14" t="s">
        <v>93</v>
      </c>
      <c r="D27" s="14" t="s">
        <v>94</v>
      </c>
      <c r="E27" s="13" t="s">
        <v>92</v>
      </c>
      <c r="F27" s="30">
        <v>277.07190357925998</v>
      </c>
      <c r="G27" s="15">
        <v>96.89</v>
      </c>
      <c r="H27" s="15">
        <f t="shared" si="1"/>
        <v>26845.5</v>
      </c>
    </row>
    <row r="28" spans="1:8" s="5" customFormat="1" ht="15.6" customHeight="1" x14ac:dyDescent="0.25">
      <c r="A28" s="13">
        <v>16</v>
      </c>
      <c r="B28" s="13"/>
      <c r="C28" s="14" t="s">
        <v>95</v>
      </c>
      <c r="D28" s="14" t="s">
        <v>96</v>
      </c>
      <c r="E28" s="13" t="s">
        <v>92</v>
      </c>
      <c r="F28" s="13">
        <v>214.47808157420999</v>
      </c>
      <c r="G28" s="15">
        <v>86.4</v>
      </c>
      <c r="H28" s="15">
        <f t="shared" si="1"/>
        <v>18530.91</v>
      </c>
    </row>
    <row r="29" spans="1:8" s="5" customFormat="1" ht="15.6" customHeight="1" x14ac:dyDescent="0.25">
      <c r="A29" s="13">
        <v>17</v>
      </c>
      <c r="B29" s="13"/>
      <c r="C29" s="14" t="s">
        <v>97</v>
      </c>
      <c r="D29" s="14" t="s">
        <v>98</v>
      </c>
      <c r="E29" s="13" t="s">
        <v>92</v>
      </c>
      <c r="F29" s="13">
        <v>154.7706419873</v>
      </c>
      <c r="G29" s="15">
        <v>100.1</v>
      </c>
      <c r="H29" s="15">
        <f t="shared" si="1"/>
        <v>15492.54</v>
      </c>
    </row>
    <row r="30" spans="1:8" s="5" customFormat="1" ht="31.15" customHeight="1" x14ac:dyDescent="0.25">
      <c r="A30" s="13">
        <v>18</v>
      </c>
      <c r="B30" s="13"/>
      <c r="C30" s="14" t="s">
        <v>99</v>
      </c>
      <c r="D30" s="14" t="s">
        <v>100</v>
      </c>
      <c r="E30" s="13" t="s">
        <v>92</v>
      </c>
      <c r="F30" s="13">
        <v>116.61934866602</v>
      </c>
      <c r="G30" s="15">
        <v>70.010000000000005</v>
      </c>
      <c r="H30" s="15">
        <f t="shared" si="1"/>
        <v>8164.52</v>
      </c>
    </row>
    <row r="31" spans="1:8" s="5" customFormat="1" ht="15.6" customHeight="1" x14ac:dyDescent="0.25">
      <c r="A31" s="13">
        <v>19</v>
      </c>
      <c r="B31" s="13"/>
      <c r="C31" s="14" t="s">
        <v>101</v>
      </c>
      <c r="D31" s="14" t="s">
        <v>102</v>
      </c>
      <c r="E31" s="13" t="s">
        <v>92</v>
      </c>
      <c r="F31" s="13">
        <v>95.336945741296006</v>
      </c>
      <c r="G31" s="15">
        <v>65.709999999999994</v>
      </c>
      <c r="H31" s="15">
        <f t="shared" si="1"/>
        <v>6264.59</v>
      </c>
    </row>
    <row r="32" spans="1:8" s="5" customFormat="1" ht="31.15" customHeight="1" x14ac:dyDescent="0.25">
      <c r="A32" s="13">
        <v>20</v>
      </c>
      <c r="B32" s="13"/>
      <c r="C32" s="14" t="s">
        <v>103</v>
      </c>
      <c r="D32" s="14" t="s">
        <v>104</v>
      </c>
      <c r="E32" s="13" t="s">
        <v>92</v>
      </c>
      <c r="F32" s="13">
        <v>23.130588938270002</v>
      </c>
      <c r="G32" s="15">
        <v>239.44</v>
      </c>
      <c r="H32" s="15">
        <f t="shared" si="1"/>
        <v>5538.39</v>
      </c>
    </row>
    <row r="33" spans="1:8" s="5" customFormat="1" ht="31.15" customHeight="1" x14ac:dyDescent="0.25">
      <c r="A33" s="13">
        <v>21</v>
      </c>
      <c r="B33" s="13"/>
      <c r="C33" s="14" t="s">
        <v>105</v>
      </c>
      <c r="D33" s="14" t="s">
        <v>106</v>
      </c>
      <c r="E33" s="13" t="s">
        <v>92</v>
      </c>
      <c r="F33" s="13">
        <v>560.29460226820004</v>
      </c>
      <c r="G33" s="15">
        <v>8.1</v>
      </c>
      <c r="H33" s="15">
        <f t="shared" si="1"/>
        <v>4538.3900000000003</v>
      </c>
    </row>
    <row r="34" spans="1:8" s="5" customFormat="1" ht="15.6" customHeight="1" x14ac:dyDescent="0.25">
      <c r="A34" s="13">
        <v>22</v>
      </c>
      <c r="B34" s="13"/>
      <c r="C34" s="14" t="s">
        <v>107</v>
      </c>
      <c r="D34" s="14" t="s">
        <v>108</v>
      </c>
      <c r="E34" s="13" t="s">
        <v>92</v>
      </c>
      <c r="F34" s="13">
        <v>108.19875777612</v>
      </c>
      <c r="G34" s="15">
        <v>27.2</v>
      </c>
      <c r="H34" s="15">
        <f t="shared" si="1"/>
        <v>2943.01</v>
      </c>
    </row>
    <row r="35" spans="1:8" s="5" customFormat="1" ht="15.6" customHeight="1" x14ac:dyDescent="0.25">
      <c r="A35" s="13">
        <v>23</v>
      </c>
      <c r="B35" s="13"/>
      <c r="C35" s="14" t="s">
        <v>109</v>
      </c>
      <c r="D35" s="14" t="s">
        <v>110</v>
      </c>
      <c r="E35" s="13" t="s">
        <v>92</v>
      </c>
      <c r="F35" s="13">
        <v>12.598787028012</v>
      </c>
      <c r="G35" s="15">
        <v>182.81</v>
      </c>
      <c r="H35" s="15">
        <f t="shared" si="1"/>
        <v>2303.1799999999998</v>
      </c>
    </row>
    <row r="36" spans="1:8" s="5" customFormat="1" ht="15.6" customHeight="1" x14ac:dyDescent="0.25">
      <c r="A36" s="13">
        <v>24</v>
      </c>
      <c r="B36" s="13"/>
      <c r="C36" s="14" t="s">
        <v>111</v>
      </c>
      <c r="D36" s="14" t="s">
        <v>112</v>
      </c>
      <c r="E36" s="13" t="s">
        <v>92</v>
      </c>
      <c r="F36" s="13">
        <v>30.409046601019</v>
      </c>
      <c r="G36" s="15">
        <v>59.47</v>
      </c>
      <c r="H36" s="15">
        <f t="shared" si="1"/>
        <v>1808.43</v>
      </c>
    </row>
    <row r="37" spans="1:8" s="5" customFormat="1" ht="31.15" customHeight="1" x14ac:dyDescent="0.25">
      <c r="A37" s="13">
        <v>25</v>
      </c>
      <c r="B37" s="13"/>
      <c r="C37" s="14" t="s">
        <v>113</v>
      </c>
      <c r="D37" s="14" t="s">
        <v>114</v>
      </c>
      <c r="E37" s="13" t="s">
        <v>92</v>
      </c>
      <c r="F37" s="13">
        <v>13.966826813139001</v>
      </c>
      <c r="G37" s="15">
        <v>115.4</v>
      </c>
      <c r="H37" s="15">
        <f t="shared" si="1"/>
        <v>1611.77</v>
      </c>
    </row>
    <row r="38" spans="1:8" s="5" customFormat="1" ht="15.6" customHeight="1" x14ac:dyDescent="0.25">
      <c r="A38" s="13">
        <v>26</v>
      </c>
      <c r="B38" s="13"/>
      <c r="C38" s="14" t="s">
        <v>115</v>
      </c>
      <c r="D38" s="14" t="s">
        <v>116</v>
      </c>
      <c r="E38" s="13" t="s">
        <v>92</v>
      </c>
      <c r="F38" s="13">
        <v>16.012402207733999</v>
      </c>
      <c r="G38" s="15">
        <v>89.99</v>
      </c>
      <c r="H38" s="15">
        <f t="shared" si="1"/>
        <v>1440.96</v>
      </c>
    </row>
    <row r="39" spans="1:8" s="5" customFormat="1" ht="15.6" customHeight="1" x14ac:dyDescent="0.25">
      <c r="A39" s="13">
        <v>27</v>
      </c>
      <c r="B39" s="13"/>
      <c r="C39" s="14" t="s">
        <v>117</v>
      </c>
      <c r="D39" s="14" t="s">
        <v>118</v>
      </c>
      <c r="E39" s="13" t="s">
        <v>92</v>
      </c>
      <c r="F39" s="13">
        <v>4.7541405737091997</v>
      </c>
      <c r="G39" s="15">
        <v>283.39999999999998</v>
      </c>
      <c r="H39" s="15">
        <f t="shared" si="1"/>
        <v>1347.32</v>
      </c>
    </row>
    <row r="40" spans="1:8" s="5" customFormat="1" ht="31.15" customHeight="1" x14ac:dyDescent="0.25">
      <c r="A40" s="13">
        <v>28</v>
      </c>
      <c r="B40" s="13"/>
      <c r="C40" s="14" t="s">
        <v>119</v>
      </c>
      <c r="D40" s="14" t="s">
        <v>120</v>
      </c>
      <c r="E40" s="13" t="s">
        <v>92</v>
      </c>
      <c r="F40" s="13">
        <v>19.096168310370999</v>
      </c>
      <c r="G40" s="15">
        <v>48.81</v>
      </c>
      <c r="H40" s="15">
        <f t="shared" si="1"/>
        <v>932.08</v>
      </c>
    </row>
    <row r="41" spans="1:8" s="5" customFormat="1" ht="15.6" customHeight="1" x14ac:dyDescent="0.25">
      <c r="A41" s="13">
        <v>29</v>
      </c>
      <c r="B41" s="13"/>
      <c r="C41" s="14" t="s">
        <v>121</v>
      </c>
      <c r="D41" s="14" t="s">
        <v>122</v>
      </c>
      <c r="E41" s="13" t="s">
        <v>92</v>
      </c>
      <c r="F41" s="13">
        <v>6.5847398693789998</v>
      </c>
      <c r="G41" s="15">
        <v>79.069999999999993</v>
      </c>
      <c r="H41" s="15">
        <f t="shared" si="1"/>
        <v>520.66</v>
      </c>
    </row>
    <row r="42" spans="1:8" s="5" customFormat="1" ht="15.6" customHeight="1" x14ac:dyDescent="0.25">
      <c r="A42" s="13">
        <v>30</v>
      </c>
      <c r="B42" s="13"/>
      <c r="C42" s="14" t="s">
        <v>123</v>
      </c>
      <c r="D42" s="14" t="s">
        <v>124</v>
      </c>
      <c r="E42" s="13" t="s">
        <v>92</v>
      </c>
      <c r="F42" s="13">
        <v>17.186644837513001</v>
      </c>
      <c r="G42" s="15">
        <v>30</v>
      </c>
      <c r="H42" s="15">
        <f t="shared" si="1"/>
        <v>515.6</v>
      </c>
    </row>
    <row r="43" spans="1:8" s="5" customFormat="1" ht="15.6" customHeight="1" x14ac:dyDescent="0.25">
      <c r="A43" s="13">
        <v>31</v>
      </c>
      <c r="B43" s="13"/>
      <c r="C43" s="14" t="s">
        <v>125</v>
      </c>
      <c r="D43" s="14" t="s">
        <v>126</v>
      </c>
      <c r="E43" s="13" t="s">
        <v>92</v>
      </c>
      <c r="F43" s="13">
        <v>1.4709479497375999</v>
      </c>
      <c r="G43" s="15">
        <v>110</v>
      </c>
      <c r="H43" s="15">
        <f t="shared" si="1"/>
        <v>161.80000000000001</v>
      </c>
    </row>
    <row r="44" spans="1:8" s="5" customFormat="1" ht="31.15" customHeight="1" x14ac:dyDescent="0.25">
      <c r="A44" s="13">
        <v>32</v>
      </c>
      <c r="B44" s="13"/>
      <c r="C44" s="14" t="s">
        <v>127</v>
      </c>
      <c r="D44" s="14" t="s">
        <v>128</v>
      </c>
      <c r="E44" s="13" t="s">
        <v>92</v>
      </c>
      <c r="F44" s="13">
        <v>0.56470516864118003</v>
      </c>
      <c r="G44" s="15">
        <v>103.16</v>
      </c>
      <c r="H44" s="15">
        <f t="shared" si="1"/>
        <v>58.25</v>
      </c>
    </row>
    <row r="45" spans="1:8" s="5" customFormat="1" ht="46.9" customHeight="1" x14ac:dyDescent="0.25">
      <c r="A45" s="13">
        <v>33</v>
      </c>
      <c r="B45" s="13"/>
      <c r="C45" s="14" t="s">
        <v>129</v>
      </c>
      <c r="D45" s="14" t="s">
        <v>130</v>
      </c>
      <c r="E45" s="13" t="s">
        <v>92</v>
      </c>
      <c r="F45" s="13">
        <v>0.52271848219685002</v>
      </c>
      <c r="G45" s="15">
        <v>90</v>
      </c>
      <c r="H45" s="15">
        <f t="shared" si="1"/>
        <v>47.04</v>
      </c>
    </row>
    <row r="46" spans="1:8" s="5" customFormat="1" ht="15.6" customHeight="1" x14ac:dyDescent="0.25">
      <c r="A46" s="13">
        <v>34</v>
      </c>
      <c r="B46" s="13"/>
      <c r="C46" s="14" t="s">
        <v>131</v>
      </c>
      <c r="D46" s="14" t="s">
        <v>132</v>
      </c>
      <c r="E46" s="13" t="s">
        <v>92</v>
      </c>
      <c r="F46" s="13">
        <v>21.35941955082</v>
      </c>
      <c r="G46" s="15">
        <v>1.9</v>
      </c>
      <c r="H46" s="15">
        <f t="shared" si="1"/>
        <v>40.58</v>
      </c>
    </row>
    <row r="47" spans="1:8" s="5" customFormat="1" ht="31.15" customHeight="1" x14ac:dyDescent="0.25">
      <c r="A47" s="13">
        <v>35</v>
      </c>
      <c r="B47" s="13"/>
      <c r="C47" s="14" t="s">
        <v>133</v>
      </c>
      <c r="D47" s="14" t="s">
        <v>134</v>
      </c>
      <c r="E47" s="13" t="s">
        <v>92</v>
      </c>
      <c r="F47" s="13">
        <v>0.86087791092893995</v>
      </c>
      <c r="G47" s="15">
        <v>31.26</v>
      </c>
      <c r="H47" s="15">
        <f t="shared" si="1"/>
        <v>26.91</v>
      </c>
    </row>
    <row r="48" spans="1:8" s="5" customFormat="1" ht="31.15" customHeight="1" x14ac:dyDescent="0.25">
      <c r="A48" s="13">
        <v>36</v>
      </c>
      <c r="B48" s="13"/>
      <c r="C48" s="14" t="s">
        <v>135</v>
      </c>
      <c r="D48" s="14" t="s">
        <v>136</v>
      </c>
      <c r="E48" s="13" t="s">
        <v>92</v>
      </c>
      <c r="F48" s="13">
        <v>19.095353213334999</v>
      </c>
      <c r="G48" s="15">
        <v>0.55000000000000004</v>
      </c>
      <c r="H48" s="15">
        <f t="shared" si="1"/>
        <v>10.5</v>
      </c>
    </row>
    <row r="49" spans="1:8" s="5" customFormat="1" ht="15.6" customHeight="1" x14ac:dyDescent="0.25">
      <c r="A49" s="13">
        <v>37</v>
      </c>
      <c r="B49" s="13"/>
      <c r="C49" s="14" t="s">
        <v>137</v>
      </c>
      <c r="D49" s="14" t="s">
        <v>138</v>
      </c>
      <c r="E49" s="13" t="s">
        <v>92</v>
      </c>
      <c r="F49" s="13">
        <v>6.7721148325267002</v>
      </c>
      <c r="G49" s="15">
        <v>0.5</v>
      </c>
      <c r="H49" s="15">
        <f t="shared" si="1"/>
        <v>3.39</v>
      </c>
    </row>
    <row r="50" spans="1:8" s="5" customFormat="1" ht="31.15" customHeight="1" x14ac:dyDescent="0.25">
      <c r="A50" s="13">
        <v>38</v>
      </c>
      <c r="B50" s="13"/>
      <c r="C50" s="14" t="s">
        <v>139</v>
      </c>
      <c r="D50" s="14" t="s">
        <v>140</v>
      </c>
      <c r="E50" s="13" t="s">
        <v>92</v>
      </c>
      <c r="F50" s="13">
        <v>1.8366239529067001E-2</v>
      </c>
      <c r="G50" s="15">
        <v>123</v>
      </c>
      <c r="H50" s="15">
        <f t="shared" si="1"/>
        <v>2.2599999999999998</v>
      </c>
    </row>
    <row r="51" spans="1:8" s="5" customFormat="1" ht="46.9" customHeight="1" x14ac:dyDescent="0.25">
      <c r="A51" s="13">
        <v>39</v>
      </c>
      <c r="B51" s="13"/>
      <c r="C51" s="14" t="s">
        <v>141</v>
      </c>
      <c r="D51" s="14" t="s">
        <v>142</v>
      </c>
      <c r="E51" s="13" t="s">
        <v>92</v>
      </c>
      <c r="F51" s="13">
        <v>1.051961457367</v>
      </c>
      <c r="G51" s="15">
        <v>1.53</v>
      </c>
      <c r="H51" s="15">
        <f t="shared" si="1"/>
        <v>1.61</v>
      </c>
    </row>
    <row r="52" spans="1:8" s="5" customFormat="1" ht="31.15" customHeight="1" x14ac:dyDescent="0.25">
      <c r="A52" s="13">
        <v>40</v>
      </c>
      <c r="B52" s="13"/>
      <c r="C52" s="14" t="s">
        <v>143</v>
      </c>
      <c r="D52" s="14" t="s">
        <v>144</v>
      </c>
      <c r="E52" s="13" t="s">
        <v>92</v>
      </c>
      <c r="F52" s="13">
        <v>7.1769842545130996E-2</v>
      </c>
      <c r="G52" s="15">
        <v>21.64</v>
      </c>
      <c r="H52" s="15">
        <f t="shared" si="1"/>
        <v>1.55</v>
      </c>
    </row>
    <row r="53" spans="1:8" s="5" customFormat="1" ht="46.9" customHeight="1" x14ac:dyDescent="0.25">
      <c r="A53" s="13">
        <v>41</v>
      </c>
      <c r="B53" s="13"/>
      <c r="C53" s="14" t="s">
        <v>145</v>
      </c>
      <c r="D53" s="14" t="s">
        <v>146</v>
      </c>
      <c r="E53" s="13" t="s">
        <v>92</v>
      </c>
      <c r="F53" s="13">
        <v>2.8981928975600001E-2</v>
      </c>
      <c r="G53" s="15">
        <v>6.82</v>
      </c>
      <c r="H53" s="15">
        <f t="shared" si="1"/>
        <v>0.2</v>
      </c>
    </row>
    <row r="54" spans="1:8" s="5" customFormat="1" ht="31.15" customHeight="1" x14ac:dyDescent="0.25">
      <c r="A54" s="13">
        <v>42</v>
      </c>
      <c r="B54" s="13"/>
      <c r="C54" s="14" t="s">
        <v>147</v>
      </c>
      <c r="D54" s="14" t="s">
        <v>148</v>
      </c>
      <c r="E54" s="13" t="s">
        <v>92</v>
      </c>
      <c r="F54" s="13">
        <v>0</v>
      </c>
      <c r="G54" s="15">
        <v>1.7</v>
      </c>
      <c r="H54" s="15">
        <f t="shared" si="1"/>
        <v>0</v>
      </c>
    </row>
    <row r="55" spans="1:8" s="11" customFormat="1" ht="15.6" customHeight="1" x14ac:dyDescent="0.25">
      <c r="A55" s="112" t="s">
        <v>149</v>
      </c>
      <c r="B55" s="112"/>
      <c r="C55" s="113"/>
      <c r="D55" s="113"/>
      <c r="E55" s="114"/>
      <c r="F55" s="52"/>
      <c r="G55" s="12"/>
      <c r="H55" s="12">
        <f>SUM(H56:H108)</f>
        <v>2232246.88</v>
      </c>
    </row>
    <row r="56" spans="1:8" s="5" customFormat="1" ht="46.9" customHeight="1" x14ac:dyDescent="0.25">
      <c r="A56" s="13">
        <v>43</v>
      </c>
      <c r="B56" s="13"/>
      <c r="C56" s="21" t="s">
        <v>150</v>
      </c>
      <c r="D56" s="22" t="s">
        <v>151</v>
      </c>
      <c r="E56" s="23" t="s">
        <v>152</v>
      </c>
      <c r="F56" s="30">
        <v>3247</v>
      </c>
      <c r="G56" s="24">
        <v>381.18</v>
      </c>
      <c r="H56" s="15">
        <f>ROUND(G56*F56,2)</f>
        <v>1237691.46</v>
      </c>
    </row>
    <row r="57" spans="1:8" s="5" customFormat="1" ht="31.15" customHeight="1" x14ac:dyDescent="0.25">
      <c r="A57" s="13">
        <v>44</v>
      </c>
      <c r="B57" s="13"/>
      <c r="C57" s="14" t="s">
        <v>153</v>
      </c>
      <c r="D57" s="22" t="s">
        <v>154</v>
      </c>
      <c r="E57" s="23" t="s">
        <v>152</v>
      </c>
      <c r="F57" s="30">
        <v>1624</v>
      </c>
      <c r="G57" s="24">
        <v>307</v>
      </c>
      <c r="H57" s="15">
        <f>ROUND(G57*F57,2)</f>
        <v>498568</v>
      </c>
    </row>
    <row r="58" spans="1:8" s="5" customFormat="1" ht="15.6" customHeight="1" x14ac:dyDescent="0.25">
      <c r="A58" s="13">
        <v>45</v>
      </c>
      <c r="B58" s="13"/>
      <c r="C58" s="14" t="s">
        <v>155</v>
      </c>
      <c r="D58" s="14" t="s">
        <v>156</v>
      </c>
      <c r="E58" s="13" t="s">
        <v>157</v>
      </c>
      <c r="F58" s="13">
        <v>961</v>
      </c>
      <c r="G58" s="15">
        <v>137.06</v>
      </c>
      <c r="H58" s="15">
        <f t="shared" ref="H58:H89" si="2">ROUND(F58*G58,2)</f>
        <v>131714.66</v>
      </c>
    </row>
    <row r="59" spans="1:8" s="5" customFormat="1" ht="31.15" customHeight="1" x14ac:dyDescent="0.25">
      <c r="A59" s="13">
        <v>46</v>
      </c>
      <c r="B59" s="13"/>
      <c r="C59" s="14" t="s">
        <v>158</v>
      </c>
      <c r="D59" s="14" t="s">
        <v>159</v>
      </c>
      <c r="E59" s="13" t="s">
        <v>160</v>
      </c>
      <c r="F59" s="13">
        <v>83.025318476462004</v>
      </c>
      <c r="G59" s="15">
        <v>725.69</v>
      </c>
      <c r="H59" s="15">
        <f t="shared" si="2"/>
        <v>60250.64</v>
      </c>
    </row>
    <row r="60" spans="1:8" s="5" customFormat="1" ht="15.6" customHeight="1" x14ac:dyDescent="0.25">
      <c r="A60" s="13">
        <v>47</v>
      </c>
      <c r="B60" s="13"/>
      <c r="C60" s="14" t="s">
        <v>155</v>
      </c>
      <c r="D60" s="14" t="s">
        <v>161</v>
      </c>
      <c r="E60" s="13" t="s">
        <v>157</v>
      </c>
      <c r="F60" s="13">
        <v>684</v>
      </c>
      <c r="G60" s="15">
        <v>87.72</v>
      </c>
      <c r="H60" s="15">
        <f t="shared" si="2"/>
        <v>60000.480000000003</v>
      </c>
    </row>
    <row r="61" spans="1:8" s="5" customFormat="1" ht="78" customHeight="1" x14ac:dyDescent="0.25">
      <c r="A61" s="13">
        <v>48</v>
      </c>
      <c r="B61" s="13"/>
      <c r="C61" s="14" t="s">
        <v>162</v>
      </c>
      <c r="D61" s="14" t="s">
        <v>163</v>
      </c>
      <c r="E61" s="13" t="s">
        <v>164</v>
      </c>
      <c r="F61" s="13">
        <v>3.1332928419964001</v>
      </c>
      <c r="G61" s="15">
        <v>10045</v>
      </c>
      <c r="H61" s="15">
        <f t="shared" si="2"/>
        <v>31473.93</v>
      </c>
    </row>
    <row r="62" spans="1:8" s="5" customFormat="1" ht="31.15" customHeight="1" x14ac:dyDescent="0.25">
      <c r="A62" s="13">
        <v>49</v>
      </c>
      <c r="B62" s="13"/>
      <c r="C62" s="14" t="s">
        <v>165</v>
      </c>
      <c r="D62" s="14" t="s">
        <v>166</v>
      </c>
      <c r="E62" s="13" t="s">
        <v>160</v>
      </c>
      <c r="F62" s="13">
        <v>14.401394628601</v>
      </c>
      <c r="G62" s="15">
        <v>1684.93</v>
      </c>
      <c r="H62" s="15">
        <f t="shared" si="2"/>
        <v>24265.34</v>
      </c>
    </row>
    <row r="63" spans="1:8" s="5" customFormat="1" ht="15.6" customHeight="1" x14ac:dyDescent="0.25">
      <c r="A63" s="13">
        <v>50</v>
      </c>
      <c r="B63" s="13"/>
      <c r="C63" s="14" t="s">
        <v>167</v>
      </c>
      <c r="D63" s="14" t="s">
        <v>168</v>
      </c>
      <c r="E63" s="13" t="s">
        <v>169</v>
      </c>
      <c r="F63" s="13">
        <v>2926.3837885818998</v>
      </c>
      <c r="G63" s="15">
        <v>6.78</v>
      </c>
      <c r="H63" s="15">
        <f t="shared" si="2"/>
        <v>19840.88</v>
      </c>
    </row>
    <row r="64" spans="1:8" s="5" customFormat="1" ht="15.6" customHeight="1" x14ac:dyDescent="0.25">
      <c r="A64" s="13">
        <v>51</v>
      </c>
      <c r="B64" s="13"/>
      <c r="C64" s="14" t="s">
        <v>170</v>
      </c>
      <c r="D64" s="14" t="s">
        <v>171</v>
      </c>
      <c r="E64" s="13" t="s">
        <v>164</v>
      </c>
      <c r="F64" s="13">
        <v>2.0949848272449998</v>
      </c>
      <c r="G64" s="15">
        <v>9424</v>
      </c>
      <c r="H64" s="15">
        <f t="shared" si="2"/>
        <v>19743.14</v>
      </c>
    </row>
    <row r="65" spans="1:8" s="5" customFormat="1" ht="46.9" customHeight="1" x14ac:dyDescent="0.25">
      <c r="A65" s="13">
        <v>52</v>
      </c>
      <c r="B65" s="13"/>
      <c r="C65" s="14" t="s">
        <v>172</v>
      </c>
      <c r="D65" s="14" t="s">
        <v>173</v>
      </c>
      <c r="E65" s="13" t="s">
        <v>164</v>
      </c>
      <c r="F65" s="13">
        <v>3.3032206849298</v>
      </c>
      <c r="G65" s="15">
        <v>5582.57</v>
      </c>
      <c r="H65" s="15">
        <f t="shared" si="2"/>
        <v>18440.46</v>
      </c>
    </row>
    <row r="66" spans="1:8" s="5" customFormat="1" ht="31.15" customHeight="1" x14ac:dyDescent="0.25">
      <c r="A66" s="13">
        <v>53</v>
      </c>
      <c r="B66" s="13"/>
      <c r="C66" s="14" t="s">
        <v>174</v>
      </c>
      <c r="D66" s="14" t="s">
        <v>175</v>
      </c>
      <c r="E66" s="13" t="s">
        <v>160</v>
      </c>
      <c r="F66" s="13">
        <v>28.203046602265001</v>
      </c>
      <c r="G66" s="15">
        <v>653.30999999999995</v>
      </c>
      <c r="H66" s="15">
        <f t="shared" si="2"/>
        <v>18425.330000000002</v>
      </c>
    </row>
    <row r="67" spans="1:8" s="5" customFormat="1" ht="31.15" customHeight="1" x14ac:dyDescent="0.25">
      <c r="A67" s="13">
        <v>54</v>
      </c>
      <c r="B67" s="13"/>
      <c r="C67" s="14" t="s">
        <v>176</v>
      </c>
      <c r="D67" s="14" t="s">
        <v>177</v>
      </c>
      <c r="E67" s="13" t="s">
        <v>164</v>
      </c>
      <c r="F67" s="13">
        <v>2.3566125392302002</v>
      </c>
      <c r="G67" s="15">
        <v>6785.77</v>
      </c>
      <c r="H67" s="15">
        <f t="shared" si="2"/>
        <v>15991.43</v>
      </c>
    </row>
    <row r="68" spans="1:8" s="5" customFormat="1" ht="31.15" customHeight="1" x14ac:dyDescent="0.25">
      <c r="A68" s="13">
        <v>55</v>
      </c>
      <c r="B68" s="13"/>
      <c r="C68" s="14" t="s">
        <v>178</v>
      </c>
      <c r="D68" s="14" t="s">
        <v>179</v>
      </c>
      <c r="E68" s="13" t="s">
        <v>160</v>
      </c>
      <c r="F68" s="13">
        <v>15.63417500009</v>
      </c>
      <c r="G68" s="15">
        <v>1010</v>
      </c>
      <c r="H68" s="15">
        <f t="shared" si="2"/>
        <v>15790.52</v>
      </c>
    </row>
    <row r="69" spans="1:8" s="5" customFormat="1" ht="31.15" customHeight="1" x14ac:dyDescent="0.25">
      <c r="A69" s="13">
        <v>56</v>
      </c>
      <c r="B69" s="13"/>
      <c r="C69" s="14" t="s">
        <v>180</v>
      </c>
      <c r="D69" s="14" t="s">
        <v>181</v>
      </c>
      <c r="E69" s="13" t="s">
        <v>160</v>
      </c>
      <c r="F69" s="13">
        <v>25.432897219882001</v>
      </c>
      <c r="G69" s="15">
        <v>560</v>
      </c>
      <c r="H69" s="15">
        <f t="shared" si="2"/>
        <v>14242.42</v>
      </c>
    </row>
    <row r="70" spans="1:8" s="5" customFormat="1" ht="15.6" customHeight="1" x14ac:dyDescent="0.25">
      <c r="A70" s="13">
        <v>57</v>
      </c>
      <c r="B70" s="13"/>
      <c r="C70" s="14" t="s">
        <v>182</v>
      </c>
      <c r="D70" s="14" t="s">
        <v>183</v>
      </c>
      <c r="E70" s="13" t="s">
        <v>169</v>
      </c>
      <c r="F70" s="13">
        <v>2806.4429894829</v>
      </c>
      <c r="G70" s="15">
        <v>3.62</v>
      </c>
      <c r="H70" s="15">
        <f t="shared" si="2"/>
        <v>10159.32</v>
      </c>
    </row>
    <row r="71" spans="1:8" s="5" customFormat="1" ht="15.6" customHeight="1" x14ac:dyDescent="0.25">
      <c r="A71" s="13">
        <v>58</v>
      </c>
      <c r="B71" s="13"/>
      <c r="C71" s="14" t="s">
        <v>184</v>
      </c>
      <c r="D71" s="14" t="s">
        <v>185</v>
      </c>
      <c r="E71" s="13" t="s">
        <v>164</v>
      </c>
      <c r="F71" s="13">
        <v>0.51732047980016005</v>
      </c>
      <c r="G71" s="15">
        <v>17796.96</v>
      </c>
      <c r="H71" s="15">
        <f t="shared" si="2"/>
        <v>9206.73</v>
      </c>
    </row>
    <row r="72" spans="1:8" s="5" customFormat="1" ht="31.15" customHeight="1" x14ac:dyDescent="0.25">
      <c r="A72" s="13">
        <v>59</v>
      </c>
      <c r="B72" s="13"/>
      <c r="C72" s="14" t="s">
        <v>186</v>
      </c>
      <c r="D72" s="14" t="s">
        <v>187</v>
      </c>
      <c r="E72" s="13" t="s">
        <v>164</v>
      </c>
      <c r="F72" s="13">
        <v>2.1152791026172002</v>
      </c>
      <c r="G72" s="15">
        <v>3960</v>
      </c>
      <c r="H72" s="15">
        <f t="shared" si="2"/>
        <v>8376.51</v>
      </c>
    </row>
    <row r="73" spans="1:8" s="5" customFormat="1" ht="31.15" customHeight="1" x14ac:dyDescent="0.25">
      <c r="A73" s="13">
        <v>60</v>
      </c>
      <c r="B73" s="13"/>
      <c r="C73" s="14" t="s">
        <v>188</v>
      </c>
      <c r="D73" s="14" t="s">
        <v>189</v>
      </c>
      <c r="E73" s="13" t="s">
        <v>160</v>
      </c>
      <c r="F73" s="13">
        <v>132.63341693680999</v>
      </c>
      <c r="G73" s="15">
        <v>54.95</v>
      </c>
      <c r="H73" s="15">
        <f t="shared" si="2"/>
        <v>7288.21</v>
      </c>
    </row>
    <row r="74" spans="1:8" s="5" customFormat="1" ht="31.15" customHeight="1" x14ac:dyDescent="0.25">
      <c r="A74" s="13">
        <v>61</v>
      </c>
      <c r="B74" s="13"/>
      <c r="C74" s="14" t="s">
        <v>190</v>
      </c>
      <c r="D74" s="14" t="s">
        <v>191</v>
      </c>
      <c r="E74" s="13" t="s">
        <v>160</v>
      </c>
      <c r="F74" s="13">
        <v>10.346398302057001</v>
      </c>
      <c r="G74" s="15">
        <v>517.91</v>
      </c>
      <c r="H74" s="15">
        <f t="shared" si="2"/>
        <v>5358.5</v>
      </c>
    </row>
    <row r="75" spans="1:8" s="5" customFormat="1" ht="31.15" customHeight="1" x14ac:dyDescent="0.25">
      <c r="A75" s="13">
        <v>62</v>
      </c>
      <c r="B75" s="13"/>
      <c r="C75" s="14" t="s">
        <v>192</v>
      </c>
      <c r="D75" s="14" t="s">
        <v>193</v>
      </c>
      <c r="E75" s="13" t="s">
        <v>194</v>
      </c>
      <c r="F75" s="13">
        <v>2.1234999846321001</v>
      </c>
      <c r="G75" s="15">
        <v>1740.2</v>
      </c>
      <c r="H75" s="15">
        <f t="shared" si="2"/>
        <v>3695.31</v>
      </c>
    </row>
    <row r="76" spans="1:8" s="5" customFormat="1" ht="31.15" customHeight="1" x14ac:dyDescent="0.25">
      <c r="A76" s="13">
        <v>63</v>
      </c>
      <c r="B76" s="13"/>
      <c r="C76" s="14" t="s">
        <v>195</v>
      </c>
      <c r="D76" s="14" t="s">
        <v>196</v>
      </c>
      <c r="E76" s="13" t="s">
        <v>164</v>
      </c>
      <c r="F76" s="13">
        <v>0.82099612186897997</v>
      </c>
      <c r="G76" s="15">
        <v>4455.2</v>
      </c>
      <c r="H76" s="15">
        <f t="shared" si="2"/>
        <v>3657.7</v>
      </c>
    </row>
    <row r="77" spans="1:8" s="5" customFormat="1" ht="31.15" customHeight="1" x14ac:dyDescent="0.25">
      <c r="A77" s="13">
        <v>64</v>
      </c>
      <c r="B77" s="13"/>
      <c r="C77" s="14" t="s">
        <v>197</v>
      </c>
      <c r="D77" s="14" t="s">
        <v>198</v>
      </c>
      <c r="E77" s="13" t="s">
        <v>164</v>
      </c>
      <c r="F77" s="13">
        <v>0.45180982400075997</v>
      </c>
      <c r="G77" s="15">
        <v>6305.86</v>
      </c>
      <c r="H77" s="15">
        <f t="shared" si="2"/>
        <v>2849.05</v>
      </c>
    </row>
    <row r="78" spans="1:8" s="5" customFormat="1" ht="46.9" customHeight="1" x14ac:dyDescent="0.25">
      <c r="A78" s="13">
        <v>65</v>
      </c>
      <c r="B78" s="13"/>
      <c r="C78" s="14" t="s">
        <v>199</v>
      </c>
      <c r="D78" s="14" t="s">
        <v>200</v>
      </c>
      <c r="E78" s="13" t="s">
        <v>164</v>
      </c>
      <c r="F78" s="13">
        <v>0.40449361068604001</v>
      </c>
      <c r="G78" s="15">
        <v>6503.23</v>
      </c>
      <c r="H78" s="15">
        <f t="shared" si="2"/>
        <v>2630.51</v>
      </c>
    </row>
    <row r="79" spans="1:8" s="5" customFormat="1" ht="31.15" customHeight="1" x14ac:dyDescent="0.25">
      <c r="A79" s="13">
        <v>66</v>
      </c>
      <c r="B79" s="13"/>
      <c r="C79" s="14" t="s">
        <v>201</v>
      </c>
      <c r="D79" s="14" t="s">
        <v>202</v>
      </c>
      <c r="E79" s="13" t="s">
        <v>160</v>
      </c>
      <c r="F79" s="13">
        <v>0.42207949186271998</v>
      </c>
      <c r="G79" s="15">
        <v>5197.2299999999996</v>
      </c>
      <c r="H79" s="15">
        <f t="shared" si="2"/>
        <v>2193.64</v>
      </c>
    </row>
    <row r="80" spans="1:8" s="5" customFormat="1" ht="15.6" customHeight="1" x14ac:dyDescent="0.25">
      <c r="A80" s="13">
        <v>67</v>
      </c>
      <c r="B80" s="13"/>
      <c r="C80" s="14" t="s">
        <v>203</v>
      </c>
      <c r="D80" s="14" t="s">
        <v>204</v>
      </c>
      <c r="E80" s="13" t="s">
        <v>160</v>
      </c>
      <c r="F80" s="13">
        <v>4.1086428557776999</v>
      </c>
      <c r="G80" s="15">
        <v>519.79999999999995</v>
      </c>
      <c r="H80" s="15">
        <f t="shared" si="2"/>
        <v>2135.67</v>
      </c>
    </row>
    <row r="81" spans="1:8" s="5" customFormat="1" ht="15.6" customHeight="1" x14ac:dyDescent="0.25">
      <c r="A81" s="13">
        <v>68</v>
      </c>
      <c r="B81" s="13"/>
      <c r="C81" s="14" t="s">
        <v>205</v>
      </c>
      <c r="D81" s="14" t="s">
        <v>206</v>
      </c>
      <c r="E81" s="13" t="s">
        <v>160</v>
      </c>
      <c r="F81" s="13">
        <v>1.3825330652447001</v>
      </c>
      <c r="G81" s="15">
        <v>711.5</v>
      </c>
      <c r="H81" s="15">
        <f t="shared" si="2"/>
        <v>983.67</v>
      </c>
    </row>
    <row r="82" spans="1:8" s="5" customFormat="1" ht="31.15" customHeight="1" x14ac:dyDescent="0.25">
      <c r="A82" s="13">
        <v>69</v>
      </c>
      <c r="B82" s="13"/>
      <c r="C82" s="14" t="s">
        <v>207</v>
      </c>
      <c r="D82" s="14" t="s">
        <v>208</v>
      </c>
      <c r="E82" s="13" t="s">
        <v>160</v>
      </c>
      <c r="F82" s="13">
        <v>0.60850023602824999</v>
      </c>
      <c r="G82" s="15">
        <v>1430</v>
      </c>
      <c r="H82" s="15">
        <f t="shared" si="2"/>
        <v>870.16</v>
      </c>
    </row>
    <row r="83" spans="1:8" s="5" customFormat="1" ht="15.6" customHeight="1" x14ac:dyDescent="0.25">
      <c r="A83" s="13">
        <v>70</v>
      </c>
      <c r="B83" s="13"/>
      <c r="C83" s="14" t="s">
        <v>209</v>
      </c>
      <c r="D83" s="14" t="s">
        <v>210</v>
      </c>
      <c r="E83" s="13" t="s">
        <v>164</v>
      </c>
      <c r="F83" s="13">
        <v>6.6931567703052003E-2</v>
      </c>
      <c r="G83" s="15">
        <v>11978</v>
      </c>
      <c r="H83" s="15">
        <f t="shared" si="2"/>
        <v>801.71</v>
      </c>
    </row>
    <row r="84" spans="1:8" s="5" customFormat="1" ht="46.9" customHeight="1" x14ac:dyDescent="0.25">
      <c r="A84" s="13">
        <v>71</v>
      </c>
      <c r="B84" s="13"/>
      <c r="C84" s="14" t="s">
        <v>211</v>
      </c>
      <c r="D84" s="14" t="s">
        <v>212</v>
      </c>
      <c r="E84" s="13" t="s">
        <v>213</v>
      </c>
      <c r="F84" s="13">
        <v>50.647428206751997</v>
      </c>
      <c r="G84" s="15">
        <v>15.41</v>
      </c>
      <c r="H84" s="15">
        <f t="shared" si="2"/>
        <v>780.48</v>
      </c>
    </row>
    <row r="85" spans="1:8" s="5" customFormat="1" ht="15.6" customHeight="1" x14ac:dyDescent="0.25">
      <c r="A85" s="13">
        <v>72</v>
      </c>
      <c r="B85" s="13"/>
      <c r="C85" s="14" t="s">
        <v>214</v>
      </c>
      <c r="D85" s="14" t="s">
        <v>215</v>
      </c>
      <c r="E85" s="13" t="s">
        <v>164</v>
      </c>
      <c r="F85" s="13">
        <v>0.22635222327608001</v>
      </c>
      <c r="G85" s="15">
        <v>3316.55</v>
      </c>
      <c r="H85" s="15">
        <f t="shared" si="2"/>
        <v>750.71</v>
      </c>
    </row>
    <row r="86" spans="1:8" s="5" customFormat="1" ht="15.6" customHeight="1" x14ac:dyDescent="0.25">
      <c r="A86" s="13">
        <v>73</v>
      </c>
      <c r="B86" s="13"/>
      <c r="C86" s="14" t="s">
        <v>216</v>
      </c>
      <c r="D86" s="14" t="s">
        <v>217</v>
      </c>
      <c r="E86" s="13" t="s">
        <v>160</v>
      </c>
      <c r="F86" s="13">
        <v>1.2161655079703999</v>
      </c>
      <c r="G86" s="15">
        <v>600</v>
      </c>
      <c r="H86" s="15">
        <f t="shared" si="2"/>
        <v>729.7</v>
      </c>
    </row>
    <row r="87" spans="1:8" s="5" customFormat="1" ht="15.6" customHeight="1" x14ac:dyDescent="0.25">
      <c r="A87" s="13">
        <v>74</v>
      </c>
      <c r="B87" s="13"/>
      <c r="C87" s="14" t="s">
        <v>218</v>
      </c>
      <c r="D87" s="14" t="s">
        <v>219</v>
      </c>
      <c r="E87" s="13" t="s">
        <v>164</v>
      </c>
      <c r="F87" s="13">
        <v>0.21152803152540001</v>
      </c>
      <c r="G87" s="15">
        <v>2606.9</v>
      </c>
      <c r="H87" s="15">
        <f t="shared" si="2"/>
        <v>551.42999999999995</v>
      </c>
    </row>
    <row r="88" spans="1:8" s="5" customFormat="1" ht="15.6" customHeight="1" x14ac:dyDescent="0.25">
      <c r="A88" s="13">
        <v>75</v>
      </c>
      <c r="B88" s="13"/>
      <c r="C88" s="14" t="s">
        <v>220</v>
      </c>
      <c r="D88" s="14" t="s">
        <v>221</v>
      </c>
      <c r="E88" s="13" t="s">
        <v>169</v>
      </c>
      <c r="F88" s="13">
        <v>14.151667052939001</v>
      </c>
      <c r="G88" s="15">
        <v>35.53</v>
      </c>
      <c r="H88" s="15">
        <f t="shared" si="2"/>
        <v>502.81</v>
      </c>
    </row>
    <row r="89" spans="1:8" s="5" customFormat="1" ht="46.9" customHeight="1" x14ac:dyDescent="0.25">
      <c r="A89" s="13">
        <v>76</v>
      </c>
      <c r="B89" s="13"/>
      <c r="C89" s="14" t="s">
        <v>222</v>
      </c>
      <c r="D89" s="14" t="s">
        <v>223</v>
      </c>
      <c r="E89" s="13" t="s">
        <v>152</v>
      </c>
      <c r="F89" s="13">
        <v>1291.1882872284</v>
      </c>
      <c r="G89" s="15">
        <v>0.37</v>
      </c>
      <c r="H89" s="15">
        <f t="shared" si="2"/>
        <v>477.74</v>
      </c>
    </row>
    <row r="90" spans="1:8" s="5" customFormat="1" ht="46.9" customHeight="1" x14ac:dyDescent="0.25">
      <c r="A90" s="13">
        <v>77</v>
      </c>
      <c r="B90" s="13"/>
      <c r="C90" s="14" t="s">
        <v>224</v>
      </c>
      <c r="D90" s="14" t="s">
        <v>225</v>
      </c>
      <c r="E90" s="13" t="s">
        <v>160</v>
      </c>
      <c r="F90" s="13">
        <v>0.42397177426091998</v>
      </c>
      <c r="G90" s="15">
        <v>1056</v>
      </c>
      <c r="H90" s="15">
        <f t="shared" ref="H90:H121" si="3">ROUND(F90*G90,2)</f>
        <v>447.71</v>
      </c>
    </row>
    <row r="91" spans="1:8" s="5" customFormat="1" ht="15.6" customHeight="1" x14ac:dyDescent="0.25">
      <c r="A91" s="13">
        <v>78</v>
      </c>
      <c r="B91" s="13"/>
      <c r="C91" s="14" t="s">
        <v>226</v>
      </c>
      <c r="D91" s="14" t="s">
        <v>227</v>
      </c>
      <c r="E91" s="13" t="s">
        <v>164</v>
      </c>
      <c r="F91" s="13">
        <v>0.14655059457771999</v>
      </c>
      <c r="G91" s="15">
        <v>1696.01</v>
      </c>
      <c r="H91" s="15">
        <f t="shared" si="3"/>
        <v>248.55</v>
      </c>
    </row>
    <row r="92" spans="1:8" s="5" customFormat="1" ht="15.6" customHeight="1" x14ac:dyDescent="0.25">
      <c r="A92" s="13">
        <v>79</v>
      </c>
      <c r="B92" s="13"/>
      <c r="C92" s="14" t="s">
        <v>228</v>
      </c>
      <c r="D92" s="14" t="s">
        <v>229</v>
      </c>
      <c r="E92" s="13" t="s">
        <v>160</v>
      </c>
      <c r="F92" s="13">
        <v>85.698924138538004</v>
      </c>
      <c r="G92" s="15">
        <v>2.44</v>
      </c>
      <c r="H92" s="15">
        <f t="shared" si="3"/>
        <v>209.11</v>
      </c>
    </row>
    <row r="93" spans="1:8" s="5" customFormat="1" ht="31.15" customHeight="1" x14ac:dyDescent="0.25">
      <c r="A93" s="13">
        <v>80</v>
      </c>
      <c r="B93" s="13"/>
      <c r="C93" s="14" t="s">
        <v>230</v>
      </c>
      <c r="D93" s="14" t="s">
        <v>231</v>
      </c>
      <c r="E93" s="13" t="s">
        <v>164</v>
      </c>
      <c r="F93" s="13">
        <v>3.5171477412341001E-2</v>
      </c>
      <c r="G93" s="15">
        <v>5817.58</v>
      </c>
      <c r="H93" s="15">
        <f t="shared" si="3"/>
        <v>204.61</v>
      </c>
    </row>
    <row r="94" spans="1:8" s="5" customFormat="1" ht="31.15" customHeight="1" x14ac:dyDescent="0.25">
      <c r="A94" s="13">
        <v>81</v>
      </c>
      <c r="B94" s="13"/>
      <c r="C94" s="14" t="s">
        <v>232</v>
      </c>
      <c r="D94" s="14" t="s">
        <v>233</v>
      </c>
      <c r="E94" s="13" t="s">
        <v>169</v>
      </c>
      <c r="F94" s="13">
        <v>7.0053976537034002</v>
      </c>
      <c r="G94" s="15">
        <v>28.72</v>
      </c>
      <c r="H94" s="15">
        <f t="shared" si="3"/>
        <v>201.2</v>
      </c>
    </row>
    <row r="95" spans="1:8" s="5" customFormat="1" ht="15.6" customHeight="1" x14ac:dyDescent="0.25">
      <c r="A95" s="13">
        <v>82</v>
      </c>
      <c r="B95" s="13"/>
      <c r="C95" s="14" t="s">
        <v>234</v>
      </c>
      <c r="D95" s="14" t="s">
        <v>235</v>
      </c>
      <c r="E95" s="13" t="s">
        <v>164</v>
      </c>
      <c r="F95" s="13">
        <v>9.4636231644959993E-3</v>
      </c>
      <c r="G95" s="15">
        <v>9793</v>
      </c>
      <c r="H95" s="15">
        <f t="shared" si="3"/>
        <v>92.68</v>
      </c>
    </row>
    <row r="96" spans="1:8" s="5" customFormat="1" ht="15.6" customHeight="1" x14ac:dyDescent="0.25">
      <c r="A96" s="13">
        <v>83</v>
      </c>
      <c r="B96" s="13"/>
      <c r="C96" s="14" t="s">
        <v>236</v>
      </c>
      <c r="D96" s="14" t="s">
        <v>237</v>
      </c>
      <c r="E96" s="13" t="s">
        <v>164</v>
      </c>
      <c r="F96" s="13">
        <v>4.7225116389816003E-2</v>
      </c>
      <c r="G96" s="15">
        <v>1946.91</v>
      </c>
      <c r="H96" s="15">
        <f t="shared" si="3"/>
        <v>91.94</v>
      </c>
    </row>
    <row r="97" spans="1:8" s="5" customFormat="1" ht="31.15" customHeight="1" x14ac:dyDescent="0.25">
      <c r="A97" s="13">
        <v>84</v>
      </c>
      <c r="B97" s="13"/>
      <c r="C97" s="14" t="s">
        <v>238</v>
      </c>
      <c r="D97" s="14" t="s">
        <v>239</v>
      </c>
      <c r="E97" s="13" t="s">
        <v>160</v>
      </c>
      <c r="F97" s="13">
        <v>0.13518948727495</v>
      </c>
      <c r="G97" s="15">
        <v>558.33000000000004</v>
      </c>
      <c r="H97" s="15">
        <f t="shared" si="3"/>
        <v>75.48</v>
      </c>
    </row>
    <row r="98" spans="1:8" s="5" customFormat="1" ht="15.6" customHeight="1" x14ac:dyDescent="0.25">
      <c r="A98" s="13">
        <v>85</v>
      </c>
      <c r="B98" s="13"/>
      <c r="C98" s="14" t="s">
        <v>240</v>
      </c>
      <c r="D98" s="14" t="s">
        <v>241</v>
      </c>
      <c r="E98" s="13" t="s">
        <v>164</v>
      </c>
      <c r="F98" s="13">
        <v>1.2211810809827001E-2</v>
      </c>
      <c r="G98" s="15">
        <v>5989</v>
      </c>
      <c r="H98" s="15">
        <f t="shared" si="3"/>
        <v>73.14</v>
      </c>
    </row>
    <row r="99" spans="1:8" s="5" customFormat="1" ht="15.6" customHeight="1" x14ac:dyDescent="0.25">
      <c r="A99" s="13">
        <v>86</v>
      </c>
      <c r="B99" s="13"/>
      <c r="C99" s="14" t="s">
        <v>242</v>
      </c>
      <c r="D99" s="14" t="s">
        <v>243</v>
      </c>
      <c r="E99" s="13" t="s">
        <v>169</v>
      </c>
      <c r="F99" s="13">
        <v>0.84179173485792003</v>
      </c>
      <c r="G99" s="15">
        <v>57.63</v>
      </c>
      <c r="H99" s="15">
        <f t="shared" si="3"/>
        <v>48.51</v>
      </c>
    </row>
    <row r="100" spans="1:8" s="5" customFormat="1" ht="46.9" customHeight="1" x14ac:dyDescent="0.25">
      <c r="A100" s="13">
        <v>87</v>
      </c>
      <c r="B100" s="13"/>
      <c r="C100" s="14" t="s">
        <v>244</v>
      </c>
      <c r="D100" s="14" t="s">
        <v>245</v>
      </c>
      <c r="E100" s="13" t="s">
        <v>169</v>
      </c>
      <c r="F100" s="13">
        <v>7.0023660407827997</v>
      </c>
      <c r="G100" s="15">
        <v>5.46</v>
      </c>
      <c r="H100" s="15">
        <f t="shared" si="3"/>
        <v>38.229999999999997</v>
      </c>
    </row>
    <row r="101" spans="1:8" s="5" customFormat="1" ht="15.6" customHeight="1" x14ac:dyDescent="0.25">
      <c r="A101" s="13">
        <v>88</v>
      </c>
      <c r="B101" s="13"/>
      <c r="C101" s="14" t="s">
        <v>246</v>
      </c>
      <c r="D101" s="14" t="s">
        <v>247</v>
      </c>
      <c r="E101" s="13" t="s">
        <v>164</v>
      </c>
      <c r="F101" s="13">
        <v>4.8748591248212E-2</v>
      </c>
      <c r="G101" s="15">
        <v>734.5</v>
      </c>
      <c r="H101" s="15">
        <f t="shared" si="3"/>
        <v>35.81</v>
      </c>
    </row>
    <row r="102" spans="1:8" s="5" customFormat="1" ht="15.6" customHeight="1" x14ac:dyDescent="0.25">
      <c r="A102" s="13">
        <v>89</v>
      </c>
      <c r="B102" s="13"/>
      <c r="C102" s="14" t="s">
        <v>248</v>
      </c>
      <c r="D102" s="14" t="s">
        <v>249</v>
      </c>
      <c r="E102" s="13" t="s">
        <v>164</v>
      </c>
      <c r="F102" s="13">
        <v>1.1689416692503001E-3</v>
      </c>
      <c r="G102" s="15">
        <v>10315.01</v>
      </c>
      <c r="H102" s="15">
        <f t="shared" si="3"/>
        <v>12.06</v>
      </c>
    </row>
    <row r="103" spans="1:8" s="5" customFormat="1" ht="31.15" customHeight="1" x14ac:dyDescent="0.25">
      <c r="A103" s="13">
        <v>90</v>
      </c>
      <c r="B103" s="13"/>
      <c r="C103" s="14" t="s">
        <v>250</v>
      </c>
      <c r="D103" s="14" t="s">
        <v>251</v>
      </c>
      <c r="E103" s="13" t="s">
        <v>164</v>
      </c>
      <c r="F103" s="13">
        <v>3.7274218579487997E-2</v>
      </c>
      <c r="G103" s="15">
        <v>300</v>
      </c>
      <c r="H103" s="15">
        <f t="shared" si="3"/>
        <v>11.18</v>
      </c>
    </row>
    <row r="104" spans="1:8" s="5" customFormat="1" ht="15.6" customHeight="1" x14ac:dyDescent="0.25">
      <c r="A104" s="13">
        <v>91</v>
      </c>
      <c r="B104" s="13"/>
      <c r="C104" s="14" t="s">
        <v>252</v>
      </c>
      <c r="D104" s="14" t="s">
        <v>253</v>
      </c>
      <c r="E104" s="13" t="s">
        <v>160</v>
      </c>
      <c r="F104" s="13">
        <v>6.7729315887518002E-2</v>
      </c>
      <c r="G104" s="15">
        <v>108.4</v>
      </c>
      <c r="H104" s="15">
        <f t="shared" si="3"/>
        <v>7.34</v>
      </c>
    </row>
    <row r="105" spans="1:8" s="5" customFormat="1" ht="15.6" customHeight="1" x14ac:dyDescent="0.25">
      <c r="A105" s="13">
        <v>92</v>
      </c>
      <c r="B105" s="13"/>
      <c r="C105" s="14" t="s">
        <v>254</v>
      </c>
      <c r="D105" s="14" t="s">
        <v>255</v>
      </c>
      <c r="E105" s="13" t="s">
        <v>164</v>
      </c>
      <c r="F105" s="13">
        <v>3.8274509849626001E-4</v>
      </c>
      <c r="G105" s="15">
        <v>14312.87</v>
      </c>
      <c r="H105" s="15">
        <f t="shared" si="3"/>
        <v>5.48</v>
      </c>
    </row>
    <row r="106" spans="1:8" s="5" customFormat="1" ht="15.6" customHeight="1" x14ac:dyDescent="0.25">
      <c r="A106" s="13">
        <v>93</v>
      </c>
      <c r="B106" s="13"/>
      <c r="C106" s="14" t="s">
        <v>256</v>
      </c>
      <c r="D106" s="14" t="s">
        <v>257</v>
      </c>
      <c r="E106" s="13" t="s">
        <v>160</v>
      </c>
      <c r="F106" s="13">
        <v>5.9780441105276E-2</v>
      </c>
      <c r="G106" s="15">
        <v>59.99</v>
      </c>
      <c r="H106" s="15">
        <f t="shared" si="3"/>
        <v>3.59</v>
      </c>
    </row>
    <row r="107" spans="1:8" s="5" customFormat="1" ht="15.6" customHeight="1" x14ac:dyDescent="0.25">
      <c r="A107" s="13">
        <v>94</v>
      </c>
      <c r="B107" s="13"/>
      <c r="C107" s="14" t="s">
        <v>258</v>
      </c>
      <c r="D107" s="14" t="s">
        <v>259</v>
      </c>
      <c r="E107" s="13" t="s">
        <v>260</v>
      </c>
      <c r="F107" s="13">
        <v>0.88454757195716005</v>
      </c>
      <c r="G107" s="15">
        <v>1.82</v>
      </c>
      <c r="H107" s="15">
        <f t="shared" si="3"/>
        <v>1.61</v>
      </c>
    </row>
    <row r="108" spans="1:8" s="5" customFormat="1" ht="15.6" customHeight="1" x14ac:dyDescent="0.25">
      <c r="A108" s="13">
        <v>95</v>
      </c>
      <c r="B108" s="13"/>
      <c r="C108" s="14" t="s">
        <v>261</v>
      </c>
      <c r="D108" s="14" t="s">
        <v>262</v>
      </c>
      <c r="E108" s="13" t="s">
        <v>260</v>
      </c>
      <c r="F108" s="13">
        <v>5.9266721522147001E-2</v>
      </c>
      <c r="G108" s="15">
        <v>6.67</v>
      </c>
      <c r="H108" s="15">
        <f t="shared" si="3"/>
        <v>0.4</v>
      </c>
    </row>
    <row r="109" spans="1:8" s="5" customFormat="1" ht="15.6" customHeight="1" x14ac:dyDescent="0.25">
      <c r="D109" s="85"/>
      <c r="E109" s="85"/>
    </row>
    <row r="110" spans="1:8" s="5" customFormat="1" ht="15.6" customHeight="1" x14ac:dyDescent="0.25">
      <c r="D110" s="85" t="s">
        <v>31</v>
      </c>
      <c r="E110" s="85"/>
    </row>
    <row r="111" spans="1:8" s="5" customFormat="1" ht="15.6" customHeight="1" x14ac:dyDescent="0.25">
      <c r="D111" s="7" t="s">
        <v>32</v>
      </c>
      <c r="E111" s="85"/>
    </row>
    <row r="112" spans="1:8" s="5" customFormat="1" ht="15.6" customHeight="1" x14ac:dyDescent="0.25">
      <c r="D112" s="85"/>
      <c r="E112" s="85"/>
    </row>
    <row r="113" spans="4:5" s="5" customFormat="1" ht="15.6" customHeight="1" x14ac:dyDescent="0.25">
      <c r="D113" s="85" t="s">
        <v>406</v>
      </c>
      <c r="E113" s="85"/>
    </row>
    <row r="114" spans="4:5" s="5" customFormat="1" ht="15.6" customHeight="1" x14ac:dyDescent="0.25">
      <c r="D114" s="7" t="s">
        <v>33</v>
      </c>
      <c r="E114" s="85"/>
    </row>
    <row r="115" spans="4:5" s="5" customFormat="1" ht="15.6" customHeight="1" x14ac:dyDescent="0.25"/>
    <row r="116" spans="4:5" s="5" customFormat="1" ht="15.6" customHeight="1" x14ac:dyDescent="0.25"/>
    <row r="117" spans="4:5" s="5" customFormat="1" ht="15.6" customHeight="1" x14ac:dyDescent="0.25"/>
  </sheetData>
  <mergeCells count="14">
    <mergeCell ref="A10:E10"/>
    <mergeCell ref="A23:E23"/>
    <mergeCell ref="A25:E25"/>
    <mergeCell ref="A55:E55"/>
    <mergeCell ref="A2:H2"/>
    <mergeCell ref="A3:H3"/>
    <mergeCell ref="A5:H5"/>
    <mergeCell ref="A7:A8"/>
    <mergeCell ref="C7:C8"/>
    <mergeCell ref="D7:D8"/>
    <mergeCell ref="E7:E8"/>
    <mergeCell ref="F7:F8"/>
    <mergeCell ref="G7:H7"/>
    <mergeCell ref="B7:B8"/>
  </mergeCells>
  <conditionalFormatting sqref="F10:F25">
    <cfRule type="expression" dxfId="6" priority="1" stopIfTrue="1">
      <formula>ROUND(F10*10000,0)/10000=F10</formula>
    </cfRule>
  </conditionalFormatting>
  <conditionalFormatting sqref="F26:F27">
    <cfRule type="expression" dxfId="5" priority="2" stopIfTrue="1">
      <formula>F26&gt;=1/10000</formula>
    </cfRule>
  </conditionalFormatting>
  <conditionalFormatting sqref="F28:F55">
    <cfRule type="expression" dxfId="4" priority="3" stopIfTrue="1">
      <formula>ROUND(F10*10000,0)/10000=F10</formula>
    </cfRule>
  </conditionalFormatting>
  <conditionalFormatting sqref="F56:F57">
    <cfRule type="expression" dxfId="3" priority="4" stopIfTrue="1">
      <formula>F56&gt;=1/10000</formula>
    </cfRule>
  </conditionalFormatting>
  <conditionalFormatting sqref="F58:F108">
    <cfRule type="expression" dxfId="2" priority="5" stopIfTrue="1">
      <formula>ROUND(F10*10000,0)/10000=F10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21" zoomScale="60" zoomScaleNormal="100" workbookViewId="0">
      <selection activeCell="E46" sqref="E46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7" max="7" width="10.140625" customWidth="1"/>
    <col min="11" max="11" width="13.5703125" customWidth="1"/>
  </cols>
  <sheetData>
    <row r="1" spans="1:5" ht="15.6" customHeight="1" x14ac:dyDescent="0.25">
      <c r="A1" s="34"/>
      <c r="B1" s="5"/>
      <c r="C1" s="5"/>
      <c r="D1" s="5"/>
      <c r="E1" s="5"/>
    </row>
    <row r="2" spans="1:5" ht="15.6" customHeight="1" x14ac:dyDescent="0.25">
      <c r="B2" s="5"/>
      <c r="C2" s="5"/>
      <c r="D2" s="5"/>
      <c r="E2" s="35" t="s">
        <v>263</v>
      </c>
    </row>
    <row r="3" spans="1:5" ht="15.6" customHeight="1" x14ac:dyDescent="0.25">
      <c r="B3" s="5"/>
      <c r="C3" s="5"/>
      <c r="D3" s="5"/>
      <c r="E3" s="5"/>
    </row>
    <row r="4" spans="1:5" ht="15.6" customHeight="1" x14ac:dyDescent="0.25">
      <c r="B4" s="5"/>
      <c r="C4" s="5"/>
      <c r="D4" s="5"/>
      <c r="E4" s="5"/>
    </row>
    <row r="5" spans="1:5" ht="15.6" customHeight="1" x14ac:dyDescent="0.25">
      <c r="B5" s="105" t="s">
        <v>264</v>
      </c>
      <c r="C5" s="105"/>
      <c r="D5" s="105"/>
      <c r="E5" s="105"/>
    </row>
    <row r="6" spans="1:5" ht="15.6" customHeight="1" x14ac:dyDescent="0.25">
      <c r="B6" s="9"/>
      <c r="C6" s="5"/>
      <c r="D6" s="5"/>
      <c r="E6" s="5"/>
    </row>
    <row r="7" spans="1:5" ht="15.6" customHeight="1" x14ac:dyDescent="0.25">
      <c r="B7" s="115" t="s">
        <v>265</v>
      </c>
      <c r="C7" s="115"/>
      <c r="D7" s="115"/>
      <c r="E7" s="115"/>
    </row>
    <row r="8" spans="1:5" ht="15.6" customHeight="1" x14ac:dyDescent="0.25">
      <c r="B8" s="99" t="s">
        <v>5</v>
      </c>
      <c r="C8" s="99"/>
      <c r="D8" s="99"/>
    </row>
    <row r="9" spans="1:5" x14ac:dyDescent="0.25">
      <c r="B9" s="36"/>
      <c r="C9" s="16"/>
      <c r="D9" s="16"/>
      <c r="E9" s="16"/>
    </row>
    <row r="10" spans="1:5" s="5" customFormat="1" ht="62.45" customHeight="1" x14ac:dyDescent="0.25">
      <c r="B10" s="3" t="s">
        <v>266</v>
      </c>
      <c r="C10" s="3" t="s">
        <v>267</v>
      </c>
      <c r="D10" s="3" t="s">
        <v>268</v>
      </c>
      <c r="E10" s="3" t="s">
        <v>269</v>
      </c>
    </row>
    <row r="11" spans="1:5" s="5" customFormat="1" ht="15" customHeight="1" x14ac:dyDescent="0.25">
      <c r="B11" s="29" t="s">
        <v>270</v>
      </c>
      <c r="C11" s="37">
        <f>'Прил.5 Расчет СМР и ОБ'!J14</f>
        <v>5409299.2999999998</v>
      </c>
      <c r="D11" s="38">
        <f>C11/C24</f>
        <v>0.13903926953637</v>
      </c>
      <c r="E11" s="38">
        <f>C11/C40</f>
        <v>0.12628646034727001</v>
      </c>
    </row>
    <row r="12" spans="1:5" s="5" customFormat="1" ht="15" customHeight="1" x14ac:dyDescent="0.25">
      <c r="B12" s="29" t="s">
        <v>271</v>
      </c>
      <c r="C12" s="37">
        <f>'Прил.5 Расчет СМР и ОБ'!J23</f>
        <v>1997915.18</v>
      </c>
      <c r="D12" s="38">
        <f>C12/C24</f>
        <v>5.1353909594689003E-2</v>
      </c>
      <c r="E12" s="38">
        <f>C12/C40</f>
        <v>4.6643681956418E-2</v>
      </c>
    </row>
    <row r="13" spans="1:5" s="5" customFormat="1" ht="15" customHeight="1" x14ac:dyDescent="0.25">
      <c r="B13" s="29" t="s">
        <v>272</v>
      </c>
      <c r="C13" s="37">
        <f>'Прил.5 Расчет СМР и ОБ'!J49</f>
        <v>515672.42</v>
      </c>
      <c r="D13" s="38">
        <f>C13/C24</f>
        <v>1.3254714265275001E-2</v>
      </c>
      <c r="E13" s="38">
        <f>C13/C40</f>
        <v>1.2038979728947E-2</v>
      </c>
    </row>
    <row r="14" spans="1:5" s="5" customFormat="1" ht="15" customHeight="1" x14ac:dyDescent="0.25">
      <c r="B14" s="29" t="s">
        <v>273</v>
      </c>
      <c r="C14" s="37">
        <f>C13+C12</f>
        <v>2513587.6</v>
      </c>
      <c r="D14" s="38">
        <f>C14/C24</f>
        <v>6.4608623859964007E-2</v>
      </c>
      <c r="E14" s="38">
        <f>C14/C40</f>
        <v>5.8682661685364998E-2</v>
      </c>
    </row>
    <row r="15" spans="1:5" s="5" customFormat="1" ht="15" customHeight="1" x14ac:dyDescent="0.25">
      <c r="B15" s="29" t="s">
        <v>274</v>
      </c>
      <c r="C15" s="37">
        <f>'Прил.5 Расчет СМР и ОБ'!J16</f>
        <v>1855694.39</v>
      </c>
      <c r="D15" s="38">
        <f>C15/C24</f>
        <v>4.7698302156868003E-2</v>
      </c>
      <c r="E15" s="38">
        <f>C15/C40</f>
        <v>4.3323370182046003E-2</v>
      </c>
    </row>
    <row r="16" spans="1:5" s="5" customFormat="1" ht="15" customHeight="1" x14ac:dyDescent="0.25">
      <c r="B16" s="29" t="s">
        <v>275</v>
      </c>
      <c r="C16" s="37">
        <f>'Прил.5 Расчет СМР и ОБ'!J61</f>
        <v>13959535.15</v>
      </c>
      <c r="D16" s="38">
        <f>C16/C24</f>
        <v>0.35881238265429999</v>
      </c>
      <c r="E16" s="38">
        <f>C16/C40</f>
        <v>0.32590178217477</v>
      </c>
    </row>
    <row r="17" spans="2:5" s="5" customFormat="1" ht="15" customHeight="1" x14ac:dyDescent="0.25">
      <c r="B17" s="29" t="s">
        <v>276</v>
      </c>
      <c r="C17" s="37">
        <f>'Прил.5 Расчет СМР и ОБ'!J113</f>
        <v>3987715.04</v>
      </c>
      <c r="D17" s="38">
        <f>C17/C24</f>
        <v>0.10249922504395</v>
      </c>
      <c r="E17" s="38">
        <f>C17/C40</f>
        <v>9.3097902213538003E-2</v>
      </c>
    </row>
    <row r="18" spans="2:5" s="5" customFormat="1" ht="15" customHeight="1" x14ac:dyDescent="0.25">
      <c r="B18" s="29" t="s">
        <v>277</v>
      </c>
      <c r="C18" s="37">
        <f>C17+C16</f>
        <v>17947250.190000001</v>
      </c>
      <c r="D18" s="38">
        <f>C18/C24</f>
        <v>0.46131160769825003</v>
      </c>
      <c r="E18" s="38">
        <f>C18/C40</f>
        <v>0.41899968438830998</v>
      </c>
    </row>
    <row r="19" spans="2:5" s="5" customFormat="1" ht="15" customHeight="1" x14ac:dyDescent="0.25">
      <c r="B19" s="29" t="s">
        <v>278</v>
      </c>
      <c r="C19" s="37">
        <f>C18+C14+C11</f>
        <v>25870137.09</v>
      </c>
      <c r="D19" s="38">
        <f>C19/C24</f>
        <v>0.66495950109458002</v>
      </c>
      <c r="E19" s="39">
        <f>C19/C40</f>
        <v>0.60396880642094997</v>
      </c>
    </row>
    <row r="20" spans="2:5" s="5" customFormat="1" ht="15" customHeight="1" x14ac:dyDescent="0.25">
      <c r="B20" s="29" t="s">
        <v>279</v>
      </c>
      <c r="C20" s="37">
        <f>'Прил.5 Расчет СМР и ОБ'!J117</f>
        <v>5125178.2317447001</v>
      </c>
      <c r="D20" s="38">
        <f>C20/C24</f>
        <v>0.13173629301404</v>
      </c>
      <c r="E20" s="38">
        <f>C20/C40</f>
        <v>0.11965331952253</v>
      </c>
    </row>
    <row r="21" spans="2:5" s="5" customFormat="1" ht="15" customHeight="1" x14ac:dyDescent="0.25">
      <c r="B21" s="29" t="s">
        <v>280</v>
      </c>
      <c r="C21" s="40">
        <f>C20/(C11+C15)</f>
        <v>0.70546217249979004</v>
      </c>
      <c r="D21" s="38"/>
      <c r="E21" s="39"/>
    </row>
    <row r="22" spans="2:5" s="5" customFormat="1" ht="15" customHeight="1" x14ac:dyDescent="0.25">
      <c r="B22" s="29" t="s">
        <v>281</v>
      </c>
      <c r="C22" s="37">
        <f>'Прил.5 Расчет СМР и ОБ'!J116</f>
        <v>7909515.7956627002</v>
      </c>
      <c r="D22" s="38">
        <f>C22/C24</f>
        <v>0.20330420589138001</v>
      </c>
      <c r="E22" s="38">
        <f>C22/C40</f>
        <v>0.18465695786052</v>
      </c>
    </row>
    <row r="23" spans="2:5" s="5" customFormat="1" ht="15" customHeight="1" x14ac:dyDescent="0.25">
      <c r="B23" s="29" t="s">
        <v>282</v>
      </c>
      <c r="C23" s="40">
        <f>C22/(C11+C15)</f>
        <v>1.0887161273863</v>
      </c>
      <c r="D23" s="38"/>
      <c r="E23" s="39"/>
    </row>
    <row r="24" spans="2:5" s="5" customFormat="1" ht="15" customHeight="1" x14ac:dyDescent="0.25">
      <c r="B24" s="29" t="s">
        <v>283</v>
      </c>
      <c r="C24" s="37">
        <f>C19+C20+C22</f>
        <v>38904831.117407002</v>
      </c>
      <c r="D24" s="38">
        <f>C24/C24</f>
        <v>1</v>
      </c>
      <c r="E24" s="38">
        <f>C24/C40</f>
        <v>0.90827908380400002</v>
      </c>
    </row>
    <row r="25" spans="2:5" s="5" customFormat="1" ht="31.15" customHeight="1" x14ac:dyDescent="0.25">
      <c r="B25" s="29" t="s">
        <v>284</v>
      </c>
      <c r="C25" s="37">
        <v>0</v>
      </c>
      <c r="D25" s="38"/>
      <c r="E25" s="38">
        <f>C25/C40</f>
        <v>0</v>
      </c>
    </row>
    <row r="26" spans="2:5" s="5" customFormat="1" ht="31.15" customHeight="1" x14ac:dyDescent="0.25">
      <c r="B26" s="29" t="s">
        <v>285</v>
      </c>
      <c r="C26" s="37">
        <f>C25</f>
        <v>0</v>
      </c>
      <c r="D26" s="38"/>
      <c r="E26" s="38">
        <f>C26/C40</f>
        <v>0</v>
      </c>
    </row>
    <row r="27" spans="2:5" s="5" customFormat="1" ht="15" customHeight="1" x14ac:dyDescent="0.25">
      <c r="B27" s="29" t="s">
        <v>286</v>
      </c>
      <c r="C27" s="41">
        <f>C24+C25</f>
        <v>38904831.117407002</v>
      </c>
      <c r="D27" s="38"/>
      <c r="E27" s="38">
        <f>C27/C40</f>
        <v>0.90827908380400002</v>
      </c>
    </row>
    <row r="28" spans="2:5" s="5" customFormat="1" ht="33" customHeight="1" x14ac:dyDescent="0.25">
      <c r="B28" s="29" t="s">
        <v>287</v>
      </c>
      <c r="C28" s="29"/>
      <c r="D28" s="39"/>
      <c r="E28" s="39"/>
    </row>
    <row r="29" spans="2:5" s="5" customFormat="1" ht="31.15" customHeight="1" x14ac:dyDescent="0.25">
      <c r="B29" s="29" t="s">
        <v>288</v>
      </c>
      <c r="C29" s="41">
        <f>ROUND(C24*0.025,2)</f>
        <v>972620.78</v>
      </c>
      <c r="D29" s="39"/>
      <c r="E29" s="38">
        <f>C29/C40</f>
        <v>2.2706977143305E-2</v>
      </c>
    </row>
    <row r="30" spans="2:5" s="5" customFormat="1" ht="62.45" customHeight="1" x14ac:dyDescent="0.25">
      <c r="B30" s="29" t="s">
        <v>289</v>
      </c>
      <c r="C30" s="41">
        <f>ROUND((C24+C29)*0.019,2)</f>
        <v>757671.59</v>
      </c>
      <c r="D30" s="39"/>
      <c r="E30" s="38">
        <f>C30/C40</f>
        <v>1.7688735250199001E-2</v>
      </c>
    </row>
    <row r="31" spans="2:5" s="5" customFormat="1" ht="15.6" customHeight="1" x14ac:dyDescent="0.25">
      <c r="B31" s="29" t="s">
        <v>290</v>
      </c>
      <c r="C31" s="41">
        <f>ROUND(C25*80%*7%,2)</f>
        <v>0</v>
      </c>
      <c r="D31" s="39"/>
      <c r="E31" s="38">
        <f>C31/C40</f>
        <v>0</v>
      </c>
    </row>
    <row r="32" spans="2:5" s="5" customFormat="1" ht="31.15" customHeight="1" x14ac:dyDescent="0.25">
      <c r="B32" s="29" t="s">
        <v>291</v>
      </c>
      <c r="C32" s="41">
        <v>0</v>
      </c>
      <c r="D32" s="39"/>
      <c r="E32" s="38">
        <f>C32/C40</f>
        <v>0</v>
      </c>
    </row>
    <row r="33" spans="2:11" s="5" customFormat="1" ht="46.9" customHeight="1" x14ac:dyDescent="0.25">
      <c r="B33" s="29" t="s">
        <v>292</v>
      </c>
      <c r="C33" s="41">
        <v>0</v>
      </c>
      <c r="D33" s="39"/>
      <c r="E33" s="38">
        <f>C33/C40</f>
        <v>0</v>
      </c>
    </row>
    <row r="34" spans="2:11" s="5" customFormat="1" ht="62.45" customHeight="1" x14ac:dyDescent="0.25">
      <c r="B34" s="29" t="s">
        <v>293</v>
      </c>
      <c r="C34" s="41">
        <v>0</v>
      </c>
      <c r="D34" s="39"/>
      <c r="E34" s="38">
        <f>C34/C40</f>
        <v>0</v>
      </c>
    </row>
    <row r="35" spans="2:11" s="5" customFormat="1" ht="93.6" customHeight="1" x14ac:dyDescent="0.25">
      <c r="B35" s="29" t="s">
        <v>294</v>
      </c>
      <c r="C35" s="41">
        <v>0</v>
      </c>
      <c r="D35" s="39"/>
      <c r="E35" s="38">
        <f>C35/C40</f>
        <v>0</v>
      </c>
    </row>
    <row r="36" spans="2:11" s="5" customFormat="1" ht="46.9" customHeight="1" x14ac:dyDescent="0.25">
      <c r="B36" s="42" t="s">
        <v>295</v>
      </c>
      <c r="C36" s="43">
        <f>ROUND((C27+C29+C31+C30)*0.0214,2)</f>
        <v>869591.64</v>
      </c>
      <c r="D36" s="44"/>
      <c r="E36" s="45">
        <f>C36/C40</f>
        <v>2.0301640577214002E-2</v>
      </c>
      <c r="K36" s="31"/>
    </row>
    <row r="37" spans="2:11" s="5" customFormat="1" ht="15.6" customHeight="1" x14ac:dyDescent="0.25">
      <c r="B37" s="25" t="s">
        <v>296</v>
      </c>
      <c r="C37" s="25">
        <f>ROUND((C27+C29+C30+C31)*0.002,2)</f>
        <v>81270.25</v>
      </c>
      <c r="D37" s="46"/>
      <c r="E37" s="46">
        <f>C37/C40</f>
        <v>1.8973496630214999E-3</v>
      </c>
    </row>
    <row r="38" spans="2:11" s="5" customFormat="1" ht="62.45" customHeight="1" x14ac:dyDescent="0.25">
      <c r="B38" s="47" t="s">
        <v>297</v>
      </c>
      <c r="C38" s="48">
        <f>C27+C29+C30+C31+C36+C37</f>
        <v>41585985.377406999</v>
      </c>
      <c r="D38" s="49"/>
      <c r="E38" s="50">
        <f>C38/C40</f>
        <v>0.97087378643774003</v>
      </c>
    </row>
    <row r="39" spans="2:11" s="5" customFormat="1" ht="15.6" customHeight="1" x14ac:dyDescent="0.25">
      <c r="B39" s="29" t="s">
        <v>298</v>
      </c>
      <c r="C39" s="37">
        <f>ROUND(C38*0.03,2)</f>
        <v>1247579.56</v>
      </c>
      <c r="D39" s="39"/>
      <c r="E39" s="38">
        <f>C39/C40</f>
        <v>2.9126213562263002E-2</v>
      </c>
    </row>
    <row r="40" spans="2:11" s="5" customFormat="1" ht="15.6" customHeight="1" x14ac:dyDescent="0.25">
      <c r="B40" s="29" t="s">
        <v>299</v>
      </c>
      <c r="C40" s="37">
        <f>C39+C38</f>
        <v>42833564.937407002</v>
      </c>
      <c r="D40" s="39"/>
      <c r="E40" s="38">
        <f>C40/C40</f>
        <v>1</v>
      </c>
    </row>
    <row r="41" spans="2:11" s="5" customFormat="1" ht="31.15" customHeight="1" x14ac:dyDescent="0.25">
      <c r="B41" s="29" t="s">
        <v>300</v>
      </c>
      <c r="C41" s="37">
        <f>C40/'Прил.5 Расчет СМР и ОБ'!E120</f>
        <v>42833564.937407002</v>
      </c>
      <c r="D41" s="39"/>
      <c r="E41" s="39"/>
    </row>
    <row r="42" spans="2:11" s="5" customFormat="1" ht="15.6" customHeight="1" x14ac:dyDescent="0.25">
      <c r="B42" s="85"/>
      <c r="C42" s="85"/>
    </row>
    <row r="43" spans="2:11" s="5" customFormat="1" ht="15.6" customHeight="1" x14ac:dyDescent="0.25">
      <c r="B43" s="85" t="s">
        <v>31</v>
      </c>
      <c r="C43" s="85"/>
    </row>
    <row r="44" spans="2:11" s="5" customFormat="1" ht="15.6" customHeight="1" x14ac:dyDescent="0.25">
      <c r="B44" s="7" t="s">
        <v>32</v>
      </c>
      <c r="C44" s="85"/>
    </row>
    <row r="45" spans="2:11" s="5" customFormat="1" ht="15.6" customHeight="1" x14ac:dyDescent="0.25">
      <c r="B45" s="85"/>
      <c r="C45" s="85"/>
    </row>
    <row r="46" spans="2:11" s="5" customFormat="1" ht="15.6" customHeight="1" x14ac:dyDescent="0.25">
      <c r="B46" s="85" t="s">
        <v>406</v>
      </c>
      <c r="C46" s="85"/>
    </row>
    <row r="47" spans="2:11" s="5" customFormat="1" ht="15.6" customHeight="1" x14ac:dyDescent="0.25">
      <c r="B47" s="7" t="s">
        <v>33</v>
      </c>
      <c r="C47" s="85"/>
    </row>
    <row r="48" spans="2:11" s="5" customFormat="1" ht="15.6" customHeight="1" x14ac:dyDescent="0.25"/>
  </sheetData>
  <mergeCells count="3">
    <mergeCell ref="B5:E5"/>
    <mergeCell ref="B7:E7"/>
    <mergeCell ref="B8:D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27"/>
  <sheetViews>
    <sheetView tabSelected="1" view="pageBreakPreview" zoomScale="60" zoomScaleNormal="100" workbookViewId="0">
      <selection activeCell="X26" sqref="X26"/>
    </sheetView>
  </sheetViews>
  <sheetFormatPr defaultColWidth="9.140625" defaultRowHeight="15" outlineLevelRow="1" x14ac:dyDescent="0.25"/>
  <cols>
    <col min="1" max="1" width="5.7109375" style="17" customWidth="1"/>
    <col min="2" max="2" width="22.5703125" style="17" customWidth="1"/>
    <col min="3" max="3" width="39.140625" style="17" customWidth="1"/>
    <col min="4" max="4" width="10.7109375" style="17" customWidth="1"/>
    <col min="5" max="5" width="12.7109375" style="17" customWidth="1"/>
    <col min="6" max="6" width="14.5703125" style="17" customWidth="1"/>
    <col min="7" max="7" width="16" style="17" customWidth="1"/>
    <col min="8" max="8" width="12.7109375" style="17" customWidth="1"/>
    <col min="9" max="9" width="14.5703125" style="17" customWidth="1"/>
    <col min="10" max="10" width="15.140625" style="17" customWidth="1"/>
    <col min="11" max="11" width="22.42578125" style="17" customWidth="1"/>
    <col min="12" max="12" width="16.28515625" style="17" customWidth="1"/>
    <col min="13" max="13" width="10.85546875" style="17" customWidth="1"/>
    <col min="14" max="14" width="9.140625" style="17"/>
  </cols>
  <sheetData>
    <row r="1" spans="1:11" x14ac:dyDescent="0.25">
      <c r="A1" s="16"/>
    </row>
    <row r="2" spans="1:11" ht="15.6" customHeight="1" x14ac:dyDescent="0.25">
      <c r="A2" s="5"/>
      <c r="B2" s="5"/>
      <c r="C2" s="5"/>
      <c r="D2" s="5"/>
      <c r="E2" s="5"/>
      <c r="F2" s="5"/>
      <c r="G2" s="5"/>
      <c r="H2" s="128" t="s">
        <v>301</v>
      </c>
      <c r="I2" s="128"/>
      <c r="J2" s="128"/>
    </row>
    <row r="3" spans="1:11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1" s="16" customFormat="1" ht="15.6" customHeight="1" x14ac:dyDescent="0.2">
      <c r="A4" s="105" t="s">
        <v>302</v>
      </c>
      <c r="B4" s="105"/>
      <c r="C4" s="105"/>
      <c r="D4" s="105"/>
      <c r="E4" s="105"/>
      <c r="F4" s="105"/>
      <c r="G4" s="105"/>
      <c r="H4" s="105"/>
      <c r="I4" s="18"/>
      <c r="J4" s="18"/>
    </row>
    <row r="5" spans="1:11" s="16" customFormat="1" ht="15.6" customHeight="1" x14ac:dyDescent="0.2">
      <c r="A5" s="18"/>
      <c r="B5" s="18"/>
      <c r="C5" s="18"/>
      <c r="F5" s="18"/>
      <c r="G5" s="18"/>
      <c r="H5" s="18"/>
      <c r="I5" s="18"/>
      <c r="J5" s="18"/>
    </row>
    <row r="6" spans="1:11" s="16" customFormat="1" ht="15.6" customHeight="1" x14ac:dyDescent="0.2">
      <c r="A6" s="127" t="s">
        <v>303</v>
      </c>
      <c r="B6" s="127"/>
      <c r="C6" s="127"/>
      <c r="D6" s="51" t="s">
        <v>47</v>
      </c>
      <c r="E6" s="60"/>
      <c r="F6" s="60"/>
      <c r="G6" s="60"/>
      <c r="H6" s="60"/>
      <c r="I6" s="19"/>
      <c r="J6" s="19"/>
    </row>
    <row r="7" spans="1:11" ht="15.6" customHeight="1" x14ac:dyDescent="0.25">
      <c r="B7" s="99" t="s">
        <v>5</v>
      </c>
      <c r="C7" s="99"/>
      <c r="D7" s="99"/>
    </row>
    <row r="8" spans="1:11" s="16" customFormat="1" ht="15.6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1" s="5" customFormat="1" ht="27" customHeight="1" x14ac:dyDescent="0.25">
      <c r="A9" s="129" t="s">
        <v>304</v>
      </c>
      <c r="B9" s="106" t="s">
        <v>54</v>
      </c>
      <c r="C9" s="106" t="s">
        <v>266</v>
      </c>
      <c r="D9" s="106" t="s">
        <v>56</v>
      </c>
      <c r="E9" s="106" t="s">
        <v>305</v>
      </c>
      <c r="F9" s="106" t="s">
        <v>58</v>
      </c>
      <c r="G9" s="106"/>
      <c r="H9" s="106" t="s">
        <v>306</v>
      </c>
      <c r="I9" s="106" t="s">
        <v>307</v>
      </c>
      <c r="J9" s="106"/>
      <c r="K9" s="6"/>
    </row>
    <row r="10" spans="1:11" s="5" customFormat="1" ht="28.5" customHeight="1" x14ac:dyDescent="0.25">
      <c r="A10" s="129"/>
      <c r="B10" s="106"/>
      <c r="C10" s="106"/>
      <c r="D10" s="106"/>
      <c r="E10" s="106"/>
      <c r="F10" s="3" t="s">
        <v>308</v>
      </c>
      <c r="G10" s="3" t="s">
        <v>60</v>
      </c>
      <c r="H10" s="106"/>
      <c r="I10" s="3" t="s">
        <v>308</v>
      </c>
      <c r="J10" s="3" t="s">
        <v>60</v>
      </c>
    </row>
    <row r="11" spans="1:11" s="5" customFormat="1" ht="15.6" customHeight="1" x14ac:dyDescent="0.25">
      <c r="A11" s="29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</row>
    <row r="12" spans="1:11" s="5" customFormat="1" ht="15.6" customHeight="1" x14ac:dyDescent="0.25">
      <c r="A12" s="25"/>
      <c r="B12" s="130" t="s">
        <v>309</v>
      </c>
      <c r="C12" s="131"/>
      <c r="D12" s="132"/>
      <c r="E12" s="132"/>
      <c r="F12" s="132"/>
      <c r="G12" s="132"/>
      <c r="H12" s="132"/>
      <c r="I12" s="25"/>
      <c r="J12" s="25"/>
    </row>
    <row r="13" spans="1:11" s="5" customFormat="1" ht="31.15" customHeight="1" x14ac:dyDescent="0.25">
      <c r="A13" s="13">
        <v>1</v>
      </c>
      <c r="B13" s="13" t="s">
        <v>63</v>
      </c>
      <c r="C13" s="14" t="s">
        <v>310</v>
      </c>
      <c r="D13" s="13" t="s">
        <v>65</v>
      </c>
      <c r="E13" s="13">
        <v>14227.51</v>
      </c>
      <c r="F13" s="15">
        <f>G13/E13</f>
        <v>9.0384789748874006</v>
      </c>
      <c r="G13" s="15">
        <f>Прил.3!H10</f>
        <v>128595.05</v>
      </c>
      <c r="H13" s="20">
        <f>G13/G14</f>
        <v>1</v>
      </c>
      <c r="I13" s="15">
        <v>380.2</v>
      </c>
      <c r="J13" s="15">
        <f>ROUND(I13*E13,2)</f>
        <v>5409299.2999999998</v>
      </c>
    </row>
    <row r="14" spans="1:11" s="5" customFormat="1" ht="31.15" customHeight="1" x14ac:dyDescent="0.25">
      <c r="A14" s="13"/>
      <c r="B14" s="13"/>
      <c r="C14" s="14" t="s">
        <v>311</v>
      </c>
      <c r="D14" s="13" t="s">
        <v>65</v>
      </c>
      <c r="E14" s="13">
        <f>SUM(E13:E13)</f>
        <v>14227.51</v>
      </c>
      <c r="F14" s="15"/>
      <c r="G14" s="15">
        <f>SUM(G13:G13)</f>
        <v>128595.05</v>
      </c>
      <c r="H14" s="20">
        <v>1</v>
      </c>
      <c r="I14" s="15"/>
      <c r="J14" s="15">
        <f>SUM(J13:J13)</f>
        <v>5409299.2999999998</v>
      </c>
    </row>
    <row r="15" spans="1:11" s="5" customFormat="1" ht="15.6" customHeight="1" x14ac:dyDescent="0.25">
      <c r="A15" s="13"/>
      <c r="B15" s="114" t="s">
        <v>88</v>
      </c>
      <c r="C15" s="113"/>
      <c r="D15" s="114"/>
      <c r="E15" s="114"/>
      <c r="F15" s="116"/>
      <c r="G15" s="116"/>
      <c r="H15" s="114"/>
      <c r="I15" s="15"/>
      <c r="J15" s="15"/>
    </row>
    <row r="16" spans="1:11" s="5" customFormat="1" ht="15.6" customHeight="1" x14ac:dyDescent="0.25">
      <c r="A16" s="13">
        <v>2</v>
      </c>
      <c r="B16" s="13">
        <v>2</v>
      </c>
      <c r="C16" s="14" t="s">
        <v>88</v>
      </c>
      <c r="D16" s="13" t="s">
        <v>65</v>
      </c>
      <c r="E16" s="13">
        <v>3110.502</v>
      </c>
      <c r="F16" s="15">
        <v>13.47</v>
      </c>
      <c r="G16" s="15">
        <f>ROUND(F16*E16,2)</f>
        <v>41898.46</v>
      </c>
      <c r="H16" s="20">
        <v>1</v>
      </c>
      <c r="I16" s="15">
        <f>ROUND(F16*Прил.10!$D$10,2)</f>
        <v>596.59</v>
      </c>
      <c r="J16" s="15">
        <f>ROUND(I16*E16,2)</f>
        <v>1855694.39</v>
      </c>
    </row>
    <row r="17" spans="1:10" s="5" customFormat="1" ht="15.6" customHeight="1" x14ac:dyDescent="0.25">
      <c r="A17" s="13"/>
      <c r="B17" s="112" t="s">
        <v>89</v>
      </c>
      <c r="C17" s="113"/>
      <c r="D17" s="114"/>
      <c r="E17" s="114"/>
      <c r="F17" s="116"/>
      <c r="G17" s="116"/>
      <c r="H17" s="114"/>
      <c r="I17" s="15"/>
      <c r="J17" s="15"/>
    </row>
    <row r="18" spans="1:10" s="5" customFormat="1" ht="15.6" customHeight="1" x14ac:dyDescent="0.25">
      <c r="A18" s="13"/>
      <c r="B18" s="114" t="s">
        <v>312</v>
      </c>
      <c r="C18" s="113"/>
      <c r="D18" s="114"/>
      <c r="E18" s="114"/>
      <c r="F18" s="116"/>
      <c r="G18" s="116"/>
      <c r="H18" s="114"/>
      <c r="I18" s="15"/>
      <c r="J18" s="15"/>
    </row>
    <row r="19" spans="1:10" s="5" customFormat="1" ht="31.15" customHeight="1" x14ac:dyDescent="0.25">
      <c r="A19" s="13">
        <v>3</v>
      </c>
      <c r="B19" s="21" t="s">
        <v>90</v>
      </c>
      <c r="C19" s="22" t="s">
        <v>91</v>
      </c>
      <c r="D19" s="23" t="s">
        <v>92</v>
      </c>
      <c r="E19" s="30">
        <v>728.54226583663001</v>
      </c>
      <c r="F19" s="24">
        <v>120.04</v>
      </c>
      <c r="G19" s="15">
        <f>ROUND(F19*E19,2)</f>
        <v>87454.21</v>
      </c>
      <c r="H19" s="20">
        <f>G19/G50</f>
        <v>0.46865663323529</v>
      </c>
      <c r="I19" s="15">
        <f>ROUND(F19*Прил.10!$D$11,2)</f>
        <v>1616.94</v>
      </c>
      <c r="J19" s="15">
        <f>ROUND(I19*E19,2)</f>
        <v>1178009.1299999999</v>
      </c>
    </row>
    <row r="20" spans="1:10" s="5" customFormat="1" ht="31.15" customHeight="1" x14ac:dyDescent="0.25">
      <c r="A20" s="13">
        <v>4</v>
      </c>
      <c r="B20" s="21" t="s">
        <v>93</v>
      </c>
      <c r="C20" s="22" t="s">
        <v>94</v>
      </c>
      <c r="D20" s="23" t="s">
        <v>92</v>
      </c>
      <c r="E20" s="30">
        <v>277.07190357925998</v>
      </c>
      <c r="F20" s="24">
        <v>96.89</v>
      </c>
      <c r="G20" s="15">
        <f>ROUND(F20*E20,2)</f>
        <v>26845.5</v>
      </c>
      <c r="H20" s="20">
        <f>G20/G50</f>
        <v>0.14386181805904999</v>
      </c>
      <c r="I20" s="15">
        <f>ROUND(F20*Прил.10!$D$11,2)</f>
        <v>1305.1099999999999</v>
      </c>
      <c r="J20" s="15">
        <f>ROUND(I20*E20,2)</f>
        <v>361609.31</v>
      </c>
    </row>
    <row r="21" spans="1:10" s="5" customFormat="1" ht="31.15" customHeight="1" x14ac:dyDescent="0.25">
      <c r="A21" s="13">
        <v>5</v>
      </c>
      <c r="B21" s="21" t="s">
        <v>95</v>
      </c>
      <c r="C21" s="22" t="s">
        <v>96</v>
      </c>
      <c r="D21" s="23" t="s">
        <v>92</v>
      </c>
      <c r="E21" s="30">
        <v>214.47808157420999</v>
      </c>
      <c r="F21" s="24">
        <v>86.4</v>
      </c>
      <c r="G21" s="15">
        <f>ROUND(F21*E21,2)</f>
        <v>18530.91</v>
      </c>
      <c r="H21" s="20">
        <f>G21/G50</f>
        <v>9.9304926445349995E-2</v>
      </c>
      <c r="I21" s="15">
        <f>ROUND(F21*Прил.10!$D$11,2)</f>
        <v>1163.81</v>
      </c>
      <c r="J21" s="15">
        <f>ROUND(I21*E21,2)</f>
        <v>249611.74</v>
      </c>
    </row>
    <row r="22" spans="1:10" s="5" customFormat="1" ht="31.15" customHeight="1" x14ac:dyDescent="0.25">
      <c r="A22" s="13">
        <v>6</v>
      </c>
      <c r="B22" s="21" t="s">
        <v>97</v>
      </c>
      <c r="C22" s="22" t="s">
        <v>98</v>
      </c>
      <c r="D22" s="23" t="s">
        <v>92</v>
      </c>
      <c r="E22" s="30">
        <v>154.7706419873</v>
      </c>
      <c r="F22" s="24">
        <v>100.1</v>
      </c>
      <c r="G22" s="15">
        <f>ROUND(F22*E22,2)</f>
        <v>15492.54</v>
      </c>
      <c r="H22" s="20">
        <f>G22/G50</f>
        <v>8.3022665651694999E-2</v>
      </c>
      <c r="I22" s="15">
        <f>ROUND(F22*Прил.10!$D$11,2)</f>
        <v>1348.35</v>
      </c>
      <c r="J22" s="15">
        <f>ROUND(I22*E22,2)</f>
        <v>208685</v>
      </c>
    </row>
    <row r="23" spans="1:10" s="5" customFormat="1" ht="15.6" customHeight="1" x14ac:dyDescent="0.25">
      <c r="A23" s="13"/>
      <c r="B23" s="117" t="s">
        <v>313</v>
      </c>
      <c r="C23" s="114"/>
      <c r="D23" s="114"/>
      <c r="E23" s="114"/>
      <c r="F23" s="116"/>
      <c r="G23" s="24">
        <f>SUM(G19:G22)</f>
        <v>148323.16</v>
      </c>
      <c r="H23" s="20">
        <f>SUM(H19:H22)</f>
        <v>0.79484604339138998</v>
      </c>
      <c r="I23" s="15"/>
      <c r="J23" s="15">
        <f>SUM(J19:J22)</f>
        <v>1997915.18</v>
      </c>
    </row>
    <row r="24" spans="1:10" s="5" customFormat="1" ht="46.9" customHeight="1" outlineLevel="1" x14ac:dyDescent="0.25">
      <c r="A24" s="13">
        <v>7</v>
      </c>
      <c r="B24" s="21" t="s">
        <v>99</v>
      </c>
      <c r="C24" s="22" t="s">
        <v>100</v>
      </c>
      <c r="D24" s="23" t="s">
        <v>92</v>
      </c>
      <c r="E24" s="30">
        <v>116.61934866602</v>
      </c>
      <c r="F24" s="24">
        <v>70.010000000000005</v>
      </c>
      <c r="G24" s="15">
        <f t="shared" ref="G24:G48" si="0">ROUND(F24*E24,2)</f>
        <v>8164.52</v>
      </c>
      <c r="H24" s="20">
        <f>G24/G50</f>
        <v>4.3752684464043998E-2</v>
      </c>
      <c r="I24" s="15">
        <f>ROUND(F24*Прил.10!$D$11,2)</f>
        <v>943.03</v>
      </c>
      <c r="J24" s="15">
        <f t="shared" ref="J24:J48" si="1">ROUND(I24*E24,2)</f>
        <v>109975.54</v>
      </c>
    </row>
    <row r="25" spans="1:10" s="5" customFormat="1" ht="31.15" customHeight="1" outlineLevel="1" x14ac:dyDescent="0.25">
      <c r="A25" s="13">
        <v>8</v>
      </c>
      <c r="B25" s="21" t="s">
        <v>101</v>
      </c>
      <c r="C25" s="22" t="s">
        <v>102</v>
      </c>
      <c r="D25" s="23" t="s">
        <v>92</v>
      </c>
      <c r="E25" s="30">
        <v>95.336945741296006</v>
      </c>
      <c r="F25" s="24">
        <v>65.709999999999994</v>
      </c>
      <c r="G25" s="15">
        <f t="shared" si="0"/>
        <v>6264.59</v>
      </c>
      <c r="H25" s="20">
        <f>G25/G50</f>
        <v>3.3571187230432002E-2</v>
      </c>
      <c r="I25" s="15">
        <f>ROUND(F25*Прил.10!$D$11,2)</f>
        <v>885.11</v>
      </c>
      <c r="J25" s="15">
        <f t="shared" si="1"/>
        <v>84383.679999999993</v>
      </c>
    </row>
    <row r="26" spans="1:10" s="5" customFormat="1" ht="31.15" customHeight="1" outlineLevel="1" x14ac:dyDescent="0.25">
      <c r="A26" s="13">
        <v>9</v>
      </c>
      <c r="B26" s="21" t="s">
        <v>103</v>
      </c>
      <c r="C26" s="22" t="s">
        <v>104</v>
      </c>
      <c r="D26" s="23" t="s">
        <v>92</v>
      </c>
      <c r="E26" s="30">
        <v>23.130588938270002</v>
      </c>
      <c r="F26" s="24">
        <v>239.44</v>
      </c>
      <c r="G26" s="15">
        <f t="shared" si="0"/>
        <v>5538.39</v>
      </c>
      <c r="H26" s="20">
        <f>G26/G50</f>
        <v>2.9679568438661E-2</v>
      </c>
      <c r="I26" s="15">
        <f>ROUND(F26*Прил.10!$D$11,2)</f>
        <v>3225.26</v>
      </c>
      <c r="J26" s="15">
        <f t="shared" si="1"/>
        <v>74602.16</v>
      </c>
    </row>
    <row r="27" spans="1:10" s="5" customFormat="1" ht="31.15" customHeight="1" outlineLevel="1" x14ac:dyDescent="0.25">
      <c r="A27" s="13">
        <v>10</v>
      </c>
      <c r="B27" s="21" t="s">
        <v>105</v>
      </c>
      <c r="C27" s="22" t="s">
        <v>106</v>
      </c>
      <c r="D27" s="23" t="s">
        <v>92</v>
      </c>
      <c r="E27" s="30">
        <v>560.29460226820004</v>
      </c>
      <c r="F27" s="24">
        <v>8.1</v>
      </c>
      <c r="G27" s="15">
        <f t="shared" si="0"/>
        <v>4538.3900000000003</v>
      </c>
      <c r="H27" s="20">
        <f>G27/G50</f>
        <v>2.4320688251700001E-2</v>
      </c>
      <c r="I27" s="15">
        <f>ROUND(F27*Прил.10!$D$11,2)</f>
        <v>109.11</v>
      </c>
      <c r="J27" s="15">
        <f t="shared" si="1"/>
        <v>61133.74</v>
      </c>
    </row>
    <row r="28" spans="1:10" s="5" customFormat="1" ht="15.6" customHeight="1" outlineLevel="1" x14ac:dyDescent="0.25">
      <c r="A28" s="13">
        <v>11</v>
      </c>
      <c r="B28" s="21" t="s">
        <v>107</v>
      </c>
      <c r="C28" s="22" t="s">
        <v>108</v>
      </c>
      <c r="D28" s="23" t="s">
        <v>92</v>
      </c>
      <c r="E28" s="30">
        <v>108.19875777612</v>
      </c>
      <c r="F28" s="24">
        <v>27.2</v>
      </c>
      <c r="G28" s="15">
        <f t="shared" si="0"/>
        <v>2943.01</v>
      </c>
      <c r="H28" s="20">
        <f>G28/G50</f>
        <v>1.5771237979026999E-2</v>
      </c>
      <c r="I28" s="15">
        <f>ROUND(F28*Прил.10!$D$11,2)</f>
        <v>366.38</v>
      </c>
      <c r="J28" s="15">
        <f t="shared" si="1"/>
        <v>39641.86</v>
      </c>
    </row>
    <row r="29" spans="1:10" s="5" customFormat="1" ht="31.15" customHeight="1" outlineLevel="1" x14ac:dyDescent="0.25">
      <c r="A29" s="13">
        <v>12</v>
      </c>
      <c r="B29" s="21" t="s">
        <v>109</v>
      </c>
      <c r="C29" s="22" t="s">
        <v>110</v>
      </c>
      <c r="D29" s="23" t="s">
        <v>92</v>
      </c>
      <c r="E29" s="30">
        <v>12.598787028012</v>
      </c>
      <c r="F29" s="24">
        <v>182.81</v>
      </c>
      <c r="G29" s="15">
        <f t="shared" si="0"/>
        <v>2303.1799999999998</v>
      </c>
      <c r="H29" s="20">
        <f>G29/G50</f>
        <v>1.2342465669004E-2</v>
      </c>
      <c r="I29" s="15">
        <f>ROUND(F29*Прил.10!$D$11,2)</f>
        <v>2462.4499999999998</v>
      </c>
      <c r="J29" s="15">
        <f t="shared" si="1"/>
        <v>31023.88</v>
      </c>
    </row>
    <row r="30" spans="1:10" s="5" customFormat="1" ht="15.6" customHeight="1" outlineLevel="1" x14ac:dyDescent="0.25">
      <c r="A30" s="13">
        <v>13</v>
      </c>
      <c r="B30" s="21" t="s">
        <v>111</v>
      </c>
      <c r="C30" s="22" t="s">
        <v>112</v>
      </c>
      <c r="D30" s="23" t="s">
        <v>92</v>
      </c>
      <c r="E30" s="30">
        <v>30.409046601019</v>
      </c>
      <c r="F30" s="24">
        <v>59.47</v>
      </c>
      <c r="G30" s="15">
        <f t="shared" si="0"/>
        <v>1808.43</v>
      </c>
      <c r="H30" s="20">
        <f>G30/G50</f>
        <v>9.6911596965052003E-3</v>
      </c>
      <c r="I30" s="15">
        <f>ROUND(F30*Прил.10!$D$11,2)</f>
        <v>801.06</v>
      </c>
      <c r="J30" s="15">
        <f t="shared" si="1"/>
        <v>24359.47</v>
      </c>
    </row>
    <row r="31" spans="1:10" s="5" customFormat="1" ht="31.15" customHeight="1" outlineLevel="1" x14ac:dyDescent="0.25">
      <c r="A31" s="13">
        <v>14</v>
      </c>
      <c r="B31" s="21" t="s">
        <v>113</v>
      </c>
      <c r="C31" s="22" t="s">
        <v>114</v>
      </c>
      <c r="D31" s="23" t="s">
        <v>92</v>
      </c>
      <c r="E31" s="30">
        <v>13.966826813139001</v>
      </c>
      <c r="F31" s="24">
        <v>115.4</v>
      </c>
      <c r="G31" s="15">
        <f t="shared" si="0"/>
        <v>1611.77</v>
      </c>
      <c r="H31" s="20">
        <f>G31/G50</f>
        <v>8.6372823189374993E-3</v>
      </c>
      <c r="I31" s="15">
        <f>ROUND(F31*Прил.10!$D$11,2)</f>
        <v>1554.44</v>
      </c>
      <c r="J31" s="15">
        <f t="shared" si="1"/>
        <v>21710.59</v>
      </c>
    </row>
    <row r="32" spans="1:10" s="5" customFormat="1" ht="15.6" customHeight="1" outlineLevel="1" x14ac:dyDescent="0.25">
      <c r="A32" s="13">
        <v>15</v>
      </c>
      <c r="B32" s="21" t="s">
        <v>115</v>
      </c>
      <c r="C32" s="22" t="s">
        <v>116</v>
      </c>
      <c r="D32" s="23" t="s">
        <v>92</v>
      </c>
      <c r="E32" s="30">
        <v>16.012402207733999</v>
      </c>
      <c r="F32" s="24">
        <v>89.99</v>
      </c>
      <c r="G32" s="15">
        <f t="shared" si="0"/>
        <v>1440.96</v>
      </c>
      <c r="H32" s="20">
        <f>G32/G50</f>
        <v>7.7219319942028004E-3</v>
      </c>
      <c r="I32" s="15">
        <f>ROUND(F32*Прил.10!$D$11,2)</f>
        <v>1212.17</v>
      </c>
      <c r="J32" s="15">
        <f t="shared" si="1"/>
        <v>19409.75</v>
      </c>
    </row>
    <row r="33" spans="1:10" s="5" customFormat="1" ht="31.15" customHeight="1" outlineLevel="1" x14ac:dyDescent="0.25">
      <c r="A33" s="13">
        <v>16</v>
      </c>
      <c r="B33" s="21" t="s">
        <v>117</v>
      </c>
      <c r="C33" s="22" t="s">
        <v>118</v>
      </c>
      <c r="D33" s="23" t="s">
        <v>92</v>
      </c>
      <c r="E33" s="30">
        <v>4.7541405737091997</v>
      </c>
      <c r="F33" s="24">
        <v>283.39999999999998</v>
      </c>
      <c r="G33" s="15">
        <f t="shared" si="0"/>
        <v>1347.32</v>
      </c>
      <c r="H33" s="20">
        <f>G33/G50</f>
        <v>7.2201264534958003E-3</v>
      </c>
      <c r="I33" s="15">
        <f>ROUND(F33*Прил.10!$D$11,2)</f>
        <v>3817.4</v>
      </c>
      <c r="J33" s="15">
        <f t="shared" si="1"/>
        <v>18148.46</v>
      </c>
    </row>
    <row r="34" spans="1:10" s="5" customFormat="1" ht="46.9" customHeight="1" outlineLevel="1" x14ac:dyDescent="0.25">
      <c r="A34" s="13">
        <v>17</v>
      </c>
      <c r="B34" s="21" t="s">
        <v>119</v>
      </c>
      <c r="C34" s="22" t="s">
        <v>120</v>
      </c>
      <c r="D34" s="23" t="s">
        <v>92</v>
      </c>
      <c r="E34" s="30">
        <v>19.096168310370999</v>
      </c>
      <c r="F34" s="24">
        <v>48.81</v>
      </c>
      <c r="G34" s="15">
        <f t="shared" si="0"/>
        <v>932.08</v>
      </c>
      <c r="H34" s="20">
        <f>G34/G50</f>
        <v>4.9949050446622002E-3</v>
      </c>
      <c r="I34" s="15">
        <f>ROUND(F34*Прил.10!$D$11,2)</f>
        <v>657.47</v>
      </c>
      <c r="J34" s="15">
        <f t="shared" si="1"/>
        <v>12555.16</v>
      </c>
    </row>
    <row r="35" spans="1:10" s="5" customFormat="1" ht="31.15" customHeight="1" outlineLevel="1" x14ac:dyDescent="0.25">
      <c r="A35" s="13">
        <v>18</v>
      </c>
      <c r="B35" s="21" t="s">
        <v>121</v>
      </c>
      <c r="C35" s="22" t="s">
        <v>122</v>
      </c>
      <c r="D35" s="23" t="s">
        <v>92</v>
      </c>
      <c r="E35" s="30">
        <v>6.5847398693789998</v>
      </c>
      <c r="F35" s="24">
        <v>79.069999999999993</v>
      </c>
      <c r="G35" s="15">
        <f t="shared" si="0"/>
        <v>520.66</v>
      </c>
      <c r="H35" s="20">
        <f>G35/G50</f>
        <v>2.7901545581428999E-3</v>
      </c>
      <c r="I35" s="15">
        <f>ROUND(F35*Прил.10!$D$11,2)</f>
        <v>1065.07</v>
      </c>
      <c r="J35" s="15">
        <f t="shared" si="1"/>
        <v>7013.21</v>
      </c>
    </row>
    <row r="36" spans="1:10" s="5" customFormat="1" ht="15.6" customHeight="1" outlineLevel="1" x14ac:dyDescent="0.25">
      <c r="A36" s="13">
        <v>19</v>
      </c>
      <c r="B36" s="21" t="s">
        <v>123</v>
      </c>
      <c r="C36" s="22" t="s">
        <v>124</v>
      </c>
      <c r="D36" s="23" t="s">
        <v>92</v>
      </c>
      <c r="E36" s="30">
        <v>17.186644837513001</v>
      </c>
      <c r="F36" s="24">
        <v>30</v>
      </c>
      <c r="G36" s="15">
        <f t="shared" si="0"/>
        <v>515.6</v>
      </c>
      <c r="H36" s="20">
        <f>G36/G50</f>
        <v>2.7630386243968998E-3</v>
      </c>
      <c r="I36" s="15">
        <f>ROUND(F36*Прил.10!$D$11,2)</f>
        <v>404.1</v>
      </c>
      <c r="J36" s="15">
        <f t="shared" si="1"/>
        <v>6945.12</v>
      </c>
    </row>
    <row r="37" spans="1:10" s="5" customFormat="1" ht="15.6" customHeight="1" outlineLevel="1" x14ac:dyDescent="0.25">
      <c r="A37" s="13">
        <v>20</v>
      </c>
      <c r="B37" s="21" t="s">
        <v>125</v>
      </c>
      <c r="C37" s="22" t="s">
        <v>126</v>
      </c>
      <c r="D37" s="23" t="s">
        <v>92</v>
      </c>
      <c r="E37" s="30">
        <v>1.4709479497375999</v>
      </c>
      <c r="F37" s="24">
        <v>110</v>
      </c>
      <c r="G37" s="15">
        <f t="shared" si="0"/>
        <v>161.80000000000001</v>
      </c>
      <c r="H37" s="20">
        <f>G37/G50</f>
        <v>8.6706681425022995E-4</v>
      </c>
      <c r="I37" s="15">
        <f>ROUND(F37*Прил.10!$D$11,2)</f>
        <v>1481.7</v>
      </c>
      <c r="J37" s="15">
        <f t="shared" si="1"/>
        <v>2179.5</v>
      </c>
    </row>
    <row r="38" spans="1:10" s="5" customFormat="1" ht="31.15" customHeight="1" outlineLevel="1" x14ac:dyDescent="0.25">
      <c r="A38" s="13">
        <v>21</v>
      </c>
      <c r="B38" s="21" t="s">
        <v>127</v>
      </c>
      <c r="C38" s="22" t="s">
        <v>128</v>
      </c>
      <c r="D38" s="23" t="s">
        <v>92</v>
      </c>
      <c r="E38" s="30">
        <v>0.56470516864118003</v>
      </c>
      <c r="F38" s="24">
        <v>103.16</v>
      </c>
      <c r="G38" s="15">
        <f t="shared" si="0"/>
        <v>58.25</v>
      </c>
      <c r="H38" s="20">
        <f>G38/G50</f>
        <v>3.1215477089046001E-4</v>
      </c>
      <c r="I38" s="15">
        <f>ROUND(F38*Прил.10!$D$11,2)</f>
        <v>1389.57</v>
      </c>
      <c r="J38" s="15">
        <f t="shared" si="1"/>
        <v>784.7</v>
      </c>
    </row>
    <row r="39" spans="1:10" s="5" customFormat="1" ht="62.45" customHeight="1" outlineLevel="1" x14ac:dyDescent="0.25">
      <c r="A39" s="13">
        <v>22</v>
      </c>
      <c r="B39" s="21" t="s">
        <v>129</v>
      </c>
      <c r="C39" s="22" t="s">
        <v>130</v>
      </c>
      <c r="D39" s="23" t="s">
        <v>92</v>
      </c>
      <c r="E39" s="30">
        <v>0.52271848219685002</v>
      </c>
      <c r="F39" s="24">
        <v>90</v>
      </c>
      <c r="G39" s="15">
        <f t="shared" si="0"/>
        <v>47.04</v>
      </c>
      <c r="H39" s="20">
        <f>G39/G50</f>
        <v>2.5208172399463001E-4</v>
      </c>
      <c r="I39" s="15">
        <f>ROUND(F39*Прил.10!$D$11,2)</f>
        <v>1212.3</v>
      </c>
      <c r="J39" s="15">
        <f t="shared" si="1"/>
        <v>633.69000000000005</v>
      </c>
    </row>
    <row r="40" spans="1:10" s="5" customFormat="1" ht="15.6" customHeight="1" outlineLevel="1" x14ac:dyDescent="0.25">
      <c r="A40" s="13">
        <v>23</v>
      </c>
      <c r="B40" s="21" t="s">
        <v>131</v>
      </c>
      <c r="C40" s="22" t="s">
        <v>132</v>
      </c>
      <c r="D40" s="23" t="s">
        <v>92</v>
      </c>
      <c r="E40" s="30">
        <v>21.35941955082</v>
      </c>
      <c r="F40" s="24">
        <v>1.9</v>
      </c>
      <c r="G40" s="15">
        <f t="shared" si="0"/>
        <v>40.58</v>
      </c>
      <c r="H40" s="20">
        <f>G40/G50</f>
        <v>2.1746335798686001E-4</v>
      </c>
      <c r="I40" s="15">
        <f>ROUND(F40*Прил.10!$D$11,2)</f>
        <v>25.59</v>
      </c>
      <c r="J40" s="15">
        <f t="shared" si="1"/>
        <v>546.59</v>
      </c>
    </row>
    <row r="41" spans="1:10" s="5" customFormat="1" ht="46.9" customHeight="1" outlineLevel="1" x14ac:dyDescent="0.25">
      <c r="A41" s="13">
        <v>24</v>
      </c>
      <c r="B41" s="21" t="s">
        <v>133</v>
      </c>
      <c r="C41" s="22" t="s">
        <v>134</v>
      </c>
      <c r="D41" s="23" t="s">
        <v>92</v>
      </c>
      <c r="E41" s="30">
        <v>0.86087791092893995</v>
      </c>
      <c r="F41" s="24">
        <v>31.26</v>
      </c>
      <c r="G41" s="15">
        <f t="shared" si="0"/>
        <v>26.91</v>
      </c>
      <c r="H41" s="20">
        <f>G41/G50</f>
        <v>1.4420746583111E-4</v>
      </c>
      <c r="I41" s="15">
        <f>ROUND(F41*Прил.10!$D$11,2)</f>
        <v>421.07</v>
      </c>
      <c r="J41" s="15">
        <f t="shared" si="1"/>
        <v>362.49</v>
      </c>
    </row>
    <row r="42" spans="1:10" s="5" customFormat="1" ht="46.9" customHeight="1" outlineLevel="1" x14ac:dyDescent="0.25">
      <c r="A42" s="13">
        <v>25</v>
      </c>
      <c r="B42" s="21" t="s">
        <v>135</v>
      </c>
      <c r="C42" s="22" t="s">
        <v>136</v>
      </c>
      <c r="D42" s="23" t="s">
        <v>92</v>
      </c>
      <c r="E42" s="30">
        <v>19.095353213334999</v>
      </c>
      <c r="F42" s="24">
        <v>0.55000000000000004</v>
      </c>
      <c r="G42" s="15">
        <f t="shared" si="0"/>
        <v>10.5</v>
      </c>
      <c r="H42" s="20">
        <f>G42/G50</f>
        <v>5.6268241963085999E-5</v>
      </c>
      <c r="I42" s="15">
        <f>ROUND(F42*Прил.10!$D$11,2)</f>
        <v>7.41</v>
      </c>
      <c r="J42" s="15">
        <f t="shared" si="1"/>
        <v>141.5</v>
      </c>
    </row>
    <row r="43" spans="1:10" s="5" customFormat="1" ht="15.6" customHeight="1" outlineLevel="1" x14ac:dyDescent="0.25">
      <c r="A43" s="13">
        <v>26</v>
      </c>
      <c r="B43" s="21" t="s">
        <v>137</v>
      </c>
      <c r="C43" s="22" t="s">
        <v>138</v>
      </c>
      <c r="D43" s="23" t="s">
        <v>92</v>
      </c>
      <c r="E43" s="30">
        <v>6.7721148325267002</v>
      </c>
      <c r="F43" s="24">
        <v>0.5</v>
      </c>
      <c r="G43" s="15">
        <f t="shared" si="0"/>
        <v>3.39</v>
      </c>
      <c r="H43" s="20">
        <f>G43/G50</f>
        <v>1.8166603833795999E-5</v>
      </c>
      <c r="I43" s="15">
        <f>ROUND(F43*Прил.10!$D$11,2)</f>
        <v>6.74</v>
      </c>
      <c r="J43" s="15">
        <f t="shared" si="1"/>
        <v>45.64</v>
      </c>
    </row>
    <row r="44" spans="1:10" s="5" customFormat="1" ht="31.15" customHeight="1" outlineLevel="1" x14ac:dyDescent="0.25">
      <c r="A44" s="13">
        <v>27</v>
      </c>
      <c r="B44" s="21" t="s">
        <v>139</v>
      </c>
      <c r="C44" s="22" t="s">
        <v>140</v>
      </c>
      <c r="D44" s="23" t="s">
        <v>92</v>
      </c>
      <c r="E44" s="30">
        <v>1.8366239529067001E-2</v>
      </c>
      <c r="F44" s="24">
        <v>123</v>
      </c>
      <c r="G44" s="15">
        <f t="shared" si="0"/>
        <v>2.2599999999999998</v>
      </c>
      <c r="H44" s="20">
        <f>G44/G50</f>
        <v>1.2111069222531E-5</v>
      </c>
      <c r="I44" s="15">
        <f>ROUND(F44*Прил.10!$D$11,2)</f>
        <v>1656.81</v>
      </c>
      <c r="J44" s="15">
        <f t="shared" si="1"/>
        <v>30.43</v>
      </c>
    </row>
    <row r="45" spans="1:10" s="5" customFormat="1" ht="46.9" customHeight="1" outlineLevel="1" x14ac:dyDescent="0.25">
      <c r="A45" s="13">
        <v>28</v>
      </c>
      <c r="B45" s="21" t="s">
        <v>141</v>
      </c>
      <c r="C45" s="22" t="s">
        <v>142</v>
      </c>
      <c r="D45" s="23" t="s">
        <v>92</v>
      </c>
      <c r="E45" s="30">
        <v>1.051961457367</v>
      </c>
      <c r="F45" s="24">
        <v>1.53</v>
      </c>
      <c r="G45" s="15">
        <f t="shared" si="0"/>
        <v>1.61</v>
      </c>
      <c r="H45" s="20">
        <f>G45/G50</f>
        <v>8.6277971010065994E-6</v>
      </c>
      <c r="I45" s="15">
        <f>ROUND(F45*Прил.10!$D$11,2)</f>
        <v>20.61</v>
      </c>
      <c r="J45" s="15">
        <f t="shared" si="1"/>
        <v>21.68</v>
      </c>
    </row>
    <row r="46" spans="1:10" s="5" customFormat="1" ht="31.15" customHeight="1" outlineLevel="1" x14ac:dyDescent="0.25">
      <c r="A46" s="13">
        <v>29</v>
      </c>
      <c r="B46" s="21" t="s">
        <v>143</v>
      </c>
      <c r="C46" s="22" t="s">
        <v>144</v>
      </c>
      <c r="D46" s="23" t="s">
        <v>92</v>
      </c>
      <c r="E46" s="30">
        <v>7.1769842545130996E-2</v>
      </c>
      <c r="F46" s="24">
        <v>21.64</v>
      </c>
      <c r="G46" s="15">
        <f t="shared" si="0"/>
        <v>1.55</v>
      </c>
      <c r="H46" s="20">
        <f>G46/G50</f>
        <v>8.3062642897888993E-6</v>
      </c>
      <c r="I46" s="15">
        <f>ROUND(F46*Прил.10!$D$11,2)</f>
        <v>291.49</v>
      </c>
      <c r="J46" s="15">
        <f t="shared" si="1"/>
        <v>20.92</v>
      </c>
    </row>
    <row r="47" spans="1:10" s="5" customFormat="1" ht="46.9" customHeight="1" outlineLevel="1" x14ac:dyDescent="0.25">
      <c r="A47" s="13">
        <v>30</v>
      </c>
      <c r="B47" s="21" t="s">
        <v>145</v>
      </c>
      <c r="C47" s="22" t="s">
        <v>146</v>
      </c>
      <c r="D47" s="23" t="s">
        <v>92</v>
      </c>
      <c r="E47" s="30">
        <v>2.8981928975600001E-2</v>
      </c>
      <c r="F47" s="24">
        <v>6.82</v>
      </c>
      <c r="G47" s="15">
        <f t="shared" si="0"/>
        <v>0.2</v>
      </c>
      <c r="H47" s="20">
        <f>G47/G50</f>
        <v>1.0717760373921001E-6</v>
      </c>
      <c r="I47" s="15">
        <f>ROUND(F47*Прил.10!$D$11,2)</f>
        <v>91.87</v>
      </c>
      <c r="J47" s="15">
        <f t="shared" si="1"/>
        <v>2.66</v>
      </c>
    </row>
    <row r="48" spans="1:10" s="5" customFormat="1" ht="31.15" customHeight="1" outlineLevel="1" x14ac:dyDescent="0.25">
      <c r="A48" s="13">
        <v>31</v>
      </c>
      <c r="B48" s="21" t="s">
        <v>147</v>
      </c>
      <c r="C48" s="22" t="s">
        <v>148</v>
      </c>
      <c r="D48" s="23" t="s">
        <v>92</v>
      </c>
      <c r="E48" s="30">
        <v>0</v>
      </c>
      <c r="F48" s="24">
        <v>1.7</v>
      </c>
      <c r="G48" s="15">
        <f t="shared" si="0"/>
        <v>0</v>
      </c>
      <c r="H48" s="20">
        <f>G48/G50</f>
        <v>0</v>
      </c>
      <c r="I48" s="15">
        <f>ROUND(F48*Прил.10!$D$11,2)</f>
        <v>22.9</v>
      </c>
      <c r="J48" s="15">
        <f t="shared" si="1"/>
        <v>0</v>
      </c>
    </row>
    <row r="49" spans="1:10" s="5" customFormat="1" ht="15.6" customHeight="1" x14ac:dyDescent="0.25">
      <c r="A49" s="13"/>
      <c r="B49" s="114" t="s">
        <v>314</v>
      </c>
      <c r="C49" s="114"/>
      <c r="D49" s="114"/>
      <c r="E49" s="114"/>
      <c r="F49" s="116"/>
      <c r="G49" s="15">
        <f>SUM(G24:G48)</f>
        <v>38282.99</v>
      </c>
      <c r="H49" s="20">
        <f>SUM(H24:H48)</f>
        <v>0.20515395660860999</v>
      </c>
      <c r="I49" s="15"/>
      <c r="J49" s="15">
        <f>SUM(J24:J48)</f>
        <v>515672.42</v>
      </c>
    </row>
    <row r="50" spans="1:10" s="5" customFormat="1" ht="15.6" customHeight="1" x14ac:dyDescent="0.25">
      <c r="A50" s="13"/>
      <c r="B50" s="114" t="s">
        <v>315</v>
      </c>
      <c r="C50" s="113"/>
      <c r="D50" s="114"/>
      <c r="E50" s="114"/>
      <c r="F50" s="116"/>
      <c r="G50" s="15">
        <f>G23+G49</f>
        <v>186606.15</v>
      </c>
      <c r="H50" s="20">
        <f>H23+H49</f>
        <v>1</v>
      </c>
      <c r="I50" s="15"/>
      <c r="J50" s="15">
        <f>J23+J49</f>
        <v>2513587.6</v>
      </c>
    </row>
    <row r="51" spans="1:10" s="17" customFormat="1" ht="14.25" customHeight="1" x14ac:dyDescent="0.25">
      <c r="A51" s="3"/>
      <c r="B51" s="118" t="s">
        <v>44</v>
      </c>
      <c r="C51" s="118"/>
      <c r="D51" s="119"/>
      <c r="E51" s="120"/>
      <c r="F51" s="121"/>
      <c r="G51" s="121"/>
      <c r="H51" s="122"/>
      <c r="I51" s="25"/>
      <c r="J51" s="25"/>
    </row>
    <row r="52" spans="1:10" ht="15.6" customHeight="1" x14ac:dyDescent="0.25">
      <c r="A52" s="3"/>
      <c r="B52" s="123" t="s">
        <v>316</v>
      </c>
      <c r="C52" s="123"/>
      <c r="D52" s="106"/>
      <c r="E52" s="124"/>
      <c r="F52" s="125"/>
      <c r="G52" s="125"/>
      <c r="H52" s="126"/>
      <c r="I52" s="25"/>
      <c r="J52" s="25"/>
    </row>
    <row r="53" spans="1:10" ht="15.6" customHeight="1" x14ac:dyDescent="0.25">
      <c r="A53" s="3"/>
      <c r="B53" s="3"/>
      <c r="C53" s="61" t="s">
        <v>317</v>
      </c>
      <c r="D53" s="3"/>
      <c r="E53" s="62"/>
      <c r="F53" s="63"/>
      <c r="G53" s="64">
        <v>0</v>
      </c>
      <c r="H53" s="65">
        <v>0</v>
      </c>
      <c r="I53" s="66"/>
      <c r="J53" s="64">
        <v>0</v>
      </c>
    </row>
    <row r="54" spans="1:10" ht="15.6" customHeight="1" x14ac:dyDescent="0.25">
      <c r="A54" s="3"/>
      <c r="B54" s="3"/>
      <c r="C54" s="61" t="s">
        <v>318</v>
      </c>
      <c r="D54" s="3"/>
      <c r="E54" s="62"/>
      <c r="F54" s="63"/>
      <c r="G54" s="64">
        <v>0</v>
      </c>
      <c r="H54" s="65">
        <v>0</v>
      </c>
      <c r="I54" s="66"/>
      <c r="J54" s="64">
        <v>0</v>
      </c>
    </row>
    <row r="55" spans="1:10" ht="15.6" customHeight="1" x14ac:dyDescent="0.25">
      <c r="A55" s="3"/>
      <c r="B55" s="3"/>
      <c r="C55" s="67" t="s">
        <v>319</v>
      </c>
      <c r="D55" s="3"/>
      <c r="E55" s="68"/>
      <c r="F55" s="63"/>
      <c r="G55" s="64">
        <f>G53+G54</f>
        <v>0</v>
      </c>
      <c r="H55" s="65">
        <v>0</v>
      </c>
      <c r="I55" s="66"/>
      <c r="J55" s="64">
        <f>J54+J53</f>
        <v>0</v>
      </c>
    </row>
    <row r="56" spans="1:10" ht="31.15" customHeight="1" x14ac:dyDescent="0.25">
      <c r="A56" s="3"/>
      <c r="B56" s="3"/>
      <c r="C56" s="61" t="s">
        <v>320</v>
      </c>
      <c r="D56" s="3"/>
      <c r="E56" s="69"/>
      <c r="F56" s="63"/>
      <c r="G56" s="64">
        <f>G55</f>
        <v>0</v>
      </c>
      <c r="H56" s="65"/>
      <c r="I56" s="66"/>
      <c r="J56" s="64">
        <f>J55</f>
        <v>0</v>
      </c>
    </row>
    <row r="57" spans="1:10" s="5" customFormat="1" ht="15.6" customHeight="1" x14ac:dyDescent="0.25">
      <c r="A57" s="13"/>
      <c r="B57" s="112" t="s">
        <v>149</v>
      </c>
      <c r="C57" s="113"/>
      <c r="D57" s="114"/>
      <c r="E57" s="114"/>
      <c r="F57" s="116"/>
      <c r="G57" s="116"/>
      <c r="H57" s="114"/>
      <c r="I57" s="15"/>
      <c r="J57" s="15"/>
    </row>
    <row r="58" spans="1:10" s="5" customFormat="1" ht="15.6" customHeight="1" x14ac:dyDescent="0.25">
      <c r="A58" s="13"/>
      <c r="B58" s="114" t="s">
        <v>321</v>
      </c>
      <c r="C58" s="113"/>
      <c r="D58" s="114"/>
      <c r="E58" s="114"/>
      <c r="F58" s="116"/>
      <c r="G58" s="116"/>
      <c r="H58" s="114"/>
      <c r="I58" s="15"/>
      <c r="J58" s="15"/>
    </row>
    <row r="59" spans="1:10" s="5" customFormat="1" ht="46.9" customHeight="1" x14ac:dyDescent="0.25">
      <c r="A59" s="13">
        <v>7</v>
      </c>
      <c r="B59" s="21" t="s">
        <v>150</v>
      </c>
      <c r="C59" s="22" t="s">
        <v>151</v>
      </c>
      <c r="D59" s="23" t="s">
        <v>152</v>
      </c>
      <c r="E59" s="79">
        <v>3247</v>
      </c>
      <c r="F59" s="24">
        <v>381.18</v>
      </c>
      <c r="G59" s="15">
        <f>ROUND(F59*E59,2)</f>
        <v>1237691.46</v>
      </c>
      <c r="H59" s="20">
        <f>G59/G114</f>
        <v>0.55445993500503998</v>
      </c>
      <c r="I59" s="15">
        <f>ROUND(F59*Прил.10!$D$12,2)</f>
        <v>3064.69</v>
      </c>
      <c r="J59" s="15">
        <f>ROUND(I59*E59,2)</f>
        <v>9951048.4299999997</v>
      </c>
    </row>
    <row r="60" spans="1:10" s="5" customFormat="1" ht="46.9" customHeight="1" x14ac:dyDescent="0.25">
      <c r="A60" s="13">
        <v>8</v>
      </c>
      <c r="B60" s="14" t="s">
        <v>153</v>
      </c>
      <c r="C60" s="22" t="s">
        <v>154</v>
      </c>
      <c r="D60" s="23" t="s">
        <v>152</v>
      </c>
      <c r="E60" s="79">
        <v>1624</v>
      </c>
      <c r="F60" s="24">
        <v>307</v>
      </c>
      <c r="G60" s="15">
        <f>ROUND(F60*E60,2)</f>
        <v>498568</v>
      </c>
      <c r="H60" s="20">
        <f>G60/G114</f>
        <v>0.22334805548031</v>
      </c>
      <c r="I60" s="15">
        <f>ROUND(F60*Прил.10!$D$12,2)</f>
        <v>2468.2800000000002</v>
      </c>
      <c r="J60" s="15">
        <f>ROUND(I60*E60,2)</f>
        <v>4008486.72</v>
      </c>
    </row>
    <row r="61" spans="1:10" s="5" customFormat="1" ht="15.6" customHeight="1" x14ac:dyDescent="0.25">
      <c r="A61" s="13"/>
      <c r="B61" s="117" t="s">
        <v>322</v>
      </c>
      <c r="C61" s="114"/>
      <c r="D61" s="114"/>
      <c r="E61" s="114"/>
      <c r="F61" s="116"/>
      <c r="G61" s="24">
        <f>SUM(G59:G60)</f>
        <v>1736259.46</v>
      </c>
      <c r="H61" s="20">
        <f>SUM(H59:H59)</f>
        <v>0.55445993500503998</v>
      </c>
      <c r="I61" s="15"/>
      <c r="J61" s="24">
        <f>SUM(J59:J60)</f>
        <v>13959535.15</v>
      </c>
    </row>
    <row r="62" spans="1:10" s="5" customFormat="1" ht="15.6" customHeight="1" outlineLevel="1" x14ac:dyDescent="0.25">
      <c r="A62" s="13"/>
      <c r="B62" s="14" t="s">
        <v>155</v>
      </c>
      <c r="C62" s="22" t="s">
        <v>156</v>
      </c>
      <c r="D62" s="23" t="s">
        <v>157</v>
      </c>
      <c r="E62" s="30">
        <v>961</v>
      </c>
      <c r="F62" s="24">
        <v>137.06</v>
      </c>
      <c r="G62" s="15">
        <f t="shared" ref="G62:G93" si="2">ROUND(F62*E62,2)</f>
        <v>131714.66</v>
      </c>
      <c r="H62" s="20">
        <f>G62/G114</f>
        <v>5.9005417895353997E-2</v>
      </c>
      <c r="I62" s="15">
        <f>ROUND(F62*Прил.10!$D$12,2)</f>
        <v>1101.96</v>
      </c>
      <c r="J62" s="15">
        <f t="shared" ref="J62:J93" si="3">ROUND(I62*E62,2)</f>
        <v>1058983.56</v>
      </c>
    </row>
    <row r="63" spans="1:10" s="5" customFormat="1" ht="31.15" customHeight="1" outlineLevel="1" x14ac:dyDescent="0.25">
      <c r="A63" s="13"/>
      <c r="B63" s="21" t="s">
        <v>158</v>
      </c>
      <c r="C63" s="22" t="s">
        <v>159</v>
      </c>
      <c r="D63" s="23" t="s">
        <v>160</v>
      </c>
      <c r="E63" s="30">
        <v>83.025318476462004</v>
      </c>
      <c r="F63" s="24">
        <v>725.69</v>
      </c>
      <c r="G63" s="15">
        <f t="shared" si="2"/>
        <v>60250.64</v>
      </c>
      <c r="H63" s="20">
        <f>G63/G114</f>
        <v>2.6991028877594001E-2</v>
      </c>
      <c r="I63" s="15">
        <f>ROUND(F63*Прил.10!$D$12,2)</f>
        <v>5834.55</v>
      </c>
      <c r="J63" s="15">
        <f t="shared" si="3"/>
        <v>484415.37</v>
      </c>
    </row>
    <row r="64" spans="1:10" s="5" customFormat="1" ht="15.6" customHeight="1" outlineLevel="1" x14ac:dyDescent="0.25">
      <c r="A64" s="13"/>
      <c r="B64" s="14" t="s">
        <v>155</v>
      </c>
      <c r="C64" s="22" t="s">
        <v>161</v>
      </c>
      <c r="D64" s="23" t="s">
        <v>157</v>
      </c>
      <c r="E64" s="30">
        <v>684</v>
      </c>
      <c r="F64" s="24">
        <v>87.72</v>
      </c>
      <c r="G64" s="15">
        <f t="shared" si="2"/>
        <v>60000.480000000003</v>
      </c>
      <c r="H64" s="20">
        <f>G64/G114</f>
        <v>2.6878962420142E-2</v>
      </c>
      <c r="I64" s="15">
        <f>ROUND(F64*Прил.10!$D$12,2)</f>
        <v>705.27</v>
      </c>
      <c r="J64" s="15">
        <f t="shared" si="3"/>
        <v>482404.68</v>
      </c>
    </row>
    <row r="65" spans="1:10" s="5" customFormat="1" ht="93.6" customHeight="1" outlineLevel="1" x14ac:dyDescent="0.25">
      <c r="A65" s="13"/>
      <c r="B65" s="21" t="s">
        <v>162</v>
      </c>
      <c r="C65" s="22" t="s">
        <v>163</v>
      </c>
      <c r="D65" s="23" t="s">
        <v>164</v>
      </c>
      <c r="E65" s="30">
        <v>3.1332928419964001</v>
      </c>
      <c r="F65" s="24">
        <v>10045</v>
      </c>
      <c r="G65" s="15">
        <f t="shared" si="2"/>
        <v>31473.93</v>
      </c>
      <c r="H65" s="20">
        <f>G65/G114</f>
        <v>1.4099663564095E-2</v>
      </c>
      <c r="I65" s="15">
        <f>ROUND(F65*Прил.10!$D$12,2)</f>
        <v>80761.8</v>
      </c>
      <c r="J65" s="15">
        <f t="shared" si="3"/>
        <v>253050.37</v>
      </c>
    </row>
    <row r="66" spans="1:10" s="5" customFormat="1" ht="46.9" customHeight="1" outlineLevel="1" x14ac:dyDescent="0.25">
      <c r="A66" s="13"/>
      <c r="B66" s="21" t="s">
        <v>165</v>
      </c>
      <c r="C66" s="22" t="s">
        <v>166</v>
      </c>
      <c r="D66" s="23" t="s">
        <v>160</v>
      </c>
      <c r="E66" s="30">
        <v>14.401394628601</v>
      </c>
      <c r="F66" s="24">
        <v>1684.93</v>
      </c>
      <c r="G66" s="15">
        <f t="shared" si="2"/>
        <v>24265.34</v>
      </c>
      <c r="H66" s="20">
        <f>G66/G114</f>
        <v>1.0870365736606999E-2</v>
      </c>
      <c r="I66" s="15">
        <f>ROUND(F66*Прил.10!$D$12,2)</f>
        <v>13546.84</v>
      </c>
      <c r="J66" s="15">
        <f t="shared" si="3"/>
        <v>195093.39</v>
      </c>
    </row>
    <row r="67" spans="1:10" s="5" customFormat="1" ht="15.6" customHeight="1" outlineLevel="1" x14ac:dyDescent="0.25">
      <c r="A67" s="13"/>
      <c r="B67" s="21" t="s">
        <v>167</v>
      </c>
      <c r="C67" s="22" t="s">
        <v>168</v>
      </c>
      <c r="D67" s="23" t="s">
        <v>169</v>
      </c>
      <c r="E67" s="30">
        <v>2926.3837885818998</v>
      </c>
      <c r="F67" s="24">
        <v>6.78</v>
      </c>
      <c r="G67" s="15">
        <f t="shared" si="2"/>
        <v>19840.88</v>
      </c>
      <c r="H67" s="20">
        <f>G67/G114</f>
        <v>8.8883000253089997E-3</v>
      </c>
      <c r="I67" s="15">
        <f>ROUND(F67*Прил.10!$D$12,2)</f>
        <v>54.51</v>
      </c>
      <c r="J67" s="15">
        <f t="shared" si="3"/>
        <v>159517.18</v>
      </c>
    </row>
    <row r="68" spans="1:10" s="5" customFormat="1" ht="31.15" customHeight="1" outlineLevel="1" x14ac:dyDescent="0.25">
      <c r="A68" s="13"/>
      <c r="B68" s="21" t="s">
        <v>170</v>
      </c>
      <c r="C68" s="22" t="s">
        <v>171</v>
      </c>
      <c r="D68" s="23" t="s">
        <v>164</v>
      </c>
      <c r="E68" s="30">
        <v>2.0949848272449998</v>
      </c>
      <c r="F68" s="24">
        <v>9424</v>
      </c>
      <c r="G68" s="15">
        <f t="shared" si="2"/>
        <v>19743.14</v>
      </c>
      <c r="H68" s="20">
        <f>G68/G114</f>
        <v>8.8445145458105005E-3</v>
      </c>
      <c r="I68" s="15">
        <f>ROUND(F68*Прил.10!$D$12,2)</f>
        <v>75768.960000000006</v>
      </c>
      <c r="J68" s="15">
        <f t="shared" si="3"/>
        <v>158734.82</v>
      </c>
    </row>
    <row r="69" spans="1:10" s="5" customFormat="1" ht="62.45" customHeight="1" outlineLevel="1" x14ac:dyDescent="0.25">
      <c r="A69" s="13"/>
      <c r="B69" s="21" t="s">
        <v>172</v>
      </c>
      <c r="C69" s="22" t="s">
        <v>173</v>
      </c>
      <c r="D69" s="23" t="s">
        <v>164</v>
      </c>
      <c r="E69" s="30">
        <v>3.3032206849298</v>
      </c>
      <c r="F69" s="24">
        <v>5582.57</v>
      </c>
      <c r="G69" s="15">
        <f t="shared" si="2"/>
        <v>18440.46</v>
      </c>
      <c r="H69" s="20">
        <f>G69/G114</f>
        <v>8.2609411016402005E-3</v>
      </c>
      <c r="I69" s="15">
        <f>ROUND(F69*Прил.10!$D$12,2)</f>
        <v>44883.86</v>
      </c>
      <c r="J69" s="15">
        <f t="shared" si="3"/>
        <v>148261.29</v>
      </c>
    </row>
    <row r="70" spans="1:10" s="5" customFormat="1" ht="31.15" customHeight="1" outlineLevel="1" x14ac:dyDescent="0.25">
      <c r="A70" s="13"/>
      <c r="B70" s="21" t="s">
        <v>174</v>
      </c>
      <c r="C70" s="22" t="s">
        <v>175</v>
      </c>
      <c r="D70" s="23" t="s">
        <v>160</v>
      </c>
      <c r="E70" s="30">
        <v>28.203046602265001</v>
      </c>
      <c r="F70" s="24">
        <v>653.30999999999995</v>
      </c>
      <c r="G70" s="15">
        <f t="shared" si="2"/>
        <v>18425.330000000002</v>
      </c>
      <c r="H70" s="20">
        <f>G70/G114</f>
        <v>8.2541631775065998E-3</v>
      </c>
      <c r="I70" s="15">
        <f>ROUND(F70*Прил.10!$D$12,2)</f>
        <v>5252.61</v>
      </c>
      <c r="J70" s="15">
        <f t="shared" si="3"/>
        <v>148139.6</v>
      </c>
    </row>
    <row r="71" spans="1:10" s="5" customFormat="1" ht="46.9" customHeight="1" outlineLevel="1" x14ac:dyDescent="0.25">
      <c r="A71" s="13"/>
      <c r="B71" s="21" t="s">
        <v>176</v>
      </c>
      <c r="C71" s="22" t="s">
        <v>177</v>
      </c>
      <c r="D71" s="23" t="s">
        <v>164</v>
      </c>
      <c r="E71" s="30">
        <v>2.3566125392302002</v>
      </c>
      <c r="F71" s="24">
        <v>6785.77</v>
      </c>
      <c r="G71" s="15">
        <f t="shared" si="2"/>
        <v>15991.43</v>
      </c>
      <c r="H71" s="20">
        <f>G71/G114</f>
        <v>7.1638267896246E-3</v>
      </c>
      <c r="I71" s="15">
        <f>ROUND(F71*Прил.10!$D$12,2)</f>
        <v>54557.59</v>
      </c>
      <c r="J71" s="15">
        <f t="shared" si="3"/>
        <v>128571.1</v>
      </c>
    </row>
    <row r="72" spans="1:10" s="5" customFormat="1" ht="46.9" customHeight="1" outlineLevel="1" x14ac:dyDescent="0.25">
      <c r="A72" s="13"/>
      <c r="B72" s="21" t="s">
        <v>178</v>
      </c>
      <c r="C72" s="22" t="s">
        <v>179</v>
      </c>
      <c r="D72" s="23" t="s">
        <v>160</v>
      </c>
      <c r="E72" s="30">
        <v>15.63417500009</v>
      </c>
      <c r="F72" s="24">
        <v>1010</v>
      </c>
      <c r="G72" s="15">
        <f t="shared" si="2"/>
        <v>15790.52</v>
      </c>
      <c r="H72" s="20">
        <f>G72/G114</f>
        <v>7.0738233039886996E-3</v>
      </c>
      <c r="I72" s="15">
        <f>ROUND(F72*Прил.10!$D$12,2)</f>
        <v>8120.4</v>
      </c>
      <c r="J72" s="15">
        <f t="shared" si="3"/>
        <v>126955.75</v>
      </c>
    </row>
    <row r="73" spans="1:10" s="5" customFormat="1" ht="31.15" customHeight="1" outlineLevel="1" x14ac:dyDescent="0.25">
      <c r="A73" s="13"/>
      <c r="B73" s="21" t="s">
        <v>180</v>
      </c>
      <c r="C73" s="22" t="s">
        <v>181</v>
      </c>
      <c r="D73" s="23" t="s">
        <v>160</v>
      </c>
      <c r="E73" s="30">
        <v>25.432897219882001</v>
      </c>
      <c r="F73" s="24">
        <v>560</v>
      </c>
      <c r="G73" s="15">
        <f t="shared" si="2"/>
        <v>14242.42</v>
      </c>
      <c r="H73" s="20">
        <f>G73/G114</f>
        <v>6.3803068234101002E-3</v>
      </c>
      <c r="I73" s="15">
        <f>ROUND(F73*Прил.10!$D$12,2)</f>
        <v>4502.3999999999996</v>
      </c>
      <c r="J73" s="15">
        <f t="shared" si="3"/>
        <v>114509.08</v>
      </c>
    </row>
    <row r="74" spans="1:10" s="5" customFormat="1" ht="31.15" customHeight="1" outlineLevel="1" x14ac:dyDescent="0.25">
      <c r="A74" s="13"/>
      <c r="B74" s="21" t="s">
        <v>182</v>
      </c>
      <c r="C74" s="22" t="s">
        <v>183</v>
      </c>
      <c r="D74" s="23" t="s">
        <v>169</v>
      </c>
      <c r="E74" s="30">
        <v>2806.4429894829</v>
      </c>
      <c r="F74" s="24">
        <v>3.62</v>
      </c>
      <c r="G74" s="15">
        <f t="shared" si="2"/>
        <v>10159.32</v>
      </c>
      <c r="H74" s="20">
        <f>G74/G114</f>
        <v>4.5511632655972E-3</v>
      </c>
      <c r="I74" s="15">
        <f>ROUND(F74*Прил.10!$D$12,2)</f>
        <v>29.1</v>
      </c>
      <c r="J74" s="15">
        <f t="shared" si="3"/>
        <v>81667.490000000005</v>
      </c>
    </row>
    <row r="75" spans="1:10" s="5" customFormat="1" ht="31.15" customHeight="1" outlineLevel="1" x14ac:dyDescent="0.25">
      <c r="A75" s="13"/>
      <c r="B75" s="21" t="s">
        <v>184</v>
      </c>
      <c r="C75" s="22" t="s">
        <v>185</v>
      </c>
      <c r="D75" s="23" t="s">
        <v>164</v>
      </c>
      <c r="E75" s="30">
        <v>0.51732047980016005</v>
      </c>
      <c r="F75" s="24">
        <v>17796.96</v>
      </c>
      <c r="G75" s="15">
        <f t="shared" si="2"/>
        <v>9206.73</v>
      </c>
      <c r="H75" s="20">
        <f>G75/G114</f>
        <v>4.1244228326572999E-3</v>
      </c>
      <c r="I75" s="15">
        <f>ROUND(F75*Прил.10!$D$12,2)</f>
        <v>143087.56</v>
      </c>
      <c r="J75" s="15">
        <f t="shared" si="3"/>
        <v>74022.13</v>
      </c>
    </row>
    <row r="76" spans="1:10" s="5" customFormat="1" ht="31.15" customHeight="1" outlineLevel="1" x14ac:dyDescent="0.25">
      <c r="A76" s="13"/>
      <c r="B76" s="21" t="s">
        <v>186</v>
      </c>
      <c r="C76" s="22" t="s">
        <v>187</v>
      </c>
      <c r="D76" s="23" t="s">
        <v>164</v>
      </c>
      <c r="E76" s="30">
        <v>2.1152791026172002</v>
      </c>
      <c r="F76" s="24">
        <v>3960</v>
      </c>
      <c r="G76" s="15">
        <f t="shared" si="2"/>
        <v>8376.51</v>
      </c>
      <c r="H76" s="20">
        <f>G76/G114</f>
        <v>3.7525016050196001E-3</v>
      </c>
      <c r="I76" s="15">
        <f>ROUND(F76*Прил.10!$D$12,2)</f>
        <v>31838.400000000001</v>
      </c>
      <c r="J76" s="15">
        <f t="shared" si="3"/>
        <v>67347.100000000006</v>
      </c>
    </row>
    <row r="77" spans="1:10" s="5" customFormat="1" ht="31.15" customHeight="1" outlineLevel="1" x14ac:dyDescent="0.25">
      <c r="A77" s="13"/>
      <c r="B77" s="21" t="s">
        <v>188</v>
      </c>
      <c r="C77" s="22" t="s">
        <v>189</v>
      </c>
      <c r="D77" s="23" t="s">
        <v>160</v>
      </c>
      <c r="E77" s="30">
        <v>132.63341693680999</v>
      </c>
      <c r="F77" s="24">
        <v>54.95</v>
      </c>
      <c r="G77" s="15">
        <f t="shared" si="2"/>
        <v>7288.21</v>
      </c>
      <c r="H77" s="20">
        <f>G77/G114</f>
        <v>3.2649659252743999E-3</v>
      </c>
      <c r="I77" s="15">
        <f>ROUND(F77*Прил.10!$D$12,2)</f>
        <v>441.8</v>
      </c>
      <c r="J77" s="15">
        <f t="shared" si="3"/>
        <v>58597.440000000002</v>
      </c>
    </row>
    <row r="78" spans="1:10" s="5" customFormat="1" ht="31.15" customHeight="1" outlineLevel="1" x14ac:dyDescent="0.25">
      <c r="A78" s="13"/>
      <c r="B78" s="21" t="s">
        <v>190</v>
      </c>
      <c r="C78" s="22" t="s">
        <v>191</v>
      </c>
      <c r="D78" s="23" t="s">
        <v>160</v>
      </c>
      <c r="E78" s="30">
        <v>10.346398302057001</v>
      </c>
      <c r="F78" s="24">
        <v>517.91</v>
      </c>
      <c r="G78" s="15">
        <f t="shared" si="2"/>
        <v>5358.5</v>
      </c>
      <c r="H78" s="20">
        <f>G78/G114</f>
        <v>2.4004961315032E-3</v>
      </c>
      <c r="I78" s="15">
        <f>ROUND(F78*Прил.10!$D$12,2)</f>
        <v>4164</v>
      </c>
      <c r="J78" s="15">
        <f t="shared" si="3"/>
        <v>43082.400000000001</v>
      </c>
    </row>
    <row r="79" spans="1:10" s="5" customFormat="1" ht="31.15" customHeight="1" outlineLevel="1" x14ac:dyDescent="0.25">
      <c r="A79" s="13"/>
      <c r="B79" s="21" t="s">
        <v>192</v>
      </c>
      <c r="C79" s="22" t="s">
        <v>193</v>
      </c>
      <c r="D79" s="23" t="s">
        <v>194</v>
      </c>
      <c r="E79" s="30">
        <v>2.1234999846321001</v>
      </c>
      <c r="F79" s="24">
        <v>1740.2</v>
      </c>
      <c r="G79" s="15">
        <f t="shared" si="2"/>
        <v>3695.31</v>
      </c>
      <c r="H79" s="20">
        <f>G79/G114</f>
        <v>1.6554217336391E-3</v>
      </c>
      <c r="I79" s="15">
        <f>ROUND(F79*Прил.10!$D$12,2)</f>
        <v>13991.21</v>
      </c>
      <c r="J79" s="15">
        <f t="shared" si="3"/>
        <v>29710.33</v>
      </c>
    </row>
    <row r="80" spans="1:10" s="5" customFormat="1" ht="31.15" customHeight="1" outlineLevel="1" x14ac:dyDescent="0.25">
      <c r="A80" s="13"/>
      <c r="B80" s="21" t="s">
        <v>195</v>
      </c>
      <c r="C80" s="22" t="s">
        <v>196</v>
      </c>
      <c r="D80" s="23" t="s">
        <v>164</v>
      </c>
      <c r="E80" s="30">
        <v>0.82099612186897997</v>
      </c>
      <c r="F80" s="24">
        <v>4455.2</v>
      </c>
      <c r="G80" s="15">
        <f t="shared" si="2"/>
        <v>3657.7</v>
      </c>
      <c r="H80" s="20">
        <f>G80/G114</f>
        <v>1.6385732388167001E-3</v>
      </c>
      <c r="I80" s="15">
        <f>ROUND(F80*Прил.10!$D$12,2)</f>
        <v>35819.81</v>
      </c>
      <c r="J80" s="15">
        <f t="shared" si="3"/>
        <v>29407.93</v>
      </c>
    </row>
    <row r="81" spans="1:10" s="5" customFormat="1" ht="46.9" customHeight="1" outlineLevel="1" x14ac:dyDescent="0.25">
      <c r="A81" s="13"/>
      <c r="B81" s="21" t="s">
        <v>197</v>
      </c>
      <c r="C81" s="22" t="s">
        <v>198</v>
      </c>
      <c r="D81" s="23" t="s">
        <v>164</v>
      </c>
      <c r="E81" s="30">
        <v>0.45180982400075997</v>
      </c>
      <c r="F81" s="24">
        <v>6305.86</v>
      </c>
      <c r="G81" s="15">
        <f t="shared" si="2"/>
        <v>2849.05</v>
      </c>
      <c r="H81" s="20">
        <f>G81/G114</f>
        <v>1.2763149208657001E-3</v>
      </c>
      <c r="I81" s="15">
        <f>ROUND(F81*Прил.10!$D$12,2)</f>
        <v>50699.11</v>
      </c>
      <c r="J81" s="15">
        <f t="shared" si="3"/>
        <v>22906.36</v>
      </c>
    </row>
    <row r="82" spans="1:10" s="5" customFormat="1" ht="46.9" customHeight="1" outlineLevel="1" x14ac:dyDescent="0.25">
      <c r="A82" s="13"/>
      <c r="B82" s="21" t="s">
        <v>199</v>
      </c>
      <c r="C82" s="22" t="s">
        <v>200</v>
      </c>
      <c r="D82" s="23" t="s">
        <v>164</v>
      </c>
      <c r="E82" s="30">
        <v>0.40449361068604001</v>
      </c>
      <c r="F82" s="24">
        <v>6503.23</v>
      </c>
      <c r="G82" s="15">
        <f t="shared" si="2"/>
        <v>2630.51</v>
      </c>
      <c r="H82" s="20">
        <f>G82/G114</f>
        <v>1.1784135632883E-3</v>
      </c>
      <c r="I82" s="15">
        <f>ROUND(F82*Прил.10!$D$12,2)</f>
        <v>52285.97</v>
      </c>
      <c r="J82" s="15">
        <f t="shared" si="3"/>
        <v>21149.34</v>
      </c>
    </row>
    <row r="83" spans="1:10" s="5" customFormat="1" ht="31.15" customHeight="1" outlineLevel="1" x14ac:dyDescent="0.25">
      <c r="A83" s="13"/>
      <c r="B83" s="21" t="s">
        <v>201</v>
      </c>
      <c r="C83" s="22" t="s">
        <v>202</v>
      </c>
      <c r="D83" s="23" t="s">
        <v>160</v>
      </c>
      <c r="E83" s="30">
        <v>0.42207949186271998</v>
      </c>
      <c r="F83" s="24">
        <v>5197.2299999999996</v>
      </c>
      <c r="G83" s="15">
        <f t="shared" si="2"/>
        <v>2193.64</v>
      </c>
      <c r="H83" s="20">
        <f>G83/G114</f>
        <v>9.8270492374928999E-4</v>
      </c>
      <c r="I83" s="15">
        <f>ROUND(F83*Прил.10!$D$12,2)</f>
        <v>41785.730000000003</v>
      </c>
      <c r="J83" s="15">
        <f t="shared" si="3"/>
        <v>17636.900000000001</v>
      </c>
    </row>
    <row r="84" spans="1:10" s="5" customFormat="1" ht="31.15" customHeight="1" outlineLevel="1" x14ac:dyDescent="0.25">
      <c r="A84" s="13"/>
      <c r="B84" s="21" t="s">
        <v>203</v>
      </c>
      <c r="C84" s="22" t="s">
        <v>204</v>
      </c>
      <c r="D84" s="23" t="s">
        <v>160</v>
      </c>
      <c r="E84" s="30">
        <v>4.1086428557776999</v>
      </c>
      <c r="F84" s="24">
        <v>519.79999999999995</v>
      </c>
      <c r="G84" s="15">
        <f t="shared" si="2"/>
        <v>2135.67</v>
      </c>
      <c r="H84" s="20">
        <f>G84/G114</f>
        <v>9.5673557397916E-4</v>
      </c>
      <c r="I84" s="15">
        <f>ROUND(F84*Прил.10!$D$12,2)</f>
        <v>4179.1899999999996</v>
      </c>
      <c r="J84" s="15">
        <f t="shared" si="3"/>
        <v>17170.8</v>
      </c>
    </row>
    <row r="85" spans="1:10" s="5" customFormat="1" ht="31.15" customHeight="1" outlineLevel="1" x14ac:dyDescent="0.25">
      <c r="A85" s="13"/>
      <c r="B85" s="21" t="s">
        <v>205</v>
      </c>
      <c r="C85" s="22" t="s">
        <v>206</v>
      </c>
      <c r="D85" s="23" t="s">
        <v>160</v>
      </c>
      <c r="E85" s="30">
        <v>1.3825330652447001</v>
      </c>
      <c r="F85" s="24">
        <v>711.5</v>
      </c>
      <c r="G85" s="15">
        <f t="shared" si="2"/>
        <v>983.67</v>
      </c>
      <c r="H85" s="20">
        <f>G85/G114</f>
        <v>4.4066362408803E-4</v>
      </c>
      <c r="I85" s="15">
        <f>ROUND(F85*Прил.10!$D$12,2)</f>
        <v>5720.46</v>
      </c>
      <c r="J85" s="15">
        <f t="shared" si="3"/>
        <v>7908.73</v>
      </c>
    </row>
    <row r="86" spans="1:10" s="5" customFormat="1" ht="46.9" customHeight="1" outlineLevel="1" x14ac:dyDescent="0.25">
      <c r="A86" s="13"/>
      <c r="B86" s="21" t="s">
        <v>207</v>
      </c>
      <c r="C86" s="22" t="s">
        <v>208</v>
      </c>
      <c r="D86" s="23" t="s">
        <v>160</v>
      </c>
      <c r="E86" s="30">
        <v>0.60850023602824999</v>
      </c>
      <c r="F86" s="24">
        <v>1430</v>
      </c>
      <c r="G86" s="15">
        <f t="shared" si="2"/>
        <v>870.16</v>
      </c>
      <c r="H86" s="20">
        <f>G86/G114</f>
        <v>3.8981351381706998E-4</v>
      </c>
      <c r="I86" s="15">
        <f>ROUND(F86*Прил.10!$D$12,2)</f>
        <v>11497.2</v>
      </c>
      <c r="J86" s="15">
        <f t="shared" si="3"/>
        <v>6996.05</v>
      </c>
    </row>
    <row r="87" spans="1:10" s="5" customFormat="1" ht="15.6" customHeight="1" outlineLevel="1" x14ac:dyDescent="0.25">
      <c r="A87" s="13"/>
      <c r="B87" s="21" t="s">
        <v>209</v>
      </c>
      <c r="C87" s="22" t="s">
        <v>210</v>
      </c>
      <c r="D87" s="23" t="s">
        <v>164</v>
      </c>
      <c r="E87" s="30">
        <v>6.6931567703052003E-2</v>
      </c>
      <c r="F87" s="24">
        <v>11978</v>
      </c>
      <c r="G87" s="15">
        <f t="shared" si="2"/>
        <v>801.71</v>
      </c>
      <c r="H87" s="20">
        <f>G87/G114</f>
        <v>3.5914934283613E-4</v>
      </c>
      <c r="I87" s="15">
        <f>ROUND(F87*Прил.10!$D$12,2)</f>
        <v>96303.12</v>
      </c>
      <c r="J87" s="15">
        <f t="shared" si="3"/>
        <v>6445.72</v>
      </c>
    </row>
    <row r="88" spans="1:10" s="5" customFormat="1" ht="46.9" customHeight="1" outlineLevel="1" x14ac:dyDescent="0.25">
      <c r="A88" s="13"/>
      <c r="B88" s="21" t="s">
        <v>211</v>
      </c>
      <c r="C88" s="22" t="s">
        <v>212</v>
      </c>
      <c r="D88" s="23" t="s">
        <v>213</v>
      </c>
      <c r="E88" s="30">
        <v>50.647428206751997</v>
      </c>
      <c r="F88" s="24">
        <v>15.41</v>
      </c>
      <c r="G88" s="15">
        <f t="shared" si="2"/>
        <v>780.48</v>
      </c>
      <c r="H88" s="20">
        <f>G88/G114</f>
        <v>3.4963874605123998E-4</v>
      </c>
      <c r="I88" s="15">
        <f>ROUND(F88*Прил.10!$D$12,2)</f>
        <v>123.9</v>
      </c>
      <c r="J88" s="15">
        <f t="shared" si="3"/>
        <v>6275.22</v>
      </c>
    </row>
    <row r="89" spans="1:10" s="5" customFormat="1" ht="15.6" customHeight="1" outlineLevel="1" x14ac:dyDescent="0.25">
      <c r="A89" s="13"/>
      <c r="B89" s="21" t="s">
        <v>214</v>
      </c>
      <c r="C89" s="22" t="s">
        <v>215</v>
      </c>
      <c r="D89" s="23" t="s">
        <v>164</v>
      </c>
      <c r="E89" s="30">
        <v>0.22635222327608001</v>
      </c>
      <c r="F89" s="24">
        <v>3316.55</v>
      </c>
      <c r="G89" s="15">
        <f t="shared" si="2"/>
        <v>750.71</v>
      </c>
      <c r="H89" s="20">
        <f>G89/G114</f>
        <v>3.3630240755449001E-4</v>
      </c>
      <c r="I89" s="15">
        <f>ROUND(F89*Прил.10!$D$12,2)</f>
        <v>26665.06</v>
      </c>
      <c r="J89" s="15">
        <f t="shared" si="3"/>
        <v>6035.7</v>
      </c>
    </row>
    <row r="90" spans="1:10" s="5" customFormat="1" ht="31.15" customHeight="1" outlineLevel="1" x14ac:dyDescent="0.25">
      <c r="A90" s="13"/>
      <c r="B90" s="21" t="s">
        <v>216</v>
      </c>
      <c r="C90" s="22" t="s">
        <v>217</v>
      </c>
      <c r="D90" s="23" t="s">
        <v>160</v>
      </c>
      <c r="E90" s="30">
        <v>1.2161655079703999</v>
      </c>
      <c r="F90" s="24">
        <v>600</v>
      </c>
      <c r="G90" s="15">
        <f t="shared" si="2"/>
        <v>729.7</v>
      </c>
      <c r="H90" s="20">
        <f>G90/G114</f>
        <v>3.268903661767E-4</v>
      </c>
      <c r="I90" s="15">
        <f>ROUND(F90*Прил.10!$D$12,2)</f>
        <v>4824</v>
      </c>
      <c r="J90" s="15">
        <f t="shared" si="3"/>
        <v>5866.78</v>
      </c>
    </row>
    <row r="91" spans="1:10" s="5" customFormat="1" ht="15.6" customHeight="1" outlineLevel="1" x14ac:dyDescent="0.25">
      <c r="A91" s="13"/>
      <c r="B91" s="21" t="s">
        <v>218</v>
      </c>
      <c r="C91" s="22" t="s">
        <v>219</v>
      </c>
      <c r="D91" s="23" t="s">
        <v>164</v>
      </c>
      <c r="E91" s="30">
        <v>0.21152803152540001</v>
      </c>
      <c r="F91" s="24">
        <v>2606.9</v>
      </c>
      <c r="G91" s="15">
        <f t="shared" si="2"/>
        <v>551.42999999999995</v>
      </c>
      <c r="H91" s="20">
        <f>G91/G114</f>
        <v>2.4702912788930002E-4</v>
      </c>
      <c r="I91" s="15">
        <f>ROUND(F91*Прил.10!$D$12,2)</f>
        <v>20959.48</v>
      </c>
      <c r="J91" s="15">
        <f t="shared" si="3"/>
        <v>4433.5200000000004</v>
      </c>
    </row>
    <row r="92" spans="1:10" s="5" customFormat="1" ht="15.6" customHeight="1" outlineLevel="1" x14ac:dyDescent="0.25">
      <c r="A92" s="13"/>
      <c r="B92" s="21" t="s">
        <v>220</v>
      </c>
      <c r="C92" s="22" t="s">
        <v>221</v>
      </c>
      <c r="D92" s="23" t="s">
        <v>169</v>
      </c>
      <c r="E92" s="30">
        <v>14.151667052939001</v>
      </c>
      <c r="F92" s="24">
        <v>35.53</v>
      </c>
      <c r="G92" s="15">
        <f t="shared" si="2"/>
        <v>502.81</v>
      </c>
      <c r="H92" s="20">
        <f>G92/G114</f>
        <v>2.2524838292079999E-4</v>
      </c>
      <c r="I92" s="15">
        <f>ROUND(F92*Прил.10!$D$12,2)</f>
        <v>285.66000000000003</v>
      </c>
      <c r="J92" s="15">
        <f t="shared" si="3"/>
        <v>4042.57</v>
      </c>
    </row>
    <row r="93" spans="1:10" s="5" customFormat="1" ht="46.9" customHeight="1" outlineLevel="1" x14ac:dyDescent="0.25">
      <c r="A93" s="13"/>
      <c r="B93" s="21" t="s">
        <v>222</v>
      </c>
      <c r="C93" s="22" t="s">
        <v>223</v>
      </c>
      <c r="D93" s="23" t="s">
        <v>152</v>
      </c>
      <c r="E93" s="30">
        <v>1291.1882872284</v>
      </c>
      <c r="F93" s="24">
        <v>0.37</v>
      </c>
      <c r="G93" s="15">
        <f t="shared" si="2"/>
        <v>477.74</v>
      </c>
      <c r="H93" s="20">
        <f>G93/G114</f>
        <v>2.1401754630294E-4</v>
      </c>
      <c r="I93" s="15">
        <f>ROUND(F93*Прил.10!$D$12,2)</f>
        <v>2.97</v>
      </c>
      <c r="J93" s="15">
        <f t="shared" si="3"/>
        <v>3834.83</v>
      </c>
    </row>
    <row r="94" spans="1:10" s="5" customFormat="1" ht="46.9" customHeight="1" outlineLevel="1" x14ac:dyDescent="0.25">
      <c r="A94" s="13"/>
      <c r="B94" s="21" t="s">
        <v>224</v>
      </c>
      <c r="C94" s="22" t="s">
        <v>225</v>
      </c>
      <c r="D94" s="23" t="s">
        <v>160</v>
      </c>
      <c r="E94" s="30">
        <v>0.42397177426091998</v>
      </c>
      <c r="F94" s="24">
        <v>1056</v>
      </c>
      <c r="G94" s="15">
        <f t="shared" ref="G94:G125" si="4">ROUND(F94*E94,2)</f>
        <v>447.71</v>
      </c>
      <c r="H94" s="20">
        <f>G94/G114</f>
        <v>2.0056473323416999E-4</v>
      </c>
      <c r="I94" s="15">
        <f>ROUND(F94*Прил.10!$D$12,2)</f>
        <v>8490.24</v>
      </c>
      <c r="J94" s="15">
        <f t="shared" ref="J94:J125" si="5">ROUND(I94*E94,2)</f>
        <v>3599.62</v>
      </c>
    </row>
    <row r="95" spans="1:10" s="5" customFormat="1" ht="15.6" customHeight="1" outlineLevel="1" x14ac:dyDescent="0.25">
      <c r="A95" s="13"/>
      <c r="B95" s="21" t="s">
        <v>226</v>
      </c>
      <c r="C95" s="22" t="s">
        <v>227</v>
      </c>
      <c r="D95" s="23" t="s">
        <v>164</v>
      </c>
      <c r="E95" s="30">
        <v>0.14655059457771999</v>
      </c>
      <c r="F95" s="24">
        <v>1696.01</v>
      </c>
      <c r="G95" s="15">
        <f t="shared" si="4"/>
        <v>248.55</v>
      </c>
      <c r="H95" s="20">
        <f>G95/G114</f>
        <v>1.1134521106375E-4</v>
      </c>
      <c r="I95" s="15">
        <f>ROUND(F95*Прил.10!$D$12,2)</f>
        <v>13635.92</v>
      </c>
      <c r="J95" s="15">
        <f t="shared" si="5"/>
        <v>1998.35</v>
      </c>
    </row>
    <row r="96" spans="1:10" s="5" customFormat="1" ht="15.6" customHeight="1" outlineLevel="1" x14ac:dyDescent="0.25">
      <c r="A96" s="13"/>
      <c r="B96" s="21" t="s">
        <v>228</v>
      </c>
      <c r="C96" s="22" t="s">
        <v>229</v>
      </c>
      <c r="D96" s="23" t="s">
        <v>160</v>
      </c>
      <c r="E96" s="30">
        <v>85.698924138538004</v>
      </c>
      <c r="F96" s="24">
        <v>2.44</v>
      </c>
      <c r="G96" s="15">
        <f t="shared" si="4"/>
        <v>209.11</v>
      </c>
      <c r="H96" s="20">
        <f>G96/G114</f>
        <v>9.3676914445950998E-5</v>
      </c>
      <c r="I96" s="15">
        <f>ROUND(F96*Прил.10!$D$12,2)</f>
        <v>19.62</v>
      </c>
      <c r="J96" s="15">
        <f t="shared" si="5"/>
        <v>1681.41</v>
      </c>
    </row>
    <row r="97" spans="1:10" s="5" customFormat="1" ht="46.9" customHeight="1" outlineLevel="1" x14ac:dyDescent="0.25">
      <c r="A97" s="13"/>
      <c r="B97" s="21" t="s">
        <v>230</v>
      </c>
      <c r="C97" s="22" t="s">
        <v>231</v>
      </c>
      <c r="D97" s="23" t="s">
        <v>164</v>
      </c>
      <c r="E97" s="30">
        <v>3.5171477412341001E-2</v>
      </c>
      <c r="F97" s="24">
        <v>5817.58</v>
      </c>
      <c r="G97" s="15">
        <f t="shared" si="4"/>
        <v>204.61</v>
      </c>
      <c r="H97" s="20">
        <f>G97/G114</f>
        <v>9.1661008391687995E-5</v>
      </c>
      <c r="I97" s="15">
        <f>ROUND(F97*Прил.10!$D$12,2)</f>
        <v>46773.34</v>
      </c>
      <c r="J97" s="15">
        <f t="shared" si="5"/>
        <v>1645.09</v>
      </c>
    </row>
    <row r="98" spans="1:10" s="5" customFormat="1" ht="31.15" customHeight="1" outlineLevel="1" x14ac:dyDescent="0.25">
      <c r="A98" s="13"/>
      <c r="B98" s="21" t="s">
        <v>232</v>
      </c>
      <c r="C98" s="22" t="s">
        <v>233</v>
      </c>
      <c r="D98" s="23" t="s">
        <v>169</v>
      </c>
      <c r="E98" s="30">
        <v>7.0053976537034002</v>
      </c>
      <c r="F98" s="24">
        <v>28.72</v>
      </c>
      <c r="G98" s="15">
        <f t="shared" si="4"/>
        <v>201.2</v>
      </c>
      <c r="H98" s="20">
        <f>G98/G114</f>
        <v>9.0133399581681002E-5</v>
      </c>
      <c r="I98" s="15">
        <f>ROUND(F98*Прил.10!$D$12,2)</f>
        <v>230.91</v>
      </c>
      <c r="J98" s="15">
        <f t="shared" si="5"/>
        <v>1617.62</v>
      </c>
    </row>
    <row r="99" spans="1:10" s="5" customFormat="1" ht="31.15" customHeight="1" outlineLevel="1" x14ac:dyDescent="0.25">
      <c r="A99" s="13"/>
      <c r="B99" s="21" t="s">
        <v>234</v>
      </c>
      <c r="C99" s="22" t="s">
        <v>235</v>
      </c>
      <c r="D99" s="23" t="s">
        <v>164</v>
      </c>
      <c r="E99" s="30">
        <v>9.4636231644959993E-3</v>
      </c>
      <c r="F99" s="24">
        <v>9793</v>
      </c>
      <c r="G99" s="15">
        <f t="shared" si="4"/>
        <v>92.68</v>
      </c>
      <c r="H99" s="20">
        <f>G99/G114</f>
        <v>4.1518705135338999E-5</v>
      </c>
      <c r="I99" s="15">
        <f>ROUND(F99*Прил.10!$D$12,2)</f>
        <v>78735.72</v>
      </c>
      <c r="J99" s="15">
        <f t="shared" si="5"/>
        <v>745.13</v>
      </c>
    </row>
    <row r="100" spans="1:10" s="5" customFormat="1" ht="15.6" customHeight="1" outlineLevel="1" x14ac:dyDescent="0.25">
      <c r="A100" s="13"/>
      <c r="B100" s="21" t="s">
        <v>236</v>
      </c>
      <c r="C100" s="22" t="s">
        <v>237</v>
      </c>
      <c r="D100" s="23" t="s">
        <v>164</v>
      </c>
      <c r="E100" s="30">
        <v>4.7225116389816003E-2</v>
      </c>
      <c r="F100" s="24">
        <v>1946.91</v>
      </c>
      <c r="G100" s="15">
        <f t="shared" si="4"/>
        <v>91.94</v>
      </c>
      <c r="H100" s="20">
        <f>G100/G114</f>
        <v>4.1187200584192997E-5</v>
      </c>
      <c r="I100" s="15">
        <f>ROUND(F100*Прил.10!$D$12,2)</f>
        <v>15653.16</v>
      </c>
      <c r="J100" s="15">
        <f t="shared" si="5"/>
        <v>739.22</v>
      </c>
    </row>
    <row r="101" spans="1:10" s="5" customFormat="1" ht="46.9" customHeight="1" outlineLevel="1" x14ac:dyDescent="0.25">
      <c r="A101" s="13"/>
      <c r="B101" s="21" t="s">
        <v>238</v>
      </c>
      <c r="C101" s="22" t="s">
        <v>239</v>
      </c>
      <c r="D101" s="23" t="s">
        <v>160</v>
      </c>
      <c r="E101" s="30">
        <v>0.13518948727495</v>
      </c>
      <c r="F101" s="24">
        <v>558.33000000000004</v>
      </c>
      <c r="G101" s="15">
        <f t="shared" si="4"/>
        <v>75.48</v>
      </c>
      <c r="H101" s="20">
        <f>G101/G114</f>
        <v>3.3813464216824997E-5</v>
      </c>
      <c r="I101" s="15">
        <f>ROUND(F101*Прил.10!$D$12,2)</f>
        <v>4488.97</v>
      </c>
      <c r="J101" s="15">
        <f t="shared" si="5"/>
        <v>606.86</v>
      </c>
    </row>
    <row r="102" spans="1:10" s="5" customFormat="1" ht="31.15" customHeight="1" outlineLevel="1" x14ac:dyDescent="0.25">
      <c r="A102" s="13"/>
      <c r="B102" s="21" t="s">
        <v>240</v>
      </c>
      <c r="C102" s="22" t="s">
        <v>241</v>
      </c>
      <c r="D102" s="23" t="s">
        <v>164</v>
      </c>
      <c r="E102" s="30">
        <v>1.2211810809827001E-2</v>
      </c>
      <c r="F102" s="24">
        <v>5989</v>
      </c>
      <c r="G102" s="15">
        <f t="shared" si="4"/>
        <v>73.14</v>
      </c>
      <c r="H102" s="20">
        <f>G102/G114</f>
        <v>3.2765193068609001E-5</v>
      </c>
      <c r="I102" s="15">
        <f>ROUND(F102*Прил.10!$D$12,2)</f>
        <v>48151.56</v>
      </c>
      <c r="J102" s="15">
        <f t="shared" si="5"/>
        <v>588.02</v>
      </c>
    </row>
    <row r="103" spans="1:10" s="5" customFormat="1" ht="15.6" customHeight="1" outlineLevel="1" x14ac:dyDescent="0.25">
      <c r="A103" s="13"/>
      <c r="B103" s="21" t="s">
        <v>242</v>
      </c>
      <c r="C103" s="22" t="s">
        <v>243</v>
      </c>
      <c r="D103" s="23" t="s">
        <v>169</v>
      </c>
      <c r="E103" s="30">
        <v>0.84179173485792003</v>
      </c>
      <c r="F103" s="24">
        <v>57.63</v>
      </c>
      <c r="G103" s="15">
        <f t="shared" si="4"/>
        <v>48.51</v>
      </c>
      <c r="H103" s="20">
        <f>G103/G114</f>
        <v>2.1731467264947E-5</v>
      </c>
      <c r="I103" s="15">
        <f>ROUND(F103*Прил.10!$D$12,2)</f>
        <v>463.35</v>
      </c>
      <c r="J103" s="15">
        <f t="shared" si="5"/>
        <v>390.04</v>
      </c>
    </row>
    <row r="104" spans="1:10" s="5" customFormat="1" ht="62.45" customHeight="1" outlineLevel="1" x14ac:dyDescent="0.25">
      <c r="A104" s="13"/>
      <c r="B104" s="21" t="s">
        <v>244</v>
      </c>
      <c r="C104" s="22" t="s">
        <v>245</v>
      </c>
      <c r="D104" s="23" t="s">
        <v>169</v>
      </c>
      <c r="E104" s="30">
        <v>7.0023660407827997</v>
      </c>
      <c r="F104" s="24">
        <v>5.46</v>
      </c>
      <c r="G104" s="15">
        <f t="shared" si="4"/>
        <v>38.229999999999997</v>
      </c>
      <c r="H104" s="20">
        <f>G104/G114</f>
        <v>1.7126241878766001E-5</v>
      </c>
      <c r="I104" s="15">
        <f>ROUND(F104*Прил.10!$D$12,2)</f>
        <v>43.9</v>
      </c>
      <c r="J104" s="15">
        <f t="shared" si="5"/>
        <v>307.39999999999998</v>
      </c>
    </row>
    <row r="105" spans="1:10" s="5" customFormat="1" ht="31.15" customHeight="1" outlineLevel="1" x14ac:dyDescent="0.25">
      <c r="A105" s="13"/>
      <c r="B105" s="21" t="s">
        <v>246</v>
      </c>
      <c r="C105" s="22" t="s">
        <v>247</v>
      </c>
      <c r="D105" s="23" t="s">
        <v>164</v>
      </c>
      <c r="E105" s="30">
        <v>4.8748591248212E-2</v>
      </c>
      <c r="F105" s="24">
        <v>734.5</v>
      </c>
      <c r="G105" s="15">
        <f t="shared" si="4"/>
        <v>35.81</v>
      </c>
      <c r="H105" s="20">
        <f>G105/G114</f>
        <v>1.6042132400696001E-5</v>
      </c>
      <c r="I105" s="15">
        <f>ROUND(F105*Прил.10!$D$12,2)</f>
        <v>5905.38</v>
      </c>
      <c r="J105" s="15">
        <f t="shared" si="5"/>
        <v>287.88</v>
      </c>
    </row>
    <row r="106" spans="1:10" s="5" customFormat="1" ht="31.15" customHeight="1" outlineLevel="1" x14ac:dyDescent="0.25">
      <c r="A106" s="13"/>
      <c r="B106" s="21" t="s">
        <v>248</v>
      </c>
      <c r="C106" s="22" t="s">
        <v>249</v>
      </c>
      <c r="D106" s="23" t="s">
        <v>164</v>
      </c>
      <c r="E106" s="30">
        <v>1.1689416692503001E-3</v>
      </c>
      <c r="F106" s="24">
        <v>10315.01</v>
      </c>
      <c r="G106" s="15">
        <f t="shared" si="4"/>
        <v>12.06</v>
      </c>
      <c r="H106" s="20">
        <f>G106/G114</f>
        <v>5.4026282254227998E-6</v>
      </c>
      <c r="I106" s="15">
        <f>ROUND(F106*Прил.10!$D$12,2)</f>
        <v>82932.679999999993</v>
      </c>
      <c r="J106" s="15">
        <f t="shared" si="5"/>
        <v>96.94</v>
      </c>
    </row>
    <row r="107" spans="1:10" s="5" customFormat="1" ht="31.15" customHeight="1" outlineLevel="1" x14ac:dyDescent="0.25">
      <c r="A107" s="13"/>
      <c r="B107" s="21" t="s">
        <v>250</v>
      </c>
      <c r="C107" s="22" t="s">
        <v>251</v>
      </c>
      <c r="D107" s="23" t="s">
        <v>164</v>
      </c>
      <c r="E107" s="30">
        <v>3.7274218579487997E-2</v>
      </c>
      <c r="F107" s="24">
        <v>300</v>
      </c>
      <c r="G107" s="15">
        <f t="shared" si="4"/>
        <v>11.18</v>
      </c>
      <c r="H107" s="20">
        <f>G107/G114</f>
        <v>5.0084065970337004E-6</v>
      </c>
      <c r="I107" s="15">
        <f>ROUND(F107*Прил.10!$D$12,2)</f>
        <v>2412</v>
      </c>
      <c r="J107" s="15">
        <f t="shared" si="5"/>
        <v>89.91</v>
      </c>
    </row>
    <row r="108" spans="1:10" s="5" customFormat="1" ht="31.15" customHeight="1" outlineLevel="1" x14ac:dyDescent="0.25">
      <c r="A108" s="13"/>
      <c r="B108" s="21" t="s">
        <v>252</v>
      </c>
      <c r="C108" s="22" t="s">
        <v>253</v>
      </c>
      <c r="D108" s="23" t="s">
        <v>160</v>
      </c>
      <c r="E108" s="30">
        <v>6.7729315887518002E-2</v>
      </c>
      <c r="F108" s="24">
        <v>108.4</v>
      </c>
      <c r="G108" s="15">
        <f t="shared" si="4"/>
        <v>7.34</v>
      </c>
      <c r="H108" s="20">
        <f>G108/G114</f>
        <v>3.2881667640632999E-6</v>
      </c>
      <c r="I108" s="15">
        <f>ROUND(F108*Прил.10!$D$12,2)</f>
        <v>871.54</v>
      </c>
      <c r="J108" s="15">
        <f t="shared" si="5"/>
        <v>59.03</v>
      </c>
    </row>
    <row r="109" spans="1:10" s="5" customFormat="1" ht="15.6" customHeight="1" outlineLevel="1" x14ac:dyDescent="0.25">
      <c r="A109" s="13"/>
      <c r="B109" s="21" t="s">
        <v>254</v>
      </c>
      <c r="C109" s="22" t="s">
        <v>255</v>
      </c>
      <c r="D109" s="23" t="s">
        <v>164</v>
      </c>
      <c r="E109" s="30">
        <v>3.8274509849626001E-4</v>
      </c>
      <c r="F109" s="24">
        <v>14312.87</v>
      </c>
      <c r="G109" s="15">
        <f t="shared" si="4"/>
        <v>5.48</v>
      </c>
      <c r="H109" s="20">
        <f>G109/G114</f>
        <v>2.4549255949682E-6</v>
      </c>
      <c r="I109" s="15">
        <f>ROUND(F109*Прил.10!$D$12,2)</f>
        <v>115075.47</v>
      </c>
      <c r="J109" s="15">
        <f t="shared" si="5"/>
        <v>44.04</v>
      </c>
    </row>
    <row r="110" spans="1:10" s="5" customFormat="1" ht="31.15" customHeight="1" outlineLevel="1" x14ac:dyDescent="0.25">
      <c r="A110" s="13"/>
      <c r="B110" s="21" t="s">
        <v>256</v>
      </c>
      <c r="C110" s="22" t="s">
        <v>257</v>
      </c>
      <c r="D110" s="23" t="s">
        <v>160</v>
      </c>
      <c r="E110" s="30">
        <v>5.9780441105276E-2</v>
      </c>
      <c r="F110" s="24">
        <v>59.99</v>
      </c>
      <c r="G110" s="15">
        <f t="shared" si="4"/>
        <v>3.59</v>
      </c>
      <c r="H110" s="20">
        <f>G110/G114</f>
        <v>1.6082450521781E-6</v>
      </c>
      <c r="I110" s="15">
        <f>ROUND(F110*Прил.10!$D$12,2)</f>
        <v>482.32</v>
      </c>
      <c r="J110" s="15">
        <f t="shared" si="5"/>
        <v>28.83</v>
      </c>
    </row>
    <row r="111" spans="1:10" s="5" customFormat="1" ht="15.6" customHeight="1" outlineLevel="1" x14ac:dyDescent="0.25">
      <c r="A111" s="13"/>
      <c r="B111" s="21" t="s">
        <v>258</v>
      </c>
      <c r="C111" s="22" t="s">
        <v>259</v>
      </c>
      <c r="D111" s="23" t="s">
        <v>260</v>
      </c>
      <c r="E111" s="30">
        <v>0.88454757195716005</v>
      </c>
      <c r="F111" s="24">
        <v>1.82</v>
      </c>
      <c r="G111" s="15">
        <f t="shared" si="4"/>
        <v>1.61</v>
      </c>
      <c r="H111" s="20">
        <f>G111/G114</f>
        <v>7.2124638830270999E-7</v>
      </c>
      <c r="I111" s="15">
        <f>ROUND(F111*Прил.10!$D$12,2)</f>
        <v>14.63</v>
      </c>
      <c r="J111" s="15">
        <f t="shared" si="5"/>
        <v>12.94</v>
      </c>
    </row>
    <row r="112" spans="1:10" s="5" customFormat="1" ht="15.6" customHeight="1" outlineLevel="1" x14ac:dyDescent="0.25">
      <c r="A112" s="13"/>
      <c r="B112" s="21" t="s">
        <v>261</v>
      </c>
      <c r="C112" s="22" t="s">
        <v>262</v>
      </c>
      <c r="D112" s="23" t="s">
        <v>260</v>
      </c>
      <c r="E112" s="30">
        <v>5.9266721522147001E-2</v>
      </c>
      <c r="F112" s="24">
        <v>6.67</v>
      </c>
      <c r="G112" s="15">
        <f t="shared" si="4"/>
        <v>0.4</v>
      </c>
      <c r="H112" s="20">
        <f>G112/G114</f>
        <v>1.7919164926775E-7</v>
      </c>
      <c r="I112" s="15">
        <f>ROUND(F112*Прил.10!$D$12,2)</f>
        <v>53.63</v>
      </c>
      <c r="J112" s="15">
        <f t="shared" si="5"/>
        <v>3.18</v>
      </c>
    </row>
    <row r="113" spans="1:10" s="5" customFormat="1" ht="15.6" customHeight="1" x14ac:dyDescent="0.25">
      <c r="A113" s="13"/>
      <c r="B113" s="114" t="s">
        <v>323</v>
      </c>
      <c r="C113" s="114"/>
      <c r="D113" s="114"/>
      <c r="E113" s="114"/>
      <c r="F113" s="116"/>
      <c r="G113" s="15">
        <f>SUM(G62:G112)</f>
        <v>495987.42</v>
      </c>
      <c r="H113" s="20">
        <f>SUM(H62:H112)</f>
        <v>0.22219200951465001</v>
      </c>
      <c r="I113" s="15"/>
      <c r="J113" s="15">
        <f>SUM(J62:J112)</f>
        <v>3987715.04</v>
      </c>
    </row>
    <row r="114" spans="1:10" s="5" customFormat="1" ht="15.6" customHeight="1" x14ac:dyDescent="0.25">
      <c r="A114" s="13"/>
      <c r="B114" s="114" t="s">
        <v>324</v>
      </c>
      <c r="C114" s="113"/>
      <c r="D114" s="114"/>
      <c r="E114" s="114"/>
      <c r="F114" s="116"/>
      <c r="G114" s="15">
        <f>G61+G113</f>
        <v>2232246.88</v>
      </c>
      <c r="H114" s="20">
        <f>H61+H113</f>
        <v>0.77665194451969</v>
      </c>
      <c r="I114" s="15"/>
      <c r="J114" s="15">
        <f>J61+J113</f>
        <v>17947250.190000001</v>
      </c>
    </row>
    <row r="115" spans="1:10" s="5" customFormat="1" ht="15.6" customHeight="1" x14ac:dyDescent="0.25">
      <c r="A115" s="13"/>
      <c r="B115" s="23"/>
      <c r="C115" s="22" t="s">
        <v>325</v>
      </c>
      <c r="D115" s="23"/>
      <c r="E115" s="23"/>
      <c r="F115" s="26"/>
      <c r="G115" s="26">
        <f>+G14+G50+G114</f>
        <v>2547448.08</v>
      </c>
      <c r="H115" s="27"/>
      <c r="I115" s="15"/>
      <c r="J115" s="26">
        <f>+J14+J50+J114</f>
        <v>25870137.09</v>
      </c>
    </row>
    <row r="116" spans="1:10" s="5" customFormat="1" ht="15.6" customHeight="1" x14ac:dyDescent="0.25">
      <c r="A116" s="13"/>
      <c r="B116" s="23"/>
      <c r="C116" s="22" t="s">
        <v>326</v>
      </c>
      <c r="D116" s="28">
        <v>1.0887161273863</v>
      </c>
      <c r="E116" s="23"/>
      <c r="F116" s="26"/>
      <c r="G116" s="26">
        <f>(G14+G16)*D116</f>
        <v>185619.0339517</v>
      </c>
      <c r="H116" s="27"/>
      <c r="I116" s="15"/>
      <c r="J116" s="15">
        <f>(J14+J16)*D116</f>
        <v>7909515.7956627002</v>
      </c>
    </row>
    <row r="117" spans="1:10" s="5" customFormat="1" ht="15.6" customHeight="1" x14ac:dyDescent="0.25">
      <c r="A117" s="13"/>
      <c r="B117" s="23"/>
      <c r="C117" s="22" t="s">
        <v>327</v>
      </c>
      <c r="D117" s="28">
        <v>0.70546217249979004</v>
      </c>
      <c r="E117" s="23"/>
      <c r="F117" s="26"/>
      <c r="G117" s="26">
        <f>(G14+G16)*D117</f>
        <v>120276.72196171001</v>
      </c>
      <c r="H117" s="27"/>
      <c r="I117" s="15"/>
      <c r="J117" s="15">
        <f>(J14+J16)*D117</f>
        <v>5125178.2317447001</v>
      </c>
    </row>
    <row r="118" spans="1:10" s="5" customFormat="1" ht="15.6" customHeight="1" x14ac:dyDescent="0.25">
      <c r="A118" s="13"/>
      <c r="B118" s="23"/>
      <c r="C118" s="22" t="s">
        <v>328</v>
      </c>
      <c r="D118" s="23"/>
      <c r="E118" s="23"/>
      <c r="F118" s="26"/>
      <c r="G118" s="26">
        <f>G115+G116+G117</f>
        <v>2853343.8359134002</v>
      </c>
      <c r="H118" s="27"/>
      <c r="I118" s="15"/>
      <c r="J118" s="26">
        <f>J115+J116+J117</f>
        <v>38904831.117407002</v>
      </c>
    </row>
    <row r="119" spans="1:10" s="5" customFormat="1" ht="15.6" customHeight="1" x14ac:dyDescent="0.25">
      <c r="A119" s="13"/>
      <c r="B119" s="23"/>
      <c r="C119" s="22" t="s">
        <v>329</v>
      </c>
      <c r="D119" s="23"/>
      <c r="E119" s="23"/>
      <c r="F119" s="26"/>
      <c r="G119" s="26">
        <f>G118</f>
        <v>2853343.8359134002</v>
      </c>
      <c r="H119" s="27"/>
      <c r="I119" s="15"/>
      <c r="J119" s="15">
        <f>J118</f>
        <v>38904831.117407002</v>
      </c>
    </row>
    <row r="120" spans="1:10" s="5" customFormat="1" ht="15.6" customHeight="1" x14ac:dyDescent="0.25">
      <c r="A120" s="13"/>
      <c r="B120" s="23"/>
      <c r="C120" s="22" t="s">
        <v>300</v>
      </c>
      <c r="D120" s="23" t="s">
        <v>330</v>
      </c>
      <c r="E120" s="23">
        <v>1</v>
      </c>
      <c r="F120" s="26"/>
      <c r="G120" s="26">
        <f>G119/E120</f>
        <v>2853343.8359134002</v>
      </c>
      <c r="H120" s="27"/>
      <c r="I120" s="15"/>
      <c r="J120" s="26">
        <f>J119/E120</f>
        <v>38904831.117407002</v>
      </c>
    </row>
    <row r="121" spans="1:10" s="5" customFormat="1" ht="15.6" customHeight="1" x14ac:dyDescent="0.25">
      <c r="A121" s="85"/>
      <c r="B121" s="85"/>
      <c r="F121" s="31"/>
      <c r="G121" s="31"/>
      <c r="I121" s="31"/>
      <c r="J121" s="31"/>
    </row>
    <row r="122" spans="1:10" s="5" customFormat="1" ht="15.6" customHeight="1" x14ac:dyDescent="0.25">
      <c r="A122" s="85" t="s">
        <v>31</v>
      </c>
      <c r="B122" s="85"/>
      <c r="F122" s="31"/>
      <c r="G122" s="31"/>
      <c r="I122" s="31"/>
      <c r="J122" s="31"/>
    </row>
    <row r="123" spans="1:10" s="5" customFormat="1" ht="15.6" customHeight="1" x14ac:dyDescent="0.25">
      <c r="A123" s="7" t="s">
        <v>32</v>
      </c>
      <c r="B123" s="85"/>
      <c r="F123" s="31"/>
      <c r="G123" s="31"/>
      <c r="I123" s="31"/>
      <c r="J123" s="31"/>
    </row>
    <row r="124" spans="1:10" s="5" customFormat="1" ht="15.6" customHeight="1" x14ac:dyDescent="0.25">
      <c r="A124" s="85"/>
      <c r="B124" s="85"/>
      <c r="F124" s="31"/>
      <c r="G124" s="31"/>
      <c r="I124" s="31"/>
      <c r="J124" s="31"/>
    </row>
    <row r="125" spans="1:10" s="5" customFormat="1" ht="15.6" customHeight="1" x14ac:dyDescent="0.25">
      <c r="A125" s="85" t="s">
        <v>406</v>
      </c>
      <c r="B125" s="85"/>
      <c r="F125" s="31"/>
      <c r="G125" s="31"/>
      <c r="I125" s="31"/>
      <c r="J125" s="31"/>
    </row>
    <row r="126" spans="1:10" s="5" customFormat="1" ht="15.6" customHeight="1" x14ac:dyDescent="0.25">
      <c r="A126" s="7" t="s">
        <v>33</v>
      </c>
      <c r="B126" s="85"/>
      <c r="F126" s="31"/>
      <c r="G126" s="31"/>
      <c r="I126" s="31"/>
      <c r="J126" s="31"/>
    </row>
    <row r="127" spans="1:10" s="5" customFormat="1" ht="15.6" customHeight="1" x14ac:dyDescent="0.25">
      <c r="F127" s="31"/>
      <c r="G127" s="31"/>
      <c r="I127" s="31"/>
      <c r="J127" s="31"/>
    </row>
  </sheetData>
  <sheetProtection formatCells="0" formatColumns="0" formatRows="0" insertColumns="0" insertRows="0" insertHyperlinks="0" deleteColumns="0" deleteRows="0" sort="0" autoFilter="0" pivotTables="0"/>
  <mergeCells count="26">
    <mergeCell ref="B7:D7"/>
    <mergeCell ref="A6:C6"/>
    <mergeCell ref="B18:H18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7:H17"/>
    <mergeCell ref="B113:F113"/>
    <mergeCell ref="B114:F114"/>
    <mergeCell ref="B23:F23"/>
    <mergeCell ref="B49:F49"/>
    <mergeCell ref="B50:F50"/>
    <mergeCell ref="B57:H57"/>
    <mergeCell ref="B58:H58"/>
    <mergeCell ref="B61:F61"/>
    <mergeCell ref="B51:H51"/>
    <mergeCell ref="B52:H52"/>
  </mergeCells>
  <conditionalFormatting sqref="E13:E12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107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A14" sqref="A14:C19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6" customHeight="1" x14ac:dyDescent="0.25">
      <c r="A1" s="128" t="s">
        <v>331</v>
      </c>
      <c r="B1" s="128"/>
      <c r="C1" s="128"/>
      <c r="D1" s="128"/>
      <c r="E1" s="128"/>
      <c r="F1" s="128"/>
      <c r="G1" s="128"/>
    </row>
    <row r="2" spans="1:7" ht="21.75" customHeight="1" x14ac:dyDescent="0.25">
      <c r="A2" s="35"/>
      <c r="B2" s="35"/>
      <c r="C2" s="35"/>
      <c r="D2" s="35"/>
      <c r="E2" s="35"/>
      <c r="F2" s="35"/>
      <c r="G2" s="35"/>
    </row>
    <row r="3" spans="1:7" ht="15.6" customHeight="1" x14ac:dyDescent="0.25">
      <c r="A3" s="105" t="s">
        <v>332</v>
      </c>
      <c r="B3" s="105"/>
      <c r="C3" s="105"/>
      <c r="D3" s="105"/>
      <c r="E3" s="105"/>
      <c r="F3" s="105"/>
      <c r="G3" s="105"/>
    </row>
    <row r="4" spans="1:7" ht="25.5" customHeight="1" x14ac:dyDescent="0.25">
      <c r="A4" s="136" t="s">
        <v>333</v>
      </c>
      <c r="B4" s="136"/>
      <c r="C4" s="136"/>
      <c r="D4" s="136"/>
      <c r="E4" s="136"/>
      <c r="F4" s="136"/>
      <c r="G4" s="136"/>
    </row>
    <row r="5" spans="1:7" ht="15.6" customHeight="1" x14ac:dyDescent="0.25">
      <c r="A5" s="5"/>
      <c r="B5" s="5"/>
      <c r="C5" s="5"/>
      <c r="D5" s="5"/>
      <c r="E5" s="5"/>
      <c r="F5" s="5"/>
      <c r="G5" s="5"/>
    </row>
    <row r="6" spans="1:7" s="5" customFormat="1" ht="30" customHeight="1" x14ac:dyDescent="0.25">
      <c r="A6" s="137" t="s">
        <v>304</v>
      </c>
      <c r="B6" s="137" t="s">
        <v>54</v>
      </c>
      <c r="C6" s="137" t="s">
        <v>266</v>
      </c>
      <c r="D6" s="137" t="s">
        <v>56</v>
      </c>
      <c r="E6" s="107" t="s">
        <v>305</v>
      </c>
      <c r="F6" s="137" t="s">
        <v>58</v>
      </c>
      <c r="G6" s="137"/>
    </row>
    <row r="7" spans="1:7" s="5" customFormat="1" ht="15.6" customHeight="1" x14ac:dyDescent="0.25">
      <c r="A7" s="137"/>
      <c r="B7" s="137"/>
      <c r="C7" s="137"/>
      <c r="D7" s="137"/>
      <c r="E7" s="138"/>
      <c r="F7" s="3" t="s">
        <v>308</v>
      </c>
      <c r="G7" s="3" t="s">
        <v>60</v>
      </c>
    </row>
    <row r="8" spans="1:7" s="5" customFormat="1" ht="15.6" customHeight="1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</row>
    <row r="9" spans="1:7" s="5" customFormat="1" ht="15.6" customHeight="1" x14ac:dyDescent="0.25">
      <c r="A9" s="14"/>
      <c r="B9" s="133" t="s">
        <v>334</v>
      </c>
      <c r="C9" s="133"/>
      <c r="D9" s="133"/>
      <c r="E9" s="133"/>
      <c r="F9" s="133"/>
      <c r="G9" s="133"/>
    </row>
    <row r="10" spans="1:7" s="5" customFormat="1" ht="31.15" customHeight="1" x14ac:dyDescent="0.25">
      <c r="A10" s="23"/>
      <c r="B10" s="58"/>
      <c r="C10" s="22" t="s">
        <v>335</v>
      </c>
      <c r="D10" s="58"/>
      <c r="E10" s="59"/>
      <c r="F10" s="26"/>
      <c r="G10" s="26">
        <v>0</v>
      </c>
    </row>
    <row r="11" spans="1:7" s="5" customFormat="1" ht="15.6" customHeight="1" x14ac:dyDescent="0.25">
      <c r="A11" s="23"/>
      <c r="B11" s="133" t="s">
        <v>336</v>
      </c>
      <c r="C11" s="133"/>
      <c r="D11" s="133"/>
      <c r="E11" s="134"/>
      <c r="F11" s="135"/>
      <c r="G11" s="135"/>
    </row>
    <row r="12" spans="1:7" s="5" customFormat="1" ht="31.15" customHeight="1" x14ac:dyDescent="0.25">
      <c r="A12" s="23"/>
      <c r="B12" s="22"/>
      <c r="C12" s="22" t="s">
        <v>337</v>
      </c>
      <c r="D12" s="22"/>
      <c r="E12" s="30"/>
      <c r="F12" s="26"/>
      <c r="G12" s="26">
        <v>0</v>
      </c>
    </row>
    <row r="13" spans="1:7" s="5" customFormat="1" ht="15.6" customHeight="1" x14ac:dyDescent="0.25">
      <c r="A13" s="23"/>
      <c r="B13" s="22"/>
      <c r="C13" s="22" t="s">
        <v>338</v>
      </c>
      <c r="D13" s="22"/>
      <c r="E13" s="30"/>
      <c r="F13" s="26"/>
      <c r="G13" s="26">
        <f>G12</f>
        <v>0</v>
      </c>
    </row>
    <row r="14" spans="1:7" s="5" customFormat="1" ht="15.6" customHeight="1" x14ac:dyDescent="0.25">
      <c r="A14" s="85"/>
      <c r="B14" s="85"/>
      <c r="C14" s="85"/>
    </row>
    <row r="15" spans="1:7" s="5" customFormat="1" ht="15.6" customHeight="1" x14ac:dyDescent="0.25">
      <c r="A15" s="85" t="s">
        <v>31</v>
      </c>
      <c r="B15" s="85"/>
      <c r="C15" s="85"/>
    </row>
    <row r="16" spans="1:7" s="5" customFormat="1" ht="15.6" customHeight="1" x14ac:dyDescent="0.25">
      <c r="A16" s="7" t="s">
        <v>32</v>
      </c>
      <c r="B16" s="85"/>
      <c r="C16" s="85"/>
    </row>
    <row r="17" spans="1:3" s="5" customFormat="1" ht="15.6" customHeight="1" x14ac:dyDescent="0.25">
      <c r="A17" s="85"/>
      <c r="B17" s="85"/>
      <c r="C17" s="85"/>
    </row>
    <row r="18" spans="1:3" s="5" customFormat="1" ht="15.6" customHeight="1" x14ac:dyDescent="0.25">
      <c r="A18" s="85" t="s">
        <v>406</v>
      </c>
      <c r="B18" s="85"/>
      <c r="C18" s="85"/>
    </row>
    <row r="19" spans="1:3" s="5" customFormat="1" ht="15.6" customHeight="1" x14ac:dyDescent="0.25">
      <c r="A19" s="7" t="s">
        <v>33</v>
      </c>
      <c r="B19" s="85"/>
      <c r="C19" s="85"/>
    </row>
    <row r="20" spans="1:3" s="5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3">
    <cfRule type="expression" dxfId="0" priority="1" stopIfTrue="1">
      <formula>E10&gt;=1/10000</formula>
    </cfRule>
  </conditionalFormatting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D16" sqref="D16"/>
    </sheetView>
  </sheetViews>
  <sheetFormatPr defaultRowHeight="15" x14ac:dyDescent="0.25"/>
  <cols>
    <col min="1" max="1" width="12.7109375" style="72" customWidth="1"/>
    <col min="2" max="2" width="22.42578125" style="72" customWidth="1"/>
    <col min="3" max="3" width="37.140625" style="72" customWidth="1"/>
    <col min="4" max="4" width="49" style="72" customWidth="1"/>
    <col min="5" max="5" width="9.140625" style="72" customWidth="1"/>
  </cols>
  <sheetData>
    <row r="1" spans="1:4" ht="15.75" customHeight="1" x14ac:dyDescent="0.25">
      <c r="A1" s="71"/>
      <c r="B1" s="71"/>
      <c r="C1" s="71"/>
      <c r="D1" s="71" t="s">
        <v>339</v>
      </c>
    </row>
    <row r="2" spans="1:4" ht="15.75" customHeight="1" x14ac:dyDescent="0.25">
      <c r="A2" s="71"/>
      <c r="B2" s="71"/>
      <c r="C2" s="71"/>
      <c r="D2" s="71"/>
    </row>
    <row r="3" spans="1:4" ht="15.75" customHeight="1" x14ac:dyDescent="0.25">
      <c r="A3" s="71"/>
      <c r="B3" s="73" t="s">
        <v>340</v>
      </c>
      <c r="C3" s="71"/>
      <c r="D3" s="71"/>
    </row>
    <row r="4" spans="1:4" ht="15.75" customHeight="1" x14ac:dyDescent="0.25">
      <c r="A4" s="71"/>
      <c r="B4" s="71"/>
      <c r="C4" s="71"/>
      <c r="D4" s="71"/>
    </row>
    <row r="5" spans="1:4" ht="47.25" customHeight="1" x14ac:dyDescent="0.25">
      <c r="A5" s="136" t="s">
        <v>341</v>
      </c>
      <c r="B5" s="136"/>
      <c r="C5" s="136"/>
      <c r="D5" s="74" t="str">
        <f>'Прил.5 Расчет СМР и ОБ'!D6:J6</f>
        <v>Кабельные сооружения для прокладки кабельной линии (железобетонные лотки) ПС 220 кВ</v>
      </c>
    </row>
    <row r="6" spans="1:4" ht="15.75" customHeight="1" x14ac:dyDescent="0.25">
      <c r="A6" s="71" t="s">
        <v>342</v>
      </c>
      <c r="B6" s="71"/>
      <c r="C6" s="71"/>
      <c r="D6" s="71"/>
    </row>
    <row r="7" spans="1:4" ht="15.75" customHeight="1" x14ac:dyDescent="0.25">
      <c r="A7" s="71"/>
      <c r="B7" s="71"/>
      <c r="C7" s="71"/>
      <c r="D7" s="71"/>
    </row>
    <row r="8" spans="1:4" x14ac:dyDescent="0.25">
      <c r="A8" s="106" t="s">
        <v>343</v>
      </c>
      <c r="B8" s="106" t="s">
        <v>344</v>
      </c>
      <c r="C8" s="106" t="s">
        <v>345</v>
      </c>
      <c r="D8" s="106" t="s">
        <v>346</v>
      </c>
    </row>
    <row r="9" spans="1:4" x14ac:dyDescent="0.25">
      <c r="A9" s="106"/>
      <c r="B9" s="106"/>
      <c r="C9" s="106"/>
      <c r="D9" s="106"/>
    </row>
    <row r="10" spans="1:4" ht="15.75" customHeight="1" x14ac:dyDescent="0.25">
      <c r="A10" s="75">
        <v>1</v>
      </c>
      <c r="B10" s="75">
        <v>2</v>
      </c>
      <c r="C10" s="75">
        <v>3</v>
      </c>
      <c r="D10" s="75">
        <v>4</v>
      </c>
    </row>
    <row r="11" spans="1:4" ht="63" customHeight="1" x14ac:dyDescent="0.25">
      <c r="A11" s="75" t="s">
        <v>347</v>
      </c>
      <c r="B11" s="75" t="s">
        <v>348</v>
      </c>
      <c r="C11" s="76" t="str">
        <f>D5</f>
        <v>Кабельные сооружения для прокладки кабельной линии (железобетонные лотки) ПС 220 кВ</v>
      </c>
      <c r="D11" s="77">
        <f>'Прил.4 РМ'!C41/1000</f>
        <v>42833.564937406998</v>
      </c>
    </row>
    <row r="12" spans="1:4" ht="15.75" x14ac:dyDescent="0.25">
      <c r="A12" s="85"/>
      <c r="B12" s="85"/>
      <c r="C12" s="85"/>
    </row>
    <row r="13" spans="1:4" ht="15.75" x14ac:dyDescent="0.25">
      <c r="A13" s="85" t="s">
        <v>31</v>
      </c>
      <c r="B13" s="85"/>
      <c r="C13" s="85"/>
      <c r="D13" s="78"/>
    </row>
    <row r="14" spans="1:4" ht="15.75" x14ac:dyDescent="0.25">
      <c r="A14" s="7" t="s">
        <v>32</v>
      </c>
      <c r="B14" s="85"/>
      <c r="C14" s="85"/>
      <c r="D14" s="78"/>
    </row>
    <row r="15" spans="1:4" ht="15.75" x14ac:dyDescent="0.25">
      <c r="A15" s="85"/>
      <c r="B15" s="85"/>
      <c r="C15" s="85"/>
      <c r="D15" s="78"/>
    </row>
    <row r="16" spans="1:4" ht="15.75" x14ac:dyDescent="0.25">
      <c r="A16" s="85" t="s">
        <v>406</v>
      </c>
      <c r="B16" s="85"/>
      <c r="C16" s="85"/>
      <c r="D16" s="78"/>
    </row>
    <row r="17" spans="1:4" ht="20.25" customHeight="1" x14ac:dyDescent="0.25">
      <c r="A17" s="7" t="s">
        <v>33</v>
      </c>
      <c r="B17" s="85"/>
      <c r="C17" s="85"/>
      <c r="D17" s="78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1"/>
  <sheetViews>
    <sheetView view="pageBreakPreview" topLeftCell="A6" zoomScale="60" zoomScaleNormal="100" workbookViewId="0">
      <selection activeCell="C25" sqref="C25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6" customHeight="1" x14ac:dyDescent="0.25">
      <c r="B4" s="100" t="s">
        <v>349</v>
      </c>
      <c r="C4" s="100"/>
      <c r="D4" s="100"/>
    </row>
    <row r="5" spans="2:5" ht="18" customHeight="1" x14ac:dyDescent="0.25">
      <c r="B5" s="32"/>
    </row>
    <row r="6" spans="2:5" ht="15.6" customHeight="1" x14ac:dyDescent="0.25">
      <c r="B6" s="105" t="s">
        <v>350</v>
      </c>
      <c r="C6" s="105"/>
      <c r="D6" s="105"/>
    </row>
    <row r="7" spans="2:5" ht="18" customHeight="1" x14ac:dyDescent="0.25">
      <c r="B7" s="2"/>
    </row>
    <row r="8" spans="2:5" s="5" customFormat="1" ht="46.9" customHeight="1" x14ac:dyDescent="0.25">
      <c r="B8" s="3" t="s">
        <v>351</v>
      </c>
      <c r="C8" s="3" t="s">
        <v>352</v>
      </c>
      <c r="D8" s="3" t="s">
        <v>353</v>
      </c>
    </row>
    <row r="9" spans="2:5" s="5" customFormat="1" ht="15.6" customHeight="1" x14ac:dyDescent="0.25">
      <c r="B9" s="3">
        <v>1</v>
      </c>
      <c r="C9" s="3">
        <v>2</v>
      </c>
      <c r="D9" s="3">
        <v>3</v>
      </c>
    </row>
    <row r="10" spans="2:5" s="5" customFormat="1" ht="45" customHeight="1" x14ac:dyDescent="0.25">
      <c r="B10" s="3" t="s">
        <v>354</v>
      </c>
      <c r="C10" s="3" t="s">
        <v>355</v>
      </c>
      <c r="D10" s="3">
        <v>44.29</v>
      </c>
    </row>
    <row r="11" spans="2:5" s="5" customFormat="1" ht="29.25" customHeight="1" x14ac:dyDescent="0.25">
      <c r="B11" s="3" t="s">
        <v>356</v>
      </c>
      <c r="C11" s="3" t="s">
        <v>355</v>
      </c>
      <c r="D11" s="3">
        <v>13.47</v>
      </c>
    </row>
    <row r="12" spans="2:5" s="5" customFormat="1" ht="29.25" customHeight="1" x14ac:dyDescent="0.25">
      <c r="B12" s="3" t="s">
        <v>357</v>
      </c>
      <c r="C12" s="3" t="s">
        <v>355</v>
      </c>
      <c r="D12" s="3">
        <v>8.0399999999999991</v>
      </c>
    </row>
    <row r="13" spans="2:5" s="5" customFormat="1" ht="30.75" customHeight="1" x14ac:dyDescent="0.25">
      <c r="B13" s="3" t="s">
        <v>358</v>
      </c>
      <c r="C13" s="4" t="s">
        <v>359</v>
      </c>
      <c r="D13" s="3">
        <v>6.26</v>
      </c>
    </row>
    <row r="14" spans="2:5" s="5" customFormat="1" ht="89.25" customHeight="1" x14ac:dyDescent="0.25">
      <c r="B14" s="3" t="s">
        <v>360</v>
      </c>
      <c r="C14" s="3" t="s">
        <v>361</v>
      </c>
      <c r="D14" s="33">
        <v>3.9E-2</v>
      </c>
    </row>
    <row r="15" spans="2:5" s="5" customFormat="1" ht="78" customHeight="1" x14ac:dyDescent="0.25">
      <c r="B15" s="3" t="s">
        <v>362</v>
      </c>
      <c r="C15" s="3" t="s">
        <v>363</v>
      </c>
      <c r="D15" s="33">
        <v>2.1000000000000001E-2</v>
      </c>
      <c r="E15" s="6"/>
    </row>
    <row r="16" spans="2:5" s="5" customFormat="1" ht="34.5" customHeight="1" x14ac:dyDescent="0.25">
      <c r="B16" s="3" t="s">
        <v>290</v>
      </c>
      <c r="C16" s="3"/>
      <c r="D16" s="3" t="s">
        <v>364</v>
      </c>
    </row>
    <row r="17" spans="2:4" s="5" customFormat="1" ht="31.5" customHeight="1" x14ac:dyDescent="0.25">
      <c r="B17" s="3" t="s">
        <v>365</v>
      </c>
      <c r="C17" s="3" t="s">
        <v>366</v>
      </c>
      <c r="D17" s="33">
        <v>2.1399999999999999E-2</v>
      </c>
    </row>
    <row r="18" spans="2:4" s="5" customFormat="1" ht="31.5" customHeight="1" x14ac:dyDescent="0.25">
      <c r="B18" s="3" t="s">
        <v>367</v>
      </c>
      <c r="C18" s="3" t="s">
        <v>368</v>
      </c>
      <c r="D18" s="33">
        <v>2E-3</v>
      </c>
    </row>
    <row r="19" spans="2:4" s="5" customFormat="1" ht="24" customHeight="1" x14ac:dyDescent="0.25">
      <c r="B19" s="3" t="s">
        <v>298</v>
      </c>
      <c r="C19" s="3" t="s">
        <v>369</v>
      </c>
      <c r="D19" s="33">
        <v>0.03</v>
      </c>
    </row>
    <row r="20" spans="2:4" s="5" customFormat="1" ht="15.6" customHeight="1" x14ac:dyDescent="0.25">
      <c r="B20" s="9"/>
    </row>
    <row r="21" spans="2:4" s="5" customFormat="1" ht="15.6" customHeight="1" x14ac:dyDescent="0.25">
      <c r="B21" s="9"/>
    </row>
    <row r="22" spans="2:4" s="5" customFormat="1" ht="15.6" customHeight="1" x14ac:dyDescent="0.25">
      <c r="B22" s="9"/>
    </row>
    <row r="23" spans="2:4" s="5" customFormat="1" ht="15.6" customHeight="1" x14ac:dyDescent="0.25">
      <c r="B23" s="9"/>
    </row>
    <row r="24" spans="2:4" s="5" customFormat="1" ht="15.6" customHeight="1" x14ac:dyDescent="0.25"/>
    <row r="25" spans="2:4" s="5" customFormat="1" ht="15.6" customHeight="1" x14ac:dyDescent="0.25">
      <c r="B25" s="85"/>
      <c r="C25" s="85"/>
      <c r="D25" s="85"/>
    </row>
    <row r="26" spans="2:4" s="5" customFormat="1" ht="15.6" customHeight="1" x14ac:dyDescent="0.25">
      <c r="B26" s="85" t="s">
        <v>31</v>
      </c>
      <c r="C26" s="85"/>
      <c r="D26" s="85"/>
    </row>
    <row r="27" spans="2:4" s="5" customFormat="1" ht="15.6" customHeight="1" x14ac:dyDescent="0.25">
      <c r="B27" s="7" t="s">
        <v>32</v>
      </c>
      <c r="C27" s="85"/>
      <c r="D27" s="85"/>
    </row>
    <row r="28" spans="2:4" s="5" customFormat="1" ht="15.6" customHeight="1" x14ac:dyDescent="0.25">
      <c r="B28" s="85"/>
      <c r="C28" s="85"/>
      <c r="D28" s="85"/>
    </row>
    <row r="29" spans="2:4" s="5" customFormat="1" ht="15.6" customHeight="1" x14ac:dyDescent="0.25">
      <c r="B29" s="85" t="s">
        <v>406</v>
      </c>
      <c r="C29" s="85"/>
      <c r="D29" s="85"/>
    </row>
    <row r="30" spans="2:4" s="5" customFormat="1" ht="15.6" customHeight="1" x14ac:dyDescent="0.25">
      <c r="B30" s="7" t="s">
        <v>33</v>
      </c>
      <c r="C30" s="85"/>
      <c r="D30" s="85"/>
    </row>
    <row r="31" spans="2:4" s="5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K12" sqref="K12"/>
    </sheetView>
  </sheetViews>
  <sheetFormatPr defaultRowHeight="15" x14ac:dyDescent="0.25"/>
  <cols>
    <col min="1" max="1" width="9.140625" style="83" customWidth="1"/>
    <col min="2" max="2" width="34" style="83" customWidth="1"/>
    <col min="3" max="3" width="13.7109375" style="83" customWidth="1"/>
    <col min="4" max="4" width="23.7109375" style="83" customWidth="1"/>
    <col min="5" max="5" width="24.85546875" style="83" customWidth="1"/>
    <col min="6" max="6" width="45" style="83" customWidth="1"/>
    <col min="7" max="7" width="9.140625" style="83" customWidth="1"/>
  </cols>
  <sheetData>
    <row r="2" spans="1:7" ht="17.25" customHeight="1" x14ac:dyDescent="0.25">
      <c r="A2" s="105" t="s">
        <v>370</v>
      </c>
      <c r="B2" s="105"/>
      <c r="C2" s="105"/>
      <c r="D2" s="105"/>
      <c r="E2" s="105"/>
      <c r="F2" s="105"/>
    </row>
    <row r="4" spans="1:7" ht="15.75" customHeight="1" x14ac:dyDescent="0.25">
      <c r="A4" s="84" t="s">
        <v>371</v>
      </c>
      <c r="B4" s="85"/>
      <c r="C4" s="85"/>
      <c r="D4" s="85"/>
      <c r="E4" s="85"/>
      <c r="F4" s="85"/>
      <c r="G4" s="85"/>
    </row>
    <row r="5" spans="1:7" ht="15.75" customHeight="1" x14ac:dyDescent="0.25">
      <c r="A5" s="86" t="s">
        <v>304</v>
      </c>
      <c r="B5" s="86" t="s">
        <v>372</v>
      </c>
      <c r="C5" s="86" t="s">
        <v>373</v>
      </c>
      <c r="D5" s="86" t="s">
        <v>374</v>
      </c>
      <c r="E5" s="86" t="s">
        <v>375</v>
      </c>
      <c r="F5" s="86" t="s">
        <v>376</v>
      </c>
      <c r="G5" s="85"/>
    </row>
    <row r="6" spans="1:7" ht="15.75" customHeight="1" x14ac:dyDescent="0.25">
      <c r="A6" s="86">
        <v>1</v>
      </c>
      <c r="B6" s="86">
        <v>2</v>
      </c>
      <c r="C6" s="86">
        <v>3</v>
      </c>
      <c r="D6" s="86">
        <v>4</v>
      </c>
      <c r="E6" s="86">
        <v>5</v>
      </c>
      <c r="F6" s="86">
        <v>6</v>
      </c>
      <c r="G6" s="85"/>
    </row>
    <row r="7" spans="1:7" ht="126" customHeight="1" x14ac:dyDescent="0.25">
      <c r="A7" s="87" t="s">
        <v>377</v>
      </c>
      <c r="B7" s="88" t="s">
        <v>378</v>
      </c>
      <c r="C7" s="89" t="s">
        <v>379</v>
      </c>
      <c r="D7" s="89" t="s">
        <v>380</v>
      </c>
      <c r="E7" s="90">
        <v>47872.94</v>
      </c>
      <c r="F7" s="88" t="s">
        <v>381</v>
      </c>
      <c r="G7" s="85"/>
    </row>
    <row r="8" spans="1:7" ht="47.25" customHeight="1" x14ac:dyDescent="0.25">
      <c r="A8" s="87" t="s">
        <v>382</v>
      </c>
      <c r="B8" s="88" t="s">
        <v>383</v>
      </c>
      <c r="C8" s="89" t="s">
        <v>384</v>
      </c>
      <c r="D8" s="89" t="s">
        <v>385</v>
      </c>
      <c r="E8" s="90">
        <f>1973/12</f>
        <v>164.41666666667001</v>
      </c>
      <c r="F8" s="88" t="s">
        <v>386</v>
      </c>
      <c r="G8" s="91"/>
    </row>
    <row r="9" spans="1:7" ht="15.75" customHeight="1" x14ac:dyDescent="0.25">
      <c r="A9" s="87" t="s">
        <v>387</v>
      </c>
      <c r="B9" s="88" t="s">
        <v>388</v>
      </c>
      <c r="C9" s="89" t="s">
        <v>389</v>
      </c>
      <c r="D9" s="89" t="s">
        <v>380</v>
      </c>
      <c r="E9" s="90">
        <v>1</v>
      </c>
      <c r="F9" s="88"/>
      <c r="G9" s="91"/>
    </row>
    <row r="10" spans="1:7" ht="15.75" customHeight="1" x14ac:dyDescent="0.25">
      <c r="A10" s="87" t="s">
        <v>390</v>
      </c>
      <c r="B10" s="88" t="s">
        <v>391</v>
      </c>
      <c r="C10" s="89"/>
      <c r="D10" s="89"/>
      <c r="E10" s="92">
        <v>3.5</v>
      </c>
      <c r="F10" s="88" t="s">
        <v>392</v>
      </c>
      <c r="G10" s="91"/>
    </row>
    <row r="11" spans="1:7" ht="78.75" customHeight="1" x14ac:dyDescent="0.25">
      <c r="A11" s="87" t="s">
        <v>393</v>
      </c>
      <c r="B11" s="88" t="s">
        <v>394</v>
      </c>
      <c r="C11" s="89" t="s">
        <v>395</v>
      </c>
      <c r="D11" s="89" t="s">
        <v>380</v>
      </c>
      <c r="E11" s="93">
        <v>1.4</v>
      </c>
      <c r="F11" s="88" t="s">
        <v>396</v>
      </c>
      <c r="G11" s="85"/>
    </row>
    <row r="12" spans="1:7" ht="78.75" customHeight="1" x14ac:dyDescent="0.25">
      <c r="A12" s="87" t="s">
        <v>397</v>
      </c>
      <c r="B12" s="94" t="s">
        <v>398</v>
      </c>
      <c r="C12" s="89" t="s">
        <v>399</v>
      </c>
      <c r="D12" s="89" t="s">
        <v>380</v>
      </c>
      <c r="E12" s="95">
        <v>1.139</v>
      </c>
      <c r="F12" s="96" t="s">
        <v>400</v>
      </c>
      <c r="G12" s="91"/>
    </row>
    <row r="13" spans="1:7" ht="76.150000000000006" customHeight="1" x14ac:dyDescent="0.25">
      <c r="A13" s="87" t="s">
        <v>401</v>
      </c>
      <c r="B13" s="97" t="s">
        <v>402</v>
      </c>
      <c r="C13" s="89" t="s">
        <v>403</v>
      </c>
      <c r="D13" s="89" t="s">
        <v>404</v>
      </c>
      <c r="E13" s="98">
        <v>380.2</v>
      </c>
      <c r="F13" s="88" t="s">
        <v>405</v>
      </c>
      <c r="G13" s="85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2023-11-25T04:45:00Z</cp:lastPrinted>
  <dcterms:created xsi:type="dcterms:W3CDTF">2023-07-25T09:20:58Z</dcterms:created>
  <dcterms:modified xsi:type="dcterms:W3CDTF">2023-11-25T04:45:17Z</dcterms:modified>
  <cp:category/>
</cp:coreProperties>
</file>