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C3026444-30FD-4F4F-8EFE-C55E49FEC593}" xr6:coauthVersionLast="40" xr6:coauthVersionMax="40" xr10:uidLastSave="{00000000-0000-0000-0000-000000000000}"/>
  <bookViews>
    <workbookView xWindow="0" yWindow="0" windowWidth="28800" windowHeight="12225" tabRatio="678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_xlnm.Print_Area" localSheetId="2">Прил.3!$A$1:$H$117</definedName>
    <definedName name="_xlnm.Print_Area" localSheetId="4">'Прил.5 Расчет СМР и ОБ'!$A$1:$J$128</definedName>
    <definedName name="_xlnm.Print_Area" localSheetId="8">ФОТр.тек.!$A$1:$F$13</definedName>
    <definedName name="_xlnm.Print_Area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D11" i="7"/>
  <c r="C11" i="7"/>
  <c r="D5" i="7"/>
  <c r="G13" i="6"/>
  <c r="J120" i="5"/>
  <c r="J119" i="5"/>
  <c r="J118" i="5"/>
  <c r="J117" i="5"/>
  <c r="J116" i="5"/>
  <c r="J115" i="5"/>
  <c r="J114" i="5"/>
  <c r="H114" i="5"/>
  <c r="G114" i="5"/>
  <c r="J113" i="5"/>
  <c r="H113" i="5"/>
  <c r="G113" i="5"/>
  <c r="J112" i="5"/>
  <c r="I112" i="5"/>
  <c r="H112" i="5"/>
  <c r="G112" i="5"/>
  <c r="J111" i="5"/>
  <c r="I111" i="5"/>
  <c r="H111" i="5"/>
  <c r="G111" i="5"/>
  <c r="J110" i="5"/>
  <c r="I110" i="5"/>
  <c r="H110" i="5"/>
  <c r="G110" i="5"/>
  <c r="J109" i="5"/>
  <c r="I109" i="5"/>
  <c r="H109" i="5"/>
  <c r="G109" i="5"/>
  <c r="J108" i="5"/>
  <c r="I108" i="5"/>
  <c r="H108" i="5"/>
  <c r="G108" i="5"/>
  <c r="J107" i="5"/>
  <c r="I107" i="5"/>
  <c r="H107" i="5"/>
  <c r="G107" i="5"/>
  <c r="J106" i="5"/>
  <c r="I106" i="5"/>
  <c r="H106" i="5"/>
  <c r="G106" i="5"/>
  <c r="J105" i="5"/>
  <c r="I105" i="5"/>
  <c r="H105" i="5"/>
  <c r="G105" i="5"/>
  <c r="J104" i="5"/>
  <c r="I104" i="5"/>
  <c r="H104" i="5"/>
  <c r="G104" i="5"/>
  <c r="J103" i="5"/>
  <c r="I103" i="5"/>
  <c r="H103" i="5"/>
  <c r="G103" i="5"/>
  <c r="J102" i="5"/>
  <c r="I102" i="5"/>
  <c r="H102" i="5"/>
  <c r="G102" i="5"/>
  <c r="J101" i="5"/>
  <c r="I101" i="5"/>
  <c r="H101" i="5"/>
  <c r="G101" i="5"/>
  <c r="J100" i="5"/>
  <c r="I100" i="5"/>
  <c r="H100" i="5"/>
  <c r="G100" i="5"/>
  <c r="J99" i="5"/>
  <c r="I99" i="5"/>
  <c r="H99" i="5"/>
  <c r="G99" i="5"/>
  <c r="J98" i="5"/>
  <c r="I98" i="5"/>
  <c r="H98" i="5"/>
  <c r="G98" i="5"/>
  <c r="J97" i="5"/>
  <c r="I97" i="5"/>
  <c r="H97" i="5"/>
  <c r="G97" i="5"/>
  <c r="J96" i="5"/>
  <c r="I96" i="5"/>
  <c r="H96" i="5"/>
  <c r="G96" i="5"/>
  <c r="J95" i="5"/>
  <c r="I95" i="5"/>
  <c r="H95" i="5"/>
  <c r="G95" i="5"/>
  <c r="J94" i="5"/>
  <c r="I94" i="5"/>
  <c r="H94" i="5"/>
  <c r="G94" i="5"/>
  <c r="J93" i="5"/>
  <c r="I93" i="5"/>
  <c r="H93" i="5"/>
  <c r="G93" i="5"/>
  <c r="J92" i="5"/>
  <c r="I92" i="5"/>
  <c r="H92" i="5"/>
  <c r="G92" i="5"/>
  <c r="J91" i="5"/>
  <c r="I91" i="5"/>
  <c r="H91" i="5"/>
  <c r="G91" i="5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J70" i="5"/>
  <c r="I70" i="5"/>
  <c r="H70" i="5"/>
  <c r="G70" i="5"/>
  <c r="J69" i="5"/>
  <c r="I69" i="5"/>
  <c r="H69" i="5"/>
  <c r="G69" i="5"/>
  <c r="J68" i="5"/>
  <c r="I68" i="5"/>
  <c r="H68" i="5"/>
  <c r="G68" i="5"/>
  <c r="J67" i="5"/>
  <c r="I67" i="5"/>
  <c r="H67" i="5"/>
  <c r="G67" i="5"/>
  <c r="J66" i="5"/>
  <c r="I66" i="5"/>
  <c r="H66" i="5"/>
  <c r="G66" i="5"/>
  <c r="J65" i="5"/>
  <c r="I65" i="5"/>
  <c r="H65" i="5"/>
  <c r="G65" i="5"/>
  <c r="J64" i="5"/>
  <c r="I64" i="5"/>
  <c r="H64" i="5"/>
  <c r="G64" i="5"/>
  <c r="J63" i="5"/>
  <c r="I63" i="5"/>
  <c r="H63" i="5"/>
  <c r="G63" i="5"/>
  <c r="J62" i="5"/>
  <c r="I62" i="5"/>
  <c r="H62" i="5"/>
  <c r="G62" i="5"/>
  <c r="J61" i="5"/>
  <c r="H61" i="5"/>
  <c r="G61" i="5"/>
  <c r="J60" i="5"/>
  <c r="I60" i="5"/>
  <c r="H60" i="5"/>
  <c r="G60" i="5"/>
  <c r="J59" i="5"/>
  <c r="I59" i="5"/>
  <c r="H59" i="5"/>
  <c r="G59" i="5"/>
  <c r="J56" i="5"/>
  <c r="G56" i="5"/>
  <c r="J55" i="5"/>
  <c r="G55" i="5"/>
  <c r="J50" i="5"/>
  <c r="H50" i="5"/>
  <c r="G50" i="5"/>
  <c r="J49" i="5"/>
  <c r="H49" i="5"/>
  <c r="G49" i="5"/>
  <c r="J48" i="5"/>
  <c r="I48" i="5"/>
  <c r="H48" i="5"/>
  <c r="G48" i="5"/>
  <c r="J47" i="5"/>
  <c r="I47" i="5"/>
  <c r="H47" i="5"/>
  <c r="G47" i="5"/>
  <c r="J46" i="5"/>
  <c r="I46" i="5"/>
  <c r="H46" i="5"/>
  <c r="G46" i="5"/>
  <c r="J45" i="5"/>
  <c r="I45" i="5"/>
  <c r="H45" i="5"/>
  <c r="G45" i="5"/>
  <c r="J44" i="5"/>
  <c r="I44" i="5"/>
  <c r="H44" i="5"/>
  <c r="G44" i="5"/>
  <c r="J43" i="5"/>
  <c r="I43" i="5"/>
  <c r="H43" i="5"/>
  <c r="G43" i="5"/>
  <c r="J42" i="5"/>
  <c r="I42" i="5"/>
  <c r="H42" i="5"/>
  <c r="G42" i="5"/>
  <c r="J41" i="5"/>
  <c r="I41" i="5"/>
  <c r="H41" i="5"/>
  <c r="G41" i="5"/>
  <c r="J40" i="5"/>
  <c r="I40" i="5"/>
  <c r="H40" i="5"/>
  <c r="G40" i="5"/>
  <c r="J39" i="5"/>
  <c r="I39" i="5"/>
  <c r="H39" i="5"/>
  <c r="G39" i="5"/>
  <c r="J38" i="5"/>
  <c r="I38" i="5"/>
  <c r="H38" i="5"/>
  <c r="G38" i="5"/>
  <c r="J37" i="5"/>
  <c r="I37" i="5"/>
  <c r="H37" i="5"/>
  <c r="G37" i="5"/>
  <c r="J36" i="5"/>
  <c r="I36" i="5"/>
  <c r="H36" i="5"/>
  <c r="G36" i="5"/>
  <c r="J35" i="5"/>
  <c r="I35" i="5"/>
  <c r="H35" i="5"/>
  <c r="G35" i="5"/>
  <c r="J34" i="5"/>
  <c r="I34" i="5"/>
  <c r="H34" i="5"/>
  <c r="G34" i="5"/>
  <c r="J33" i="5"/>
  <c r="I33" i="5"/>
  <c r="H33" i="5"/>
  <c r="G33" i="5"/>
  <c r="J32" i="5"/>
  <c r="I32" i="5"/>
  <c r="H32" i="5"/>
  <c r="G32" i="5"/>
  <c r="J31" i="5"/>
  <c r="I31" i="5"/>
  <c r="H31" i="5"/>
  <c r="G31" i="5"/>
  <c r="J30" i="5"/>
  <c r="I30" i="5"/>
  <c r="H30" i="5"/>
  <c r="G30" i="5"/>
  <c r="J29" i="5"/>
  <c r="I29" i="5"/>
  <c r="H29" i="5"/>
  <c r="G29" i="5"/>
  <c r="J28" i="5"/>
  <c r="I28" i="5"/>
  <c r="H28" i="5"/>
  <c r="G28" i="5"/>
  <c r="J27" i="5"/>
  <c r="I27" i="5"/>
  <c r="H27" i="5"/>
  <c r="G27" i="5"/>
  <c r="J26" i="5"/>
  <c r="I26" i="5"/>
  <c r="H26" i="5"/>
  <c r="G26" i="5"/>
  <c r="J25" i="5"/>
  <c r="I25" i="5"/>
  <c r="H25" i="5"/>
  <c r="G25" i="5"/>
  <c r="J24" i="5"/>
  <c r="I24" i="5"/>
  <c r="H24" i="5"/>
  <c r="G24" i="5"/>
  <c r="J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6" i="5"/>
  <c r="I16" i="5"/>
  <c r="G16" i="5"/>
  <c r="J14" i="5"/>
  <c r="E14" i="5"/>
  <c r="J13" i="5"/>
  <c r="G13" i="5"/>
  <c r="F13" i="5" s="1"/>
  <c r="C41" i="4"/>
  <c r="E40" i="4"/>
  <c r="C40" i="4"/>
  <c r="E39" i="4"/>
  <c r="C39" i="4"/>
  <c r="E38" i="4"/>
  <c r="C38" i="4"/>
  <c r="E37" i="4"/>
  <c r="C37" i="4"/>
  <c r="E36" i="4"/>
  <c r="C36" i="4"/>
  <c r="E35" i="4"/>
  <c r="E34" i="4"/>
  <c r="E33" i="4"/>
  <c r="E32" i="4"/>
  <c r="E31" i="4"/>
  <c r="C31" i="4"/>
  <c r="E30" i="4"/>
  <c r="C30" i="4"/>
  <c r="E29" i="4"/>
  <c r="C29" i="4"/>
  <c r="E27" i="4"/>
  <c r="C27" i="4"/>
  <c r="E26" i="4"/>
  <c r="C26" i="4"/>
  <c r="E25" i="4"/>
  <c r="E24" i="4"/>
  <c r="D24" i="4"/>
  <c r="C24" i="4"/>
  <c r="C23" i="4"/>
  <c r="E22" i="4"/>
  <c r="D22" i="4"/>
  <c r="C22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D24" i="1"/>
  <c r="D23" i="1"/>
  <c r="D18" i="1"/>
  <c r="D17" i="1"/>
  <c r="G14" i="5" l="1"/>
  <c r="G115" i="5" l="1"/>
  <c r="G117" i="5"/>
  <c r="G116" i="5"/>
  <c r="H13" i="5"/>
  <c r="G118" i="5" l="1"/>
  <c r="G119" i="5" s="1"/>
  <c r="G120" i="5" s="1"/>
</calcChain>
</file>

<file path=xl/sharedStrings.xml><?xml version="1.0" encoding="utf-8"?>
<sst xmlns="http://schemas.openxmlformats.org/spreadsheetml/2006/main" count="807" uniqueCount="407">
  <si>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</si>
  <si>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</si>
  <si>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</si>
  <si>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Кабельные сооружения для прокладки кабельной линии (железобетонные лотки) ПС 750 кВ</t>
  </si>
  <si>
    <t>Сопоставимый уровень цен: базовый уровень цен 4 кв. 2018 г</t>
  </si>
  <si>
    <t>Единица измерения  —  1 ПС</t>
  </si>
  <si>
    <t>№ п/п</t>
  </si>
  <si>
    <t>Параметр</t>
  </si>
  <si>
    <t>Объект-представитель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</si>
  <si>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</si>
  <si>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</si>
  <si>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</si>
  <si>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</si>
  <si>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</si>
  <si>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</si>
  <si>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</si>
  <si>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</si>
  <si>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железобетонные лотки - 4368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</si>
  <si>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</si>
  <si>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</si>
  <si>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</si>
  <si>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</si>
  <si>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</si>
  <si>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</si>
  <si>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</si>
  <si>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</si>
  <si>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</si>
  <si>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</si>
  <si>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</si>
  <si>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</si>
  <si>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</si>
  <si>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Составил ______________________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</si>
  <si>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</si>
  <si>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</si>
  <si>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</si>
  <si>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</si>
  <si>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 Кабельные сооружения для прокладки кабельной линии (железобетонные лотки) ПС 750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</si>
  <si>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</si>
  <si>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</si>
  <si>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</si>
  <si>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</si>
  <si>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</si>
  <si>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</si>
  <si>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</si>
  <si>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</si>
  <si>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</si>
  <si>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</si>
  <si>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Кабельные сооружения для прокладки кабельной линии (железобетонные лотки) ПС 750 кВ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</si>
  <si>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</si>
  <si>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</si>
  <si>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</si>
  <si>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</si>
  <si>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</si>
  <si>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</si>
  <si>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</si>
  <si>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</si>
  <si>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</si>
  <si>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</si>
  <si>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</si>
  <si>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</si>
  <si>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</si>
  <si>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</si>
  <si>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</si>
  <si>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</si>
  <si>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</si>
  <si>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</si>
  <si>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</si>
  <si>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</si>
  <si>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</si>
  <si>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</si>
  <si>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</si>
  <si>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</si>
  <si>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</si>
  <si>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</si>
  <si>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</si>
  <si>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</si>
  <si>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</si>
  <si>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</si>
  <si>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</si>
  <si>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</si>
  <si>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</si>
  <si>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</si>
  <si>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</si>
  <si>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</si>
  <si>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</si>
  <si>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</si>
  <si>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</si>
  <si>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</si>
  <si>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</si>
  <si>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</si>
  <si>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</si>
  <si>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</si>
  <si>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</si>
  <si>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</si>
  <si>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</si>
  <si>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</si>
  <si>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</si>
  <si>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</si>
  <si>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</si>
  <si>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</si>
  <si>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</si>
  <si>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</si>
  <si>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</si>
  <si>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</si>
  <si>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</si>
  <si>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</si>
  <si>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</si>
  <si>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</si>
  <si>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</si>
  <si>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</si>
  <si>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</si>
  <si>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</si>
  <si>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</si>
  <si>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</si>
  <si>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</si>
  <si>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</si>
  <si>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</si>
  <si>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</si>
  <si>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</si>
  <si>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</si>
  <si>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</si>
  <si>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</si>
  <si>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</si>
  <si>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</si>
  <si>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</si>
  <si>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</si>
  <si>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</si>
  <si>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</si>
  <si>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</si>
  <si>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</si>
  <si>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</si>
  <si>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</si>
  <si>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</si>
  <si>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</si>
  <si>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</si>
  <si>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</si>
  <si>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</si>
  <si>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</si>
  <si>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</si>
  <si>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</si>
  <si>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</si>
  <si>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</si>
  <si>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</si>
  <si>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</si>
  <si>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</si>
  <si>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</si>
  <si>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</si>
  <si>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</si>
  <si>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</si>
  <si>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</si>
  <si>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</si>
  <si>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</si>
  <si>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</si>
  <si>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</si>
  <si>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</si>
  <si>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</si>
  <si>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</si>
  <si>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</si>
  <si>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</si>
  <si>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</si>
  <si>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</si>
  <si>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</si>
  <si>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</si>
  <si>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</si>
  <si>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</si>
  <si>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</si>
  <si>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</si>
  <si>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</si>
  <si>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</si>
  <si>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</si>
  <si>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</si>
  <si>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</si>
  <si>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</si>
  <si>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</si>
  <si>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</si>
  <si>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</si>
  <si>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</si>
  <si>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</si>
  <si>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</si>
  <si>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</si>
  <si>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</si>
  <si>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</si>
  <si>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</si>
  <si>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</si>
  <si>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</si>
  <si>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</si>
  <si>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</si>
  <si>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</si>
  <si>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</si>
  <si>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</si>
  <si>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</si>
  <si>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</si>
  <si>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</si>
  <si>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</si>
  <si>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</si>
  <si>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</si>
  <si>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</si>
  <si>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</si>
  <si>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</si>
  <si>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</si>
  <si>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</si>
  <si>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</si>
  <si>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</si>
  <si>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</si>
  <si>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</si>
  <si>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</si>
  <si>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</si>
  <si>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</si>
  <si>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</si>
  <si>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</si>
  <si>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</si>
  <si>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</si>
  <si>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</si>
  <si>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</si>
  <si>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</si>
  <si>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</si>
  <si>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</si>
  <si>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</si>
  <si>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</si>
  <si>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</si>
  <si>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</si>
  <si>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</si>
  <si>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</si>
  <si>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</si>
  <si>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</si>
  <si>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</si>
  <si>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</si>
  <si>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</si>
  <si>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</si>
  <si>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</si>
  <si>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</si>
  <si>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</si>
  <si>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</si>
  <si>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</si>
  <si>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</si>
  <si>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</si>
  <si>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</si>
  <si>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</si>
  <si>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</si>
  <si>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</si>
  <si>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</si>
  <si>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</si>
  <si>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</si>
  <si>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</si>
  <si>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</si>
  <si>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</si>
  <si>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</si>
  <si>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</si>
  <si>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</si>
  <si>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</si>
  <si>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</si>
  <si>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</si>
  <si>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</si>
  <si>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</si>
  <si>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</si>
  <si>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</si>
  <si>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</si>
  <si>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</si>
  <si>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</si>
  <si>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</si>
  <si>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</si>
  <si>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</si>
  <si>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</si>
  <si>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</si>
  <si>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</si>
  <si>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 разрабатываемой расценки УНЦ —  Кабельные сооружения для прокладки кабельной линии (железобетонные лотки) ПС 750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</si>
  <si>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</si>
  <si>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</si>
  <si>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</si>
  <si>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</si>
  <si>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</si>
  <si>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</si>
  <si>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</si>
  <si>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</si>
  <si>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</si>
  <si>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</si>
  <si>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</si>
  <si>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</si>
  <si>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</si>
  <si>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</si>
  <si>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</si>
  <si>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</si>
  <si>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</si>
  <si>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</si>
  <si>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</si>
  <si>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</si>
  <si>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</si>
  <si>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</si>
  <si>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</si>
  <si>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</si>
  <si>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</si>
  <si>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</si>
  <si>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</si>
  <si>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</si>
  <si>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</si>
  <si>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</si>
  <si>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</si>
  <si>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</si>
  <si>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</si>
  <si>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</si>
  <si>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</si>
  <si>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</si>
  <si>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</si>
  <si>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</si>
  <si>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</si>
  <si>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</si>
  <si>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</si>
  <si>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</si>
  <si>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</si>
  <si>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</si>
  <si>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</si>
  <si>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</si>
  <si>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</si>
  <si>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</si>
  <si>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</si>
  <si>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</si>
  <si>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</si>
  <si>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</si>
  <si>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</si>
  <si>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</si>
  <si>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</si>
  <si>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</si>
  <si>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</si>
  <si>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</si>
  <si>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</si>
  <si>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</si>
  <si>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</si>
  <si>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</si>
  <si>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</si>
  <si>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</si>
  <si>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</si>
  <si>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</si>
  <si>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</si>
  <si>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Наименование разрабатываемого показателя УНЦ —  Кабельные сооружения для прокладки кабельной линии (железобетонные лотки) ПС 750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</si>
  <si>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</si>
  <si>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</si>
  <si>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</si>
  <si>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</si>
  <si>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</si>
  <si>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</si>
  <si>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</si>
  <si>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</si>
  <si>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ПС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</si>
  <si>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</si>
  <si>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</si>
  <si>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</si>
  <si>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</si>
  <si>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З1 ПС кабельные сооружения 750 кВ </t>
  </si>
  <si>
    <t xml:space="preserve">УНЦ кабельных сооружений для прокладки кабельной линии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</si>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</sst>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00"/>
    <numFmt numFmtId="166" formatCode="0.0000"/>
    <numFmt numFmtId="167" formatCode="_-* #,##0.00_-;\-* #,##0.00_-;_-* &quot;-&quot;??_-;_-@_-"/>
    <numFmt numFmtId="168" formatCode="#,##0.0"/>
    <numFmt numFmtId="169" formatCode="#,##0.000"/>
  </numFmts>
  <fonts count="15" x14ac:knownFonts="1">
    <font>
      <sz val="11"/>
      <color rgb="FF000000"/>
      <name val="Calibri"/>
    </font>
    <font>
      <sz val="11"/>
      <color rgb="FFFF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0"/>
      <color rgb="FF000000"/>
      <name val="Times New Roman"/>
    </font>
    <font>
      <sz val="12"/>
      <color rgb="FF000000"/>
      <name val="Calibri"/>
    </font>
    <font>
      <sz val="9"/>
      <color rgb="FF000000"/>
      <name val="Arial"/>
    </font>
    <font>
      <u/>
      <sz val="12"/>
      <color rgb="FF0563C1"/>
      <name val="Times New Roman"/>
    </font>
    <font>
      <b/>
      <sz val="14"/>
      <color rgb="FF000000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5" fillId="0" borderId="0" xfId="0" applyFont="1"/>
    <xf numFmtId="4" fontId="5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/>
    <xf numFmtId="4" fontId="3" fillId="0" borderId="1" xfId="0" applyNumberFormat="1" applyFont="1" applyBorder="1" applyAlignment="1">
      <alignment horizontal="right" vertical="top" wrapText="1"/>
    </xf>
    <xf numFmtId="10" fontId="3" fillId="0" borderId="1" xfId="0" applyNumberFormat="1" applyFont="1" applyBorder="1" applyAlignment="1">
      <alignment horizontal="right" vertical="top" wrapText="1"/>
    </xf>
    <xf numFmtId="9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top" wrapText="1"/>
    </xf>
    <xf numFmtId="4" fontId="3" fillId="0" borderId="0" xfId="0" applyNumberFormat="1" applyFont="1"/>
    <xf numFmtId="0" fontId="2" fillId="0" borderId="0" xfId="0" applyFont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justify" vertical="center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4" fontId="3" fillId="0" borderId="2" xfId="0" applyNumberFormat="1" applyFont="1" applyBorder="1" applyAlignment="1">
      <alignment horizontal="right" vertical="center"/>
    </xf>
    <xf numFmtId="10" fontId="3" fillId="0" borderId="2" xfId="0" applyNumberFormat="1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/>
    </xf>
    <xf numFmtId="10" fontId="3" fillId="0" borderId="1" xfId="0" applyNumberFormat="1" applyFont="1" applyBorder="1"/>
    <xf numFmtId="0" fontId="3" fillId="0" borderId="3" xfId="0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top" wrapText="1"/>
    </xf>
    <xf numFmtId="0" fontId="3" fillId="0" borderId="0" xfId="0" applyFont="1"/>
    <xf numFmtId="0" fontId="0" fillId="0" borderId="0" xfId="0"/>
    <xf numFmtId="0" fontId="5" fillId="0" borderId="0" xfId="0" applyFont="1"/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3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49" fontId="3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8" fontId="3" fillId="0" borderId="1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8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475130</xdr:colOff>
      <xdr:row>26</xdr:row>
      <xdr:rowOff>87219</xdr:rowOff>
    </xdr:from>
    <xdr:to>
      <xdr:col>2</xdr:col>
      <xdr:colOff>1415449</xdr:colOff>
      <xdr:row>29</xdr:row>
      <xdr:rowOff>58982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CD5ABAD-0722-47D5-A221-6B3AAC8AB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365" y="10183719"/>
          <a:ext cx="940319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519953</xdr:colOff>
      <xdr:row>24</xdr:row>
      <xdr:rowOff>31750</xdr:rowOff>
    </xdr:from>
    <xdr:to>
      <xdr:col>2</xdr:col>
      <xdr:colOff>1364437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458D1C9-2C7E-4A7D-B59E-AF282D68E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0188" y="9747250"/>
          <a:ext cx="844484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18</xdr:row>
      <xdr:rowOff>98425</xdr:rowOff>
    </xdr:from>
    <xdr:to>
      <xdr:col>2</xdr:col>
      <xdr:colOff>1944927</xdr:colOff>
      <xdr:row>21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7A57F1D-CB68-482B-9ABB-78CC5564D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16</xdr:row>
      <xdr:rowOff>31750</xdr:rowOff>
    </xdr:from>
    <xdr:to>
      <xdr:col>2</xdr:col>
      <xdr:colOff>1925292</xdr:colOff>
      <xdr:row>18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40B2B4A-2B88-4A3D-84A2-03A25C57C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1000125</xdr:colOff>
      <xdr:row>112</xdr:row>
      <xdr:rowOff>98425</xdr:rowOff>
    </xdr:from>
    <xdr:to>
      <xdr:col>3</xdr:col>
      <xdr:colOff>1944927</xdr:colOff>
      <xdr:row>115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F6213B0-385A-4182-9DE7-82B07500D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110</xdr:row>
      <xdr:rowOff>31750</xdr:rowOff>
    </xdr:from>
    <xdr:to>
      <xdr:col>3</xdr:col>
      <xdr:colOff>1925292</xdr:colOff>
      <xdr:row>112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4A3AC61-DA09-49DB-BD7C-DC5822C6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43</xdr:row>
      <xdr:rowOff>98425</xdr:rowOff>
    </xdr:from>
    <xdr:to>
      <xdr:col>1</xdr:col>
      <xdr:colOff>1944927</xdr:colOff>
      <xdr:row>46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2E8808-A7DC-4DDA-8AE8-629D394A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41</xdr:row>
      <xdr:rowOff>31750</xdr:rowOff>
    </xdr:from>
    <xdr:to>
      <xdr:col>1</xdr:col>
      <xdr:colOff>1925292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C2A1137-4A2F-42E6-BA05-5A556CEDD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122</xdr:row>
      <xdr:rowOff>88900</xdr:rowOff>
    </xdr:from>
    <xdr:to>
      <xdr:col>1</xdr:col>
      <xdr:colOff>1468677</xdr:colOff>
      <xdr:row>125</xdr:row>
      <xdr:rowOff>60663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AF07D96-F4D6-4D19-85D3-61EA3E868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4223702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120</xdr:row>
      <xdr:rowOff>31750</xdr:rowOff>
    </xdr:from>
    <xdr:to>
      <xdr:col>1</xdr:col>
      <xdr:colOff>1372842</xdr:colOff>
      <xdr:row>122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D979AE4-AF46-4A4F-9D17-524233FD2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41798875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15</xdr:row>
      <xdr:rowOff>114300</xdr:rowOff>
    </xdr:from>
    <xdr:to>
      <xdr:col>2</xdr:col>
      <xdr:colOff>579677</xdr:colOff>
      <xdr:row>18</xdr:row>
      <xdr:rowOff>86063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BD3B676-E543-4554-8A7F-728117464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3844925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635000</xdr:colOff>
      <xdr:row>13</xdr:row>
      <xdr:rowOff>15875</xdr:rowOff>
    </xdr:from>
    <xdr:to>
      <xdr:col>2</xdr:col>
      <xdr:colOff>499717</xdr:colOff>
      <xdr:row>15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D364901-84B3-4838-9639-25DE266DE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0" y="3365500"/>
          <a:ext cx="84896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1000125</xdr:colOff>
      <xdr:row>13</xdr:row>
      <xdr:rowOff>98425</xdr:rowOff>
    </xdr:from>
    <xdr:to>
      <xdr:col>1</xdr:col>
      <xdr:colOff>944802</xdr:colOff>
      <xdr:row>16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B644E52-0BF3-4CA8-B920-565A333B7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11</xdr:row>
      <xdr:rowOff>31750</xdr:rowOff>
    </xdr:from>
    <xdr:to>
      <xdr:col>1</xdr:col>
      <xdr:colOff>848967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FCB005F-2597-4E1C-949E-69F4C10A6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26</xdr:row>
      <xdr:rowOff>98425</xdr:rowOff>
    </xdr:from>
    <xdr:to>
      <xdr:col>1</xdr:col>
      <xdr:colOff>1944927</xdr:colOff>
      <xdr:row>29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A93A170-E59B-4E6F-A0B4-7F88F807D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24</xdr:row>
      <xdr:rowOff>31750</xdr:rowOff>
    </xdr:from>
    <xdr:to>
      <xdr:col>1</xdr:col>
      <xdr:colOff>1925292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87D9E23-D7CC-4FDF-9E4B-CB5CC31EE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D31"/>
  <sheetViews>
    <sheetView view="pageBreakPreview" topLeftCell="A13" zoomScale="85" workbookViewId="0">
      <selection activeCell="D28" sqref="D28"/>
    </sheetView>
  </sheetViews>
  <sheetFormatPr defaultRowHeight="15" x14ac:dyDescent="0.25"/>
  <cols>
    <col min="3" max="3" width="36.85546875" customWidth="1"/>
    <col min="4" max="4" width="39.42578125" style="82" customWidth="1"/>
  </cols>
  <sheetData>
    <row r="3" spans="2:4" ht="15.6" customHeight="1" x14ac:dyDescent="0.25">
      <c r="B3" s="103" t="s">
        <v>0</v>
      </c>
      <c r="C3" s="103"/>
      <c r="D3" s="103"/>
    </row>
    <row r="4" spans="2:4" ht="17.45" customHeight="1" x14ac:dyDescent="0.25">
      <c r="B4" s="104" t="s">
        <v>1</v>
      </c>
      <c r="C4" s="104"/>
      <c r="D4" s="104"/>
    </row>
    <row r="5" spans="2:4" ht="81" customHeight="1" x14ac:dyDescent="0.25">
      <c r="B5" s="105" t="s">
        <v>2</v>
      </c>
      <c r="C5" s="105"/>
      <c r="D5" s="105"/>
    </row>
    <row r="6" spans="2:4" ht="18" customHeight="1" x14ac:dyDescent="0.25">
      <c r="B6" s="52"/>
      <c r="C6" s="52"/>
      <c r="D6" s="52"/>
    </row>
    <row r="7" spans="2:4" ht="33" customHeight="1" x14ac:dyDescent="0.25">
      <c r="B7" s="102" t="s">
        <v>3</v>
      </c>
      <c r="C7" s="102"/>
      <c r="D7" s="102"/>
    </row>
    <row r="8" spans="2:4" ht="15.6" customHeight="1" x14ac:dyDescent="0.25">
      <c r="B8" s="102" t="s">
        <v>4</v>
      </c>
      <c r="C8" s="102"/>
      <c r="D8" s="102"/>
    </row>
    <row r="9" spans="2:4" ht="15.6" customHeight="1" x14ac:dyDescent="0.25">
      <c r="B9" s="102" t="s">
        <v>5</v>
      </c>
      <c r="C9" s="102"/>
      <c r="D9" s="102"/>
    </row>
    <row r="10" spans="2:4" ht="18" customHeight="1" x14ac:dyDescent="0.25">
      <c r="B10" s="2"/>
    </row>
    <row r="11" spans="2:4" ht="15.6" customHeight="1" x14ac:dyDescent="0.25">
      <c r="B11" s="3" t="s">
        <v>6</v>
      </c>
      <c r="C11" s="3" t="s">
        <v>7</v>
      </c>
      <c r="D11" s="3" t="s">
        <v>8</v>
      </c>
    </row>
    <row r="12" spans="2:4" ht="46.9" customHeight="1" x14ac:dyDescent="0.25">
      <c r="B12" s="3">
        <v>1</v>
      </c>
      <c r="C12" s="28" t="s">
        <v>9</v>
      </c>
      <c r="D12" s="3" t="s">
        <v>10</v>
      </c>
    </row>
    <row r="13" spans="2:4" ht="31.15" customHeight="1" x14ac:dyDescent="0.25">
      <c r="B13" s="3">
        <v>2</v>
      </c>
      <c r="C13" s="28" t="s">
        <v>11</v>
      </c>
      <c r="D13" s="53" t="s">
        <v>12</v>
      </c>
    </row>
    <row r="14" spans="2:4" ht="15.6" customHeight="1" x14ac:dyDescent="0.25">
      <c r="B14" s="3">
        <v>3</v>
      </c>
      <c r="C14" s="28" t="s">
        <v>13</v>
      </c>
      <c r="D14" s="3" t="s">
        <v>14</v>
      </c>
    </row>
    <row r="15" spans="2:4" ht="15.6" customHeight="1" x14ac:dyDescent="0.25">
      <c r="B15" s="3">
        <v>4</v>
      </c>
      <c r="C15" s="28" t="s">
        <v>15</v>
      </c>
      <c r="D15" s="69">
        <v>1</v>
      </c>
    </row>
    <row r="16" spans="2:4" ht="93.6" customHeight="1" x14ac:dyDescent="0.25">
      <c r="B16" s="3">
        <v>5</v>
      </c>
      <c r="C16" s="4" t="s">
        <v>16</v>
      </c>
      <c r="D16" s="3" t="s">
        <v>17</v>
      </c>
    </row>
    <row r="17" spans="2:4" ht="78" customHeight="1" x14ac:dyDescent="0.25">
      <c r="B17" s="3">
        <v>6</v>
      </c>
      <c r="C17" s="4" t="s">
        <v>18</v>
      </c>
      <c r="D17" s="55">
        <f>D18</f>
        <v>27292.011219200002</v>
      </c>
    </row>
    <row r="18" spans="2:4" ht="15.6" customHeight="1" x14ac:dyDescent="0.25">
      <c r="B18" s="54" t="s">
        <v>19</v>
      </c>
      <c r="C18" s="28" t="s">
        <v>20</v>
      </c>
      <c r="D18" s="55">
        <f>'Прил.2 Расч стоим'!F14</f>
        <v>27292.011219200002</v>
      </c>
    </row>
    <row r="19" spans="2:4" ht="15.6" customHeight="1" x14ac:dyDescent="0.25">
      <c r="B19" s="54" t="s">
        <v>21</v>
      </c>
      <c r="C19" s="28" t="s">
        <v>22</v>
      </c>
      <c r="D19" s="55"/>
    </row>
    <row r="20" spans="2:4" ht="15.6" customHeight="1" x14ac:dyDescent="0.25">
      <c r="B20" s="54" t="s">
        <v>23</v>
      </c>
      <c r="C20" s="28" t="s">
        <v>24</v>
      </c>
      <c r="D20" s="55"/>
    </row>
    <row r="21" spans="2:4" ht="15.6" customHeight="1" x14ac:dyDescent="0.25">
      <c r="B21" s="54" t="s">
        <v>25</v>
      </c>
      <c r="C21" s="28" t="s">
        <v>26</v>
      </c>
      <c r="D21" s="55"/>
    </row>
    <row r="22" spans="2:4" ht="15.6" customHeight="1" x14ac:dyDescent="0.25">
      <c r="B22" s="3">
        <v>7</v>
      </c>
      <c r="C22" s="28" t="s">
        <v>27</v>
      </c>
      <c r="D22" s="55" t="s">
        <v>28</v>
      </c>
    </row>
    <row r="23" spans="2:4" ht="109.15" customHeight="1" x14ac:dyDescent="0.25">
      <c r="B23" s="3">
        <v>8</v>
      </c>
      <c r="C23" s="4" t="s">
        <v>29</v>
      </c>
      <c r="D23" s="55">
        <f>D17</f>
        <v>27292.011219200002</v>
      </c>
    </row>
    <row r="24" spans="2:4" ht="46.9" customHeight="1" x14ac:dyDescent="0.25">
      <c r="B24" s="3">
        <v>9</v>
      </c>
      <c r="C24" s="4" t="s">
        <v>30</v>
      </c>
      <c r="D24" s="55">
        <f>D23/D15</f>
        <v>27292.011219200002</v>
      </c>
    </row>
    <row r="25" spans="2:4" ht="15.6" customHeight="1" x14ac:dyDescent="0.25">
      <c r="B25" s="88"/>
      <c r="C25" s="88"/>
      <c r="D25" s="84"/>
    </row>
    <row r="26" spans="2:4" s="5" customFormat="1" ht="15.6" customHeight="1" x14ac:dyDescent="0.25">
      <c r="B26" s="88" t="s">
        <v>31</v>
      </c>
      <c r="C26" s="88"/>
      <c r="D26" s="85"/>
    </row>
    <row r="27" spans="2:4" s="5" customFormat="1" ht="15.6" customHeight="1" x14ac:dyDescent="0.25">
      <c r="B27" s="7" t="s">
        <v>32</v>
      </c>
      <c r="C27" s="88"/>
      <c r="D27" s="85"/>
    </row>
    <row r="28" spans="2:4" s="5" customFormat="1" ht="15.6" customHeight="1" x14ac:dyDescent="0.25">
      <c r="B28" s="88"/>
      <c r="C28" s="88"/>
      <c r="D28" s="85"/>
    </row>
    <row r="29" spans="2:4" s="5" customFormat="1" ht="15.6" customHeight="1" x14ac:dyDescent="0.25">
      <c r="B29" s="88" t="s">
        <v>406</v>
      </c>
      <c r="C29" s="88"/>
      <c r="D29" s="85"/>
    </row>
    <row r="30" spans="2:4" s="5" customFormat="1" ht="15.6" customHeight="1" x14ac:dyDescent="0.25">
      <c r="B30" s="7" t="s">
        <v>33</v>
      </c>
      <c r="C30" s="88"/>
      <c r="D30" s="85"/>
    </row>
    <row r="31" spans="2:4" ht="15.6" customHeight="1" x14ac:dyDescent="0.25">
      <c r="B31" s="56"/>
      <c r="C31" s="56"/>
      <c r="D31" s="84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7" priority="1" stopIfTrue="1">
      <formula>D15&gt;=1/10000</formula>
    </cfRule>
  </conditionalFormatting>
  <pageMargins left="0.7" right="0.7" top="0.75" bottom="0.75" header="0.3" footer="0.3"/>
  <pageSetup paperSize="9" scale="8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K23"/>
  <sheetViews>
    <sheetView view="pageBreakPreview" zoomScale="85" zoomScaleNormal="70" workbookViewId="0">
      <selection activeCell="F18" sqref="F18"/>
    </sheetView>
  </sheetViews>
  <sheetFormatPr defaultColWidth="9.140625"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</cols>
  <sheetData>
    <row r="3" spans="1:11" ht="15.6" customHeight="1" x14ac:dyDescent="0.25">
      <c r="A3" s="103" t="s">
        <v>34</v>
      </c>
      <c r="B3" s="103"/>
      <c r="C3" s="103"/>
      <c r="D3" s="103"/>
      <c r="E3" s="103"/>
      <c r="F3" s="103"/>
      <c r="G3" s="103"/>
      <c r="H3" s="103"/>
      <c r="I3" s="103"/>
      <c r="J3" s="103"/>
    </row>
    <row r="4" spans="1:11" ht="15.6" customHeight="1" x14ac:dyDescent="0.25">
      <c r="B4" s="112" t="s">
        <v>35</v>
      </c>
      <c r="C4" s="112"/>
      <c r="D4" s="112"/>
      <c r="E4" s="112"/>
      <c r="F4" s="112"/>
      <c r="G4" s="112"/>
      <c r="H4" s="112"/>
      <c r="I4" s="112"/>
      <c r="J4" s="112"/>
    </row>
    <row r="5" spans="1:11" ht="15.6" customHeight="1" x14ac:dyDescent="0.25">
      <c r="B5" s="8"/>
      <c r="C5" s="8"/>
      <c r="D5" s="8"/>
      <c r="E5" s="8"/>
      <c r="F5" s="8"/>
      <c r="G5" s="8"/>
      <c r="H5" s="8"/>
      <c r="I5" s="8"/>
      <c r="J5" s="8"/>
    </row>
    <row r="6" spans="1:11" ht="15.6" customHeight="1" x14ac:dyDescent="0.25">
      <c r="B6" s="102" t="s">
        <v>36</v>
      </c>
      <c r="C6" s="102"/>
      <c r="D6" s="102"/>
      <c r="E6" s="102"/>
      <c r="F6" s="102"/>
      <c r="G6" s="102"/>
      <c r="H6" s="102"/>
      <c r="I6" s="102"/>
      <c r="J6" s="102"/>
      <c r="K6" s="1"/>
    </row>
    <row r="7" spans="1:11" ht="15.6" customHeight="1" x14ac:dyDescent="0.25">
      <c r="B7" s="102" t="s">
        <v>5</v>
      </c>
      <c r="C7" s="102"/>
      <c r="D7" s="102"/>
    </row>
    <row r="8" spans="1:11" ht="18" customHeight="1" x14ac:dyDescent="0.25">
      <c r="B8" s="2"/>
    </row>
    <row r="9" spans="1:11" s="5" customFormat="1" ht="15.6" customHeight="1" x14ac:dyDescent="0.25">
      <c r="B9" s="113" t="s">
        <v>6</v>
      </c>
      <c r="C9" s="113" t="s">
        <v>37</v>
      </c>
      <c r="D9" s="113" t="s">
        <v>38</v>
      </c>
      <c r="E9" s="113"/>
      <c r="F9" s="113"/>
      <c r="G9" s="113"/>
      <c r="H9" s="113"/>
      <c r="I9" s="113"/>
      <c r="J9" s="113"/>
    </row>
    <row r="10" spans="1:11" s="5" customFormat="1" ht="15.6" customHeight="1" x14ac:dyDescent="0.25">
      <c r="B10" s="113"/>
      <c r="C10" s="113"/>
      <c r="D10" s="113" t="s">
        <v>39</v>
      </c>
      <c r="E10" s="113" t="s">
        <v>40</v>
      </c>
      <c r="F10" s="113" t="s">
        <v>41</v>
      </c>
      <c r="G10" s="113"/>
      <c r="H10" s="113"/>
      <c r="I10" s="113"/>
      <c r="J10" s="113"/>
    </row>
    <row r="11" spans="1:11" s="5" customFormat="1" ht="31.15" customHeight="1" x14ac:dyDescent="0.25">
      <c r="B11" s="114"/>
      <c r="C11" s="114"/>
      <c r="D11" s="114"/>
      <c r="E11" s="114"/>
      <c r="F11" s="79" t="s">
        <v>42</v>
      </c>
      <c r="G11" s="79" t="s">
        <v>43</v>
      </c>
      <c r="H11" s="79" t="s">
        <v>44</v>
      </c>
      <c r="I11" s="79" t="s">
        <v>45</v>
      </c>
      <c r="J11" s="79" t="s">
        <v>46</v>
      </c>
    </row>
    <row r="12" spans="1:11" s="5" customFormat="1" ht="60.75" customHeight="1" x14ac:dyDescent="0.25">
      <c r="B12" s="81"/>
      <c r="C12" s="81" t="s">
        <v>47</v>
      </c>
      <c r="D12" s="81"/>
      <c r="E12" s="81"/>
      <c r="F12" s="106">
        <v>27292.011219200002</v>
      </c>
      <c r="G12" s="107"/>
      <c r="H12" s="81"/>
      <c r="I12" s="81"/>
      <c r="J12" s="81">
        <v>27292.011219200002</v>
      </c>
    </row>
    <row r="13" spans="1:11" s="5" customFormat="1" ht="15.6" customHeight="1" x14ac:dyDescent="0.25">
      <c r="B13" s="110" t="s">
        <v>48</v>
      </c>
      <c r="C13" s="110"/>
      <c r="D13" s="110"/>
      <c r="E13" s="110"/>
      <c r="F13" s="80"/>
      <c r="G13" s="80"/>
      <c r="H13" s="80"/>
      <c r="I13" s="80"/>
      <c r="J13" s="80"/>
    </row>
    <row r="14" spans="1:11" s="5" customFormat="1" ht="28.5" customHeight="1" x14ac:dyDescent="0.25">
      <c r="B14" s="111" t="s">
        <v>49</v>
      </c>
      <c r="C14" s="111"/>
      <c r="D14" s="111"/>
      <c r="E14" s="111"/>
      <c r="F14" s="108">
        <v>27292.011219200002</v>
      </c>
      <c r="G14" s="109"/>
      <c r="H14" s="83"/>
      <c r="I14" s="83"/>
      <c r="J14" s="83">
        <v>27292.011219200002</v>
      </c>
    </row>
    <row r="15" spans="1:11" s="5" customFormat="1" ht="15.6" customHeight="1" x14ac:dyDescent="0.25">
      <c r="B15" s="9"/>
    </row>
    <row r="16" spans="1:11" s="5" customFormat="1" ht="15.6" customHeight="1" x14ac:dyDescent="0.25"/>
    <row r="17" spans="3:4" s="5" customFormat="1" ht="15.6" customHeight="1" x14ac:dyDescent="0.25">
      <c r="C17" s="88"/>
      <c r="D17" s="88"/>
    </row>
    <row r="18" spans="3:4" s="5" customFormat="1" ht="15.6" customHeight="1" x14ac:dyDescent="0.25">
      <c r="C18" s="88" t="s">
        <v>31</v>
      </c>
      <c r="D18" s="88"/>
    </row>
    <row r="19" spans="3:4" s="5" customFormat="1" ht="15.6" customHeight="1" x14ac:dyDescent="0.25">
      <c r="C19" s="7" t="s">
        <v>32</v>
      </c>
      <c r="D19" s="88"/>
    </row>
    <row r="20" spans="3:4" s="5" customFormat="1" ht="15.6" customHeight="1" x14ac:dyDescent="0.25">
      <c r="C20" s="88"/>
      <c r="D20" s="88"/>
    </row>
    <row r="21" spans="3:4" s="5" customFormat="1" ht="15.6" customHeight="1" x14ac:dyDescent="0.25">
      <c r="C21" s="88" t="s">
        <v>406</v>
      </c>
      <c r="D21" s="88"/>
    </row>
    <row r="22" spans="3:4" s="5" customFormat="1" ht="15.6" customHeight="1" x14ac:dyDescent="0.25">
      <c r="C22" s="7" t="s">
        <v>33</v>
      </c>
      <c r="D22" s="88"/>
    </row>
    <row r="23" spans="3:4" s="5" customFormat="1" ht="15.6" customHeight="1" x14ac:dyDescent="0.25"/>
  </sheetData>
  <mergeCells count="14">
    <mergeCell ref="A3:J3"/>
    <mergeCell ref="F12:G12"/>
    <mergeCell ref="F14:G14"/>
    <mergeCell ref="B13:E13"/>
    <mergeCell ref="B14:E14"/>
    <mergeCell ref="B4:J4"/>
    <mergeCell ref="B6:J6"/>
    <mergeCell ref="B9:B11"/>
    <mergeCell ref="C9:C11"/>
    <mergeCell ref="D9:J9"/>
    <mergeCell ref="D10:D11"/>
    <mergeCell ref="E10:E11"/>
    <mergeCell ref="F10:J10"/>
    <mergeCell ref="B7:D7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M119"/>
  <sheetViews>
    <sheetView view="pageBreakPreview" zoomScale="60" workbookViewId="0">
      <selection activeCell="E122" sqref="E122"/>
    </sheetView>
  </sheetViews>
  <sheetFormatPr defaultColWidth="9.140625" defaultRowHeight="15" x14ac:dyDescent="0.25"/>
  <cols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13" max="13" width="14.42578125" customWidth="1"/>
  </cols>
  <sheetData>
    <row r="2" spans="1:8" s="86" customFormat="1" x14ac:dyDescent="0.25"/>
    <row r="3" spans="1:8" s="86" customFormat="1" x14ac:dyDescent="0.25"/>
    <row r="4" spans="1:8" ht="15.6" customHeight="1" x14ac:dyDescent="0.25">
      <c r="A4" s="103" t="s">
        <v>50</v>
      </c>
      <c r="B4" s="103"/>
      <c r="C4" s="103"/>
      <c r="D4" s="103"/>
      <c r="E4" s="103"/>
      <c r="F4" s="103"/>
      <c r="G4" s="103"/>
      <c r="H4" s="103"/>
    </row>
    <row r="5" spans="1:8" ht="17.45" customHeight="1" x14ac:dyDescent="0.25">
      <c r="A5" s="104" t="s">
        <v>51</v>
      </c>
      <c r="B5" s="104"/>
      <c r="C5" s="104"/>
      <c r="D5" s="104"/>
      <c r="E5" s="104"/>
      <c r="F5" s="104"/>
      <c r="G5" s="104"/>
      <c r="H5" s="104"/>
    </row>
    <row r="6" spans="1:8" ht="18" customHeight="1" x14ac:dyDescent="0.25">
      <c r="A6" s="2"/>
      <c r="B6" s="2"/>
    </row>
    <row r="7" spans="1:8" ht="15.6" customHeight="1" x14ac:dyDescent="0.25">
      <c r="A7" s="118" t="s">
        <v>36</v>
      </c>
      <c r="B7" s="118"/>
      <c r="C7" s="118"/>
      <c r="D7" s="118"/>
      <c r="E7" s="118"/>
      <c r="F7" s="118"/>
      <c r="G7" s="118"/>
      <c r="H7" s="118"/>
    </row>
    <row r="8" spans="1:8" ht="15.6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38.25" customHeight="1" x14ac:dyDescent="0.25">
      <c r="A9" s="113" t="s">
        <v>52</v>
      </c>
      <c r="B9" s="113" t="s">
        <v>53</v>
      </c>
      <c r="C9" s="113" t="s">
        <v>54</v>
      </c>
      <c r="D9" s="113" t="s">
        <v>55</v>
      </c>
      <c r="E9" s="113" t="s">
        <v>56</v>
      </c>
      <c r="F9" s="113" t="s">
        <v>57</v>
      </c>
      <c r="G9" s="113" t="s">
        <v>58</v>
      </c>
      <c r="H9" s="113"/>
    </row>
    <row r="10" spans="1:8" s="5" customFormat="1" ht="40.5" customHeight="1" x14ac:dyDescent="0.25">
      <c r="A10" s="113"/>
      <c r="B10" s="113"/>
      <c r="C10" s="113"/>
      <c r="D10" s="113"/>
      <c r="E10" s="113"/>
      <c r="F10" s="113"/>
      <c r="G10" s="3" t="s">
        <v>59</v>
      </c>
      <c r="H10" s="3" t="s">
        <v>60</v>
      </c>
    </row>
    <row r="11" spans="1:8" s="5" customFormat="1" ht="15.6" customHeight="1" x14ac:dyDescent="0.25">
      <c r="A11" s="3">
        <v>1</v>
      </c>
      <c r="B11" s="3"/>
      <c r="C11" s="3">
        <v>2</v>
      </c>
      <c r="D11" s="3" t="s">
        <v>61</v>
      </c>
      <c r="E11" s="3">
        <v>4</v>
      </c>
      <c r="F11" s="3">
        <v>5</v>
      </c>
      <c r="G11" s="3">
        <v>6</v>
      </c>
      <c r="H11" s="3">
        <v>7</v>
      </c>
    </row>
    <row r="12" spans="1:8" s="10" customFormat="1" ht="15.6" customHeight="1" x14ac:dyDescent="0.25">
      <c r="A12" s="115" t="s">
        <v>62</v>
      </c>
      <c r="B12" s="115"/>
      <c r="C12" s="116"/>
      <c r="D12" s="116"/>
      <c r="E12" s="117"/>
      <c r="F12" s="51">
        <f>SUM(F13:F24)</f>
        <v>19130.508554642998</v>
      </c>
      <c r="G12" s="11"/>
      <c r="H12" s="11">
        <f>SUM(H13:H24)</f>
        <v>172910.66</v>
      </c>
    </row>
    <row r="13" spans="1:8" s="5" customFormat="1" ht="15.6" customHeight="1" x14ac:dyDescent="0.25">
      <c r="A13" s="12">
        <v>1</v>
      </c>
      <c r="B13" s="12"/>
      <c r="C13" s="13" t="s">
        <v>63</v>
      </c>
      <c r="D13" s="13" t="s">
        <v>64</v>
      </c>
      <c r="E13" s="12" t="s">
        <v>65</v>
      </c>
      <c r="F13" s="12">
        <v>14433.991450264</v>
      </c>
      <c r="G13" s="14">
        <v>9.07</v>
      </c>
      <c r="H13" s="14">
        <f t="shared" ref="H13:H24" si="0">ROUND(F13*G13,2)</f>
        <v>130916.3</v>
      </c>
    </row>
    <row r="14" spans="1:8" s="5" customFormat="1" ht="15.6" customHeight="1" x14ac:dyDescent="0.25">
      <c r="A14" s="12">
        <v>2</v>
      </c>
      <c r="B14" s="12"/>
      <c r="C14" s="13" t="s">
        <v>66</v>
      </c>
      <c r="D14" s="13" t="s">
        <v>67</v>
      </c>
      <c r="E14" s="12" t="s">
        <v>65</v>
      </c>
      <c r="F14" s="12">
        <v>1757.9476345118001</v>
      </c>
      <c r="G14" s="14">
        <v>8.74</v>
      </c>
      <c r="H14" s="14">
        <f t="shared" si="0"/>
        <v>15364.46</v>
      </c>
    </row>
    <row r="15" spans="1:8" s="5" customFormat="1" ht="15.6" customHeight="1" x14ac:dyDescent="0.25">
      <c r="A15" s="12">
        <v>3</v>
      </c>
      <c r="B15" s="12"/>
      <c r="C15" s="13" t="s">
        <v>68</v>
      </c>
      <c r="D15" s="13" t="s">
        <v>69</v>
      </c>
      <c r="E15" s="12" t="s">
        <v>65</v>
      </c>
      <c r="F15" s="12">
        <v>1153.0608522330999</v>
      </c>
      <c r="G15" s="14">
        <v>9.4</v>
      </c>
      <c r="H15" s="14">
        <f t="shared" si="0"/>
        <v>10838.77</v>
      </c>
    </row>
    <row r="16" spans="1:8" s="5" customFormat="1" ht="15.6" customHeight="1" x14ac:dyDescent="0.25">
      <c r="A16" s="12">
        <v>4</v>
      </c>
      <c r="B16" s="12"/>
      <c r="C16" s="13" t="s">
        <v>70</v>
      </c>
      <c r="D16" s="13" t="s">
        <v>71</v>
      </c>
      <c r="E16" s="12" t="s">
        <v>65</v>
      </c>
      <c r="F16" s="12">
        <v>702.66707593246997</v>
      </c>
      <c r="G16" s="14">
        <v>9.51</v>
      </c>
      <c r="H16" s="14">
        <f t="shared" si="0"/>
        <v>6682.36</v>
      </c>
    </row>
    <row r="17" spans="1:13" s="5" customFormat="1" ht="15.6" customHeight="1" x14ac:dyDescent="0.25">
      <c r="A17" s="12">
        <v>5</v>
      </c>
      <c r="B17" s="12"/>
      <c r="C17" s="13" t="s">
        <v>72</v>
      </c>
      <c r="D17" s="13" t="s">
        <v>73</v>
      </c>
      <c r="E17" s="12" t="s">
        <v>65</v>
      </c>
      <c r="F17" s="12">
        <v>506.06035881654998</v>
      </c>
      <c r="G17" s="14">
        <v>8.5299999999999994</v>
      </c>
      <c r="H17" s="14">
        <f t="shared" si="0"/>
        <v>4316.6899999999996</v>
      </c>
    </row>
    <row r="18" spans="1:13" s="5" customFormat="1" ht="15.6" customHeight="1" x14ac:dyDescent="0.25">
      <c r="A18" s="12">
        <v>6</v>
      </c>
      <c r="B18" s="12"/>
      <c r="C18" s="13" t="s">
        <v>74</v>
      </c>
      <c r="D18" s="13" t="s">
        <v>75</v>
      </c>
      <c r="E18" s="12" t="s">
        <v>65</v>
      </c>
      <c r="F18" s="12">
        <v>258.77998251797999</v>
      </c>
      <c r="G18" s="14">
        <v>8.86</v>
      </c>
      <c r="H18" s="14">
        <f t="shared" si="0"/>
        <v>2292.79</v>
      </c>
    </row>
    <row r="19" spans="1:13" s="5" customFormat="1" ht="15.6" customHeight="1" x14ac:dyDescent="0.25">
      <c r="A19" s="12">
        <v>7</v>
      </c>
      <c r="B19" s="12"/>
      <c r="C19" s="13" t="s">
        <v>76</v>
      </c>
      <c r="D19" s="13" t="s">
        <v>77</v>
      </c>
      <c r="E19" s="12" t="s">
        <v>65</v>
      </c>
      <c r="F19" s="12">
        <v>113.65977109089999</v>
      </c>
      <c r="G19" s="14">
        <v>7.8</v>
      </c>
      <c r="H19" s="14">
        <f t="shared" si="0"/>
        <v>886.55</v>
      </c>
    </row>
    <row r="20" spans="1:13" s="5" customFormat="1" ht="15.6" customHeight="1" x14ac:dyDescent="0.25">
      <c r="A20" s="12">
        <v>8</v>
      </c>
      <c r="B20" s="12"/>
      <c r="C20" s="13" t="s">
        <v>78</v>
      </c>
      <c r="D20" s="13" t="s">
        <v>79</v>
      </c>
      <c r="E20" s="12" t="s">
        <v>65</v>
      </c>
      <c r="F20" s="12">
        <v>98.087958790133996</v>
      </c>
      <c r="G20" s="14">
        <v>7.5</v>
      </c>
      <c r="H20" s="14">
        <f t="shared" si="0"/>
        <v>735.66</v>
      </c>
    </row>
    <row r="21" spans="1:13" s="5" customFormat="1" ht="15.6" customHeight="1" x14ac:dyDescent="0.25">
      <c r="A21" s="12">
        <v>9</v>
      </c>
      <c r="B21" s="12"/>
      <c r="C21" s="13" t="s">
        <v>80</v>
      </c>
      <c r="D21" s="13" t="s">
        <v>81</v>
      </c>
      <c r="E21" s="12" t="s">
        <v>65</v>
      </c>
      <c r="F21" s="12">
        <v>45.339733678610997</v>
      </c>
      <c r="G21" s="14">
        <v>8.31</v>
      </c>
      <c r="H21" s="14">
        <f t="shared" si="0"/>
        <v>376.77</v>
      </c>
    </row>
    <row r="22" spans="1:13" s="5" customFormat="1" ht="15.6" customHeight="1" x14ac:dyDescent="0.25">
      <c r="A22" s="12">
        <v>10</v>
      </c>
      <c r="B22" s="12"/>
      <c r="C22" s="13" t="s">
        <v>82</v>
      </c>
      <c r="D22" s="13" t="s">
        <v>83</v>
      </c>
      <c r="E22" s="12" t="s">
        <v>65</v>
      </c>
      <c r="F22" s="12">
        <v>32.440959215859998</v>
      </c>
      <c r="G22" s="14">
        <v>7.94</v>
      </c>
      <c r="H22" s="14">
        <f t="shared" si="0"/>
        <v>257.58</v>
      </c>
    </row>
    <row r="23" spans="1:13" s="5" customFormat="1" ht="15.6" customHeight="1" x14ac:dyDescent="0.25">
      <c r="A23" s="12">
        <v>11</v>
      </c>
      <c r="B23" s="12"/>
      <c r="C23" s="13" t="s">
        <v>84</v>
      </c>
      <c r="D23" s="13" t="s">
        <v>85</v>
      </c>
      <c r="E23" s="12" t="s">
        <v>65</v>
      </c>
      <c r="F23" s="12">
        <v>26.217565183516001</v>
      </c>
      <c r="G23" s="14">
        <v>8.64</v>
      </c>
      <c r="H23" s="14">
        <f t="shared" si="0"/>
        <v>226.52</v>
      </c>
    </row>
    <row r="24" spans="1:13" s="5" customFormat="1" ht="15.6" customHeight="1" x14ac:dyDescent="0.25">
      <c r="A24" s="12">
        <v>12</v>
      </c>
      <c r="B24" s="12"/>
      <c r="C24" s="13" t="s">
        <v>86</v>
      </c>
      <c r="D24" s="13" t="s">
        <v>87</v>
      </c>
      <c r="E24" s="12" t="s">
        <v>65</v>
      </c>
      <c r="F24" s="12">
        <v>2.2552124078856002</v>
      </c>
      <c r="G24" s="14">
        <v>7.19</v>
      </c>
      <c r="H24" s="14">
        <f t="shared" si="0"/>
        <v>16.21</v>
      </c>
    </row>
    <row r="25" spans="1:13" s="10" customFormat="1" ht="15.6" customHeight="1" x14ac:dyDescent="0.25">
      <c r="A25" s="115" t="s">
        <v>88</v>
      </c>
      <c r="B25" s="115"/>
      <c r="C25" s="116"/>
      <c r="D25" s="116"/>
      <c r="E25" s="117"/>
      <c r="F25" s="51">
        <v>4121.1017109287004</v>
      </c>
      <c r="G25" s="11"/>
      <c r="H25" s="11">
        <v>55511.24</v>
      </c>
    </row>
    <row r="26" spans="1:13" s="5" customFormat="1" ht="15.6" customHeight="1" x14ac:dyDescent="0.25">
      <c r="A26" s="12">
        <v>13</v>
      </c>
      <c r="B26" s="12"/>
      <c r="C26" s="13">
        <v>2</v>
      </c>
      <c r="D26" s="13" t="s">
        <v>88</v>
      </c>
      <c r="E26" s="12" t="s">
        <v>65</v>
      </c>
      <c r="F26" s="12">
        <v>4121.1017109287004</v>
      </c>
      <c r="G26" s="14">
        <v>13.47</v>
      </c>
      <c r="H26" s="14">
        <f>ROUND(F26*G26,2)</f>
        <v>55511.24</v>
      </c>
    </row>
    <row r="27" spans="1:13" s="10" customFormat="1" ht="15.6" customHeight="1" x14ac:dyDescent="0.25">
      <c r="A27" s="115" t="s">
        <v>89</v>
      </c>
      <c r="B27" s="115"/>
      <c r="C27" s="116"/>
      <c r="D27" s="116"/>
      <c r="E27" s="117"/>
      <c r="F27" s="51"/>
      <c r="G27" s="11"/>
      <c r="H27" s="11">
        <f>SUM(H28:H56)</f>
        <v>250913.15</v>
      </c>
    </row>
    <row r="28" spans="1:13" s="5" customFormat="1" ht="31.15" customHeight="1" x14ac:dyDescent="0.25">
      <c r="A28" s="12">
        <v>14</v>
      </c>
      <c r="B28" s="12"/>
      <c r="C28" s="13" t="s">
        <v>90</v>
      </c>
      <c r="D28" s="13" t="s">
        <v>91</v>
      </c>
      <c r="E28" s="12" t="s">
        <v>92</v>
      </c>
      <c r="F28" s="29">
        <v>979.60777875073995</v>
      </c>
      <c r="G28" s="14">
        <v>120.04</v>
      </c>
      <c r="H28" s="14">
        <f t="shared" ref="H28:H56" si="1">ROUND(F28*G28,2)</f>
        <v>117592.12</v>
      </c>
    </row>
    <row r="29" spans="1:13" s="5" customFormat="1" ht="31.15" customHeight="1" x14ac:dyDescent="0.25">
      <c r="A29" s="12">
        <v>15</v>
      </c>
      <c r="B29" s="12"/>
      <c r="C29" s="13" t="s">
        <v>93</v>
      </c>
      <c r="D29" s="13" t="s">
        <v>94</v>
      </c>
      <c r="E29" s="12" t="s">
        <v>92</v>
      </c>
      <c r="F29" s="29">
        <v>372.55462688608998</v>
      </c>
      <c r="G29" s="14">
        <v>96.89</v>
      </c>
      <c r="H29" s="14">
        <f t="shared" si="1"/>
        <v>36096.82</v>
      </c>
      <c r="M29" s="30"/>
    </row>
    <row r="30" spans="1:13" s="5" customFormat="1" ht="15.6" customHeight="1" x14ac:dyDescent="0.25">
      <c r="A30" s="12">
        <v>16</v>
      </c>
      <c r="B30" s="12"/>
      <c r="C30" s="13" t="s">
        <v>95</v>
      </c>
      <c r="D30" s="13" t="s">
        <v>96</v>
      </c>
      <c r="E30" s="12" t="s">
        <v>92</v>
      </c>
      <c r="F30" s="12">
        <v>288.39012770296</v>
      </c>
      <c r="G30" s="14">
        <v>86.4</v>
      </c>
      <c r="H30" s="14">
        <f t="shared" si="1"/>
        <v>24916.91</v>
      </c>
    </row>
    <row r="31" spans="1:13" s="5" customFormat="1" ht="15.6" customHeight="1" x14ac:dyDescent="0.25">
      <c r="A31" s="12">
        <v>17</v>
      </c>
      <c r="B31" s="12"/>
      <c r="C31" s="13" t="s">
        <v>97</v>
      </c>
      <c r="D31" s="13" t="s">
        <v>98</v>
      </c>
      <c r="E31" s="12" t="s">
        <v>92</v>
      </c>
      <c r="F31" s="12">
        <v>208.10669733608</v>
      </c>
      <c r="G31" s="14">
        <v>100.1</v>
      </c>
      <c r="H31" s="14">
        <f t="shared" si="1"/>
        <v>20831.48</v>
      </c>
    </row>
    <row r="32" spans="1:13" s="5" customFormat="1" ht="31.15" customHeight="1" x14ac:dyDescent="0.25">
      <c r="A32" s="12">
        <v>18</v>
      </c>
      <c r="B32" s="12"/>
      <c r="C32" s="13" t="s">
        <v>99</v>
      </c>
      <c r="D32" s="13" t="s">
        <v>100</v>
      </c>
      <c r="E32" s="12" t="s">
        <v>92</v>
      </c>
      <c r="F32" s="12">
        <v>156.80795262424999</v>
      </c>
      <c r="G32" s="14">
        <v>70.010000000000005</v>
      </c>
      <c r="H32" s="14">
        <f t="shared" si="1"/>
        <v>10978.12</v>
      </c>
    </row>
    <row r="33" spans="1:8" s="5" customFormat="1" ht="15.6" customHeight="1" x14ac:dyDescent="0.25">
      <c r="A33" s="12">
        <v>19</v>
      </c>
      <c r="B33" s="12"/>
      <c r="C33" s="13" t="s">
        <v>101</v>
      </c>
      <c r="D33" s="13" t="s">
        <v>102</v>
      </c>
      <c r="E33" s="12" t="s">
        <v>92</v>
      </c>
      <c r="F33" s="12">
        <v>128.19134596571999</v>
      </c>
      <c r="G33" s="14">
        <v>65.709999999999994</v>
      </c>
      <c r="H33" s="14">
        <f t="shared" si="1"/>
        <v>8423.4500000000007</v>
      </c>
    </row>
    <row r="34" spans="1:8" s="5" customFormat="1" ht="31.15" customHeight="1" x14ac:dyDescent="0.25">
      <c r="A34" s="12">
        <v>20</v>
      </c>
      <c r="B34" s="12"/>
      <c r="C34" s="13" t="s">
        <v>103</v>
      </c>
      <c r="D34" s="13" t="s">
        <v>104</v>
      </c>
      <c r="E34" s="12" t="s">
        <v>92</v>
      </c>
      <c r="F34" s="12">
        <v>31.101702555298999</v>
      </c>
      <c r="G34" s="14">
        <v>239.44</v>
      </c>
      <c r="H34" s="14">
        <f t="shared" si="1"/>
        <v>7446.99</v>
      </c>
    </row>
    <row r="35" spans="1:8" s="5" customFormat="1" ht="31.15" customHeight="1" x14ac:dyDescent="0.25">
      <c r="A35" s="12">
        <v>21</v>
      </c>
      <c r="B35" s="12"/>
      <c r="C35" s="13" t="s">
        <v>105</v>
      </c>
      <c r="D35" s="13" t="s">
        <v>106</v>
      </c>
      <c r="E35" s="12" t="s">
        <v>92</v>
      </c>
      <c r="F35" s="12">
        <v>753.37969602035002</v>
      </c>
      <c r="G35" s="14">
        <v>8.1</v>
      </c>
      <c r="H35" s="14">
        <f t="shared" si="1"/>
        <v>6102.38</v>
      </c>
    </row>
    <row r="36" spans="1:8" s="5" customFormat="1" ht="15.6" customHeight="1" x14ac:dyDescent="0.25">
      <c r="A36" s="12">
        <v>22</v>
      </c>
      <c r="B36" s="12"/>
      <c r="C36" s="13" t="s">
        <v>107</v>
      </c>
      <c r="D36" s="13" t="s">
        <v>108</v>
      </c>
      <c r="E36" s="12" t="s">
        <v>92</v>
      </c>
      <c r="F36" s="12">
        <v>145.48551228792999</v>
      </c>
      <c r="G36" s="14">
        <v>27.2</v>
      </c>
      <c r="H36" s="14">
        <f t="shared" si="1"/>
        <v>3957.21</v>
      </c>
    </row>
    <row r="37" spans="1:8" s="5" customFormat="1" ht="15.6" customHeight="1" x14ac:dyDescent="0.25">
      <c r="A37" s="12">
        <v>23</v>
      </c>
      <c r="B37" s="12"/>
      <c r="C37" s="13" t="s">
        <v>109</v>
      </c>
      <c r="D37" s="13" t="s">
        <v>110</v>
      </c>
      <c r="E37" s="12" t="s">
        <v>92</v>
      </c>
      <c r="F37" s="12">
        <v>16.940499342603999</v>
      </c>
      <c r="G37" s="14">
        <v>182.81</v>
      </c>
      <c r="H37" s="14">
        <f t="shared" si="1"/>
        <v>3096.89</v>
      </c>
    </row>
    <row r="38" spans="1:8" s="5" customFormat="1" ht="15.6" customHeight="1" x14ac:dyDescent="0.25">
      <c r="A38" s="12">
        <v>24</v>
      </c>
      <c r="B38" s="12"/>
      <c r="C38" s="13" t="s">
        <v>111</v>
      </c>
      <c r="D38" s="13" t="s">
        <v>112</v>
      </c>
      <c r="E38" s="12" t="s">
        <v>92</v>
      </c>
      <c r="F38" s="12">
        <v>40.888415115550998</v>
      </c>
      <c r="G38" s="14">
        <v>59.47</v>
      </c>
      <c r="H38" s="14">
        <f t="shared" si="1"/>
        <v>2431.63</v>
      </c>
    </row>
    <row r="39" spans="1:8" s="5" customFormat="1" ht="31.15" customHeight="1" x14ac:dyDescent="0.25">
      <c r="A39" s="12">
        <v>25</v>
      </c>
      <c r="B39" s="12"/>
      <c r="C39" s="13" t="s">
        <v>113</v>
      </c>
      <c r="D39" s="13" t="s">
        <v>114</v>
      </c>
      <c r="E39" s="12" t="s">
        <v>92</v>
      </c>
      <c r="F39" s="12">
        <v>18.779984130231998</v>
      </c>
      <c r="G39" s="14">
        <v>115.4</v>
      </c>
      <c r="H39" s="14">
        <f t="shared" si="1"/>
        <v>2167.21</v>
      </c>
    </row>
    <row r="40" spans="1:8" s="5" customFormat="1" ht="15.6" customHeight="1" x14ac:dyDescent="0.25">
      <c r="A40" s="12">
        <v>26</v>
      </c>
      <c r="B40" s="12"/>
      <c r="C40" s="13" t="s">
        <v>115</v>
      </c>
      <c r="D40" s="13" t="s">
        <v>116</v>
      </c>
      <c r="E40" s="12" t="s">
        <v>92</v>
      </c>
      <c r="F40" s="12">
        <v>21.530492456973001</v>
      </c>
      <c r="G40" s="14">
        <v>89.99</v>
      </c>
      <c r="H40" s="14">
        <f t="shared" si="1"/>
        <v>1937.53</v>
      </c>
    </row>
    <row r="41" spans="1:8" s="5" customFormat="1" ht="15.6" customHeight="1" x14ac:dyDescent="0.25">
      <c r="A41" s="12">
        <v>27</v>
      </c>
      <c r="B41" s="12"/>
      <c r="C41" s="13" t="s">
        <v>117</v>
      </c>
      <c r="D41" s="13" t="s">
        <v>118</v>
      </c>
      <c r="E41" s="12" t="s">
        <v>92</v>
      </c>
      <c r="F41" s="12">
        <v>6.3924816797441997</v>
      </c>
      <c r="G41" s="14">
        <v>283.39999999999998</v>
      </c>
      <c r="H41" s="14">
        <f t="shared" si="1"/>
        <v>1811.63</v>
      </c>
    </row>
    <row r="42" spans="1:8" s="5" customFormat="1" ht="31.15" customHeight="1" x14ac:dyDescent="0.25">
      <c r="A42" s="12">
        <v>28</v>
      </c>
      <c r="B42" s="12"/>
      <c r="C42" s="13" t="s">
        <v>119</v>
      </c>
      <c r="D42" s="13" t="s">
        <v>120</v>
      </c>
      <c r="E42" s="12" t="s">
        <v>92</v>
      </c>
      <c r="F42" s="12">
        <v>25.676966043543</v>
      </c>
      <c r="G42" s="14">
        <v>48.81</v>
      </c>
      <c r="H42" s="14">
        <f t="shared" si="1"/>
        <v>1253.29</v>
      </c>
    </row>
    <row r="43" spans="1:8" s="5" customFormat="1" ht="15.6" customHeight="1" x14ac:dyDescent="0.25">
      <c r="A43" s="12">
        <v>29</v>
      </c>
      <c r="B43" s="12"/>
      <c r="C43" s="13" t="s">
        <v>121</v>
      </c>
      <c r="D43" s="13" t="s">
        <v>122</v>
      </c>
      <c r="E43" s="12" t="s">
        <v>92</v>
      </c>
      <c r="F43" s="12">
        <v>8.8539302379200997</v>
      </c>
      <c r="G43" s="14">
        <v>79.069999999999993</v>
      </c>
      <c r="H43" s="14">
        <f t="shared" si="1"/>
        <v>700.08</v>
      </c>
    </row>
    <row r="44" spans="1:8" s="5" customFormat="1" ht="15.6" customHeight="1" x14ac:dyDescent="0.25">
      <c r="A44" s="12">
        <v>30</v>
      </c>
      <c r="B44" s="12"/>
      <c r="C44" s="13" t="s">
        <v>123</v>
      </c>
      <c r="D44" s="13" t="s">
        <v>124</v>
      </c>
      <c r="E44" s="12" t="s">
        <v>92</v>
      </c>
      <c r="F44" s="12">
        <v>23.109394969857998</v>
      </c>
      <c r="G44" s="14">
        <v>30</v>
      </c>
      <c r="H44" s="14">
        <f t="shared" si="1"/>
        <v>693.28</v>
      </c>
    </row>
    <row r="45" spans="1:8" s="5" customFormat="1" ht="15.6" customHeight="1" x14ac:dyDescent="0.25">
      <c r="A45" s="12">
        <v>31</v>
      </c>
      <c r="B45" s="12"/>
      <c r="C45" s="13" t="s">
        <v>125</v>
      </c>
      <c r="D45" s="13" t="s">
        <v>126</v>
      </c>
      <c r="E45" s="12" t="s">
        <v>92</v>
      </c>
      <c r="F45" s="12">
        <v>1.9778564968303001</v>
      </c>
      <c r="G45" s="14">
        <v>110</v>
      </c>
      <c r="H45" s="14">
        <f t="shared" si="1"/>
        <v>217.56</v>
      </c>
    </row>
    <row r="46" spans="1:8" s="5" customFormat="1" ht="31.15" customHeight="1" x14ac:dyDescent="0.25">
      <c r="A46" s="12">
        <v>32</v>
      </c>
      <c r="B46" s="12"/>
      <c r="C46" s="13" t="s">
        <v>127</v>
      </c>
      <c r="D46" s="13" t="s">
        <v>128</v>
      </c>
      <c r="E46" s="12" t="s">
        <v>92</v>
      </c>
      <c r="F46" s="12">
        <v>0.75931020318552001</v>
      </c>
      <c r="G46" s="14">
        <v>103.16</v>
      </c>
      <c r="H46" s="14">
        <f t="shared" si="1"/>
        <v>78.33</v>
      </c>
    </row>
    <row r="47" spans="1:8" s="5" customFormat="1" ht="46.9" customHeight="1" x14ac:dyDescent="0.25">
      <c r="A47" s="12">
        <v>33</v>
      </c>
      <c r="B47" s="12"/>
      <c r="C47" s="13" t="s">
        <v>129</v>
      </c>
      <c r="D47" s="13" t="s">
        <v>130</v>
      </c>
      <c r="E47" s="12" t="s">
        <v>92</v>
      </c>
      <c r="F47" s="12">
        <v>0.70285433703531996</v>
      </c>
      <c r="G47" s="14">
        <v>90</v>
      </c>
      <c r="H47" s="14">
        <f t="shared" si="1"/>
        <v>63.26</v>
      </c>
    </row>
    <row r="48" spans="1:8" s="5" customFormat="1" ht="15.6" customHeight="1" x14ac:dyDescent="0.25">
      <c r="A48" s="12">
        <v>34</v>
      </c>
      <c r="B48" s="12"/>
      <c r="C48" s="13" t="s">
        <v>131</v>
      </c>
      <c r="D48" s="13" t="s">
        <v>132</v>
      </c>
      <c r="E48" s="12" t="s">
        <v>92</v>
      </c>
      <c r="F48" s="12">
        <v>28.720164255063001</v>
      </c>
      <c r="G48" s="14">
        <v>1.9</v>
      </c>
      <c r="H48" s="14">
        <f t="shared" si="1"/>
        <v>54.57</v>
      </c>
    </row>
    <row r="49" spans="1:8" s="5" customFormat="1" ht="31.15" customHeight="1" x14ac:dyDescent="0.25">
      <c r="A49" s="12">
        <v>35</v>
      </c>
      <c r="B49" s="12"/>
      <c r="C49" s="13" t="s">
        <v>133</v>
      </c>
      <c r="D49" s="13" t="s">
        <v>134</v>
      </c>
      <c r="E49" s="12" t="s">
        <v>92</v>
      </c>
      <c r="F49" s="12">
        <v>1.1575480759956001</v>
      </c>
      <c r="G49" s="14">
        <v>31.26</v>
      </c>
      <c r="H49" s="14">
        <f t="shared" si="1"/>
        <v>36.18</v>
      </c>
    </row>
    <row r="50" spans="1:8" s="5" customFormat="1" ht="31.15" customHeight="1" x14ac:dyDescent="0.25">
      <c r="A50" s="12">
        <v>36</v>
      </c>
      <c r="B50" s="12"/>
      <c r="C50" s="13" t="s">
        <v>135</v>
      </c>
      <c r="D50" s="13" t="s">
        <v>136</v>
      </c>
      <c r="E50" s="12" t="s">
        <v>92</v>
      </c>
      <c r="F50" s="12">
        <v>25.675870053050001</v>
      </c>
      <c r="G50" s="14">
        <v>0.55000000000000004</v>
      </c>
      <c r="H50" s="14">
        <f t="shared" si="1"/>
        <v>14.12</v>
      </c>
    </row>
    <row r="51" spans="1:8" s="5" customFormat="1" ht="15.6" customHeight="1" x14ac:dyDescent="0.25">
      <c r="A51" s="12">
        <v>37</v>
      </c>
      <c r="B51" s="12"/>
      <c r="C51" s="13" t="s">
        <v>137</v>
      </c>
      <c r="D51" s="13" t="s">
        <v>138</v>
      </c>
      <c r="E51" s="12" t="s">
        <v>92</v>
      </c>
      <c r="F51" s="12">
        <v>9.1058771462189991</v>
      </c>
      <c r="G51" s="14">
        <v>0.5</v>
      </c>
      <c r="H51" s="14">
        <f t="shared" si="1"/>
        <v>4.55</v>
      </c>
    </row>
    <row r="52" spans="1:8" s="5" customFormat="1" ht="31.15" customHeight="1" x14ac:dyDescent="0.25">
      <c r="A52" s="12">
        <v>38</v>
      </c>
      <c r="B52" s="12"/>
      <c r="C52" s="13" t="s">
        <v>139</v>
      </c>
      <c r="D52" s="13" t="s">
        <v>140</v>
      </c>
      <c r="E52" s="12" t="s">
        <v>92</v>
      </c>
      <c r="F52" s="12">
        <v>2.4695493937352E-2</v>
      </c>
      <c r="G52" s="14">
        <v>123</v>
      </c>
      <c r="H52" s="14">
        <f t="shared" si="1"/>
        <v>3.04</v>
      </c>
    </row>
    <row r="53" spans="1:8" s="5" customFormat="1" ht="46.9" customHeight="1" x14ac:dyDescent="0.25">
      <c r="A53" s="12">
        <v>39</v>
      </c>
      <c r="B53" s="12"/>
      <c r="C53" s="13" t="s">
        <v>141</v>
      </c>
      <c r="D53" s="13" t="s">
        <v>142</v>
      </c>
      <c r="E53" s="12" t="s">
        <v>92</v>
      </c>
      <c r="F53" s="12">
        <v>1.4144815955176999</v>
      </c>
      <c r="G53" s="14">
        <v>1.53</v>
      </c>
      <c r="H53" s="14">
        <f t="shared" si="1"/>
        <v>2.16</v>
      </c>
    </row>
    <row r="54" spans="1:8" s="5" customFormat="1" ht="31.15" customHeight="1" x14ac:dyDescent="0.25">
      <c r="A54" s="12">
        <v>40</v>
      </c>
      <c r="B54" s="12"/>
      <c r="C54" s="13" t="s">
        <v>143</v>
      </c>
      <c r="D54" s="13" t="s">
        <v>144</v>
      </c>
      <c r="E54" s="12" t="s">
        <v>92</v>
      </c>
      <c r="F54" s="12">
        <v>9.6502700438648004E-2</v>
      </c>
      <c r="G54" s="14">
        <v>21.64</v>
      </c>
      <c r="H54" s="14">
        <f t="shared" si="1"/>
        <v>2.09</v>
      </c>
    </row>
    <row r="55" spans="1:8" s="5" customFormat="1" ht="46.9" customHeight="1" x14ac:dyDescent="0.25">
      <c r="A55" s="12">
        <v>41</v>
      </c>
      <c r="B55" s="12"/>
      <c r="C55" s="13" t="s">
        <v>145</v>
      </c>
      <c r="D55" s="13" t="s">
        <v>146</v>
      </c>
      <c r="E55" s="12" t="s">
        <v>92</v>
      </c>
      <c r="F55" s="12">
        <v>3.8969493465277998E-2</v>
      </c>
      <c r="G55" s="14">
        <v>6.82</v>
      </c>
      <c r="H55" s="14">
        <f t="shared" si="1"/>
        <v>0.27</v>
      </c>
    </row>
    <row r="56" spans="1:8" s="5" customFormat="1" ht="31.15" customHeight="1" x14ac:dyDescent="0.25">
      <c r="A56" s="12">
        <v>42</v>
      </c>
      <c r="B56" s="12"/>
      <c r="C56" s="13" t="s">
        <v>147</v>
      </c>
      <c r="D56" s="13" t="s">
        <v>148</v>
      </c>
      <c r="E56" s="12" t="s">
        <v>92</v>
      </c>
      <c r="F56" s="12">
        <v>1.505E-4</v>
      </c>
      <c r="G56" s="14">
        <v>1.7</v>
      </c>
      <c r="H56" s="14">
        <f t="shared" si="1"/>
        <v>0</v>
      </c>
    </row>
    <row r="57" spans="1:8" s="10" customFormat="1" ht="15.6" customHeight="1" x14ac:dyDescent="0.25">
      <c r="A57" s="115" t="s">
        <v>149</v>
      </c>
      <c r="B57" s="115"/>
      <c r="C57" s="116"/>
      <c r="D57" s="116"/>
      <c r="E57" s="117"/>
      <c r="F57" s="51"/>
      <c r="G57" s="11"/>
      <c r="H57" s="11">
        <f>SUM(H58:H110)</f>
        <v>3001788.83</v>
      </c>
    </row>
    <row r="58" spans="1:8" s="5" customFormat="1" ht="46.9" customHeight="1" x14ac:dyDescent="0.25">
      <c r="A58" s="12">
        <v>43</v>
      </c>
      <c r="B58" s="12"/>
      <c r="C58" s="20" t="s">
        <v>150</v>
      </c>
      <c r="D58" s="21" t="s">
        <v>151</v>
      </c>
      <c r="E58" s="22" t="s">
        <v>152</v>
      </c>
      <c r="F58" s="29">
        <v>4367</v>
      </c>
      <c r="G58" s="23">
        <v>381.18</v>
      </c>
      <c r="H58" s="14">
        <f>ROUND(G58*F58,2)</f>
        <v>1664613.06</v>
      </c>
    </row>
    <row r="59" spans="1:8" s="5" customFormat="1" ht="31.15" customHeight="1" x14ac:dyDescent="0.25">
      <c r="A59" s="12">
        <v>44</v>
      </c>
      <c r="B59" s="12"/>
      <c r="C59" s="13" t="s">
        <v>153</v>
      </c>
      <c r="D59" s="21" t="s">
        <v>154</v>
      </c>
      <c r="E59" s="22" t="s">
        <v>152</v>
      </c>
      <c r="F59" s="29">
        <v>2184</v>
      </c>
      <c r="G59" s="23">
        <v>307</v>
      </c>
      <c r="H59" s="14">
        <f>ROUND(G59*F59,2)</f>
        <v>670488</v>
      </c>
    </row>
    <row r="60" spans="1:8" s="5" customFormat="1" ht="15.6" customHeight="1" x14ac:dyDescent="0.25">
      <c r="A60" s="12">
        <v>45</v>
      </c>
      <c r="B60" s="12"/>
      <c r="C60" s="13" t="s">
        <v>155</v>
      </c>
      <c r="D60" s="13" t="s">
        <v>156</v>
      </c>
      <c r="E60" s="12" t="s">
        <v>157</v>
      </c>
      <c r="F60" s="12">
        <v>1291</v>
      </c>
      <c r="G60" s="14">
        <v>137.06</v>
      </c>
      <c r="H60" s="14">
        <f t="shared" ref="H60:H91" si="2">ROUND(F60*G60,2)</f>
        <v>176944.46</v>
      </c>
    </row>
    <row r="61" spans="1:8" s="5" customFormat="1" ht="31.15" customHeight="1" x14ac:dyDescent="0.25">
      <c r="A61" s="12">
        <v>46</v>
      </c>
      <c r="B61" s="12"/>
      <c r="C61" s="13" t="s">
        <v>158</v>
      </c>
      <c r="D61" s="13" t="s">
        <v>159</v>
      </c>
      <c r="E61" s="12" t="s">
        <v>160</v>
      </c>
      <c r="F61" s="12">
        <v>111.63696552238</v>
      </c>
      <c r="G61" s="14">
        <v>725.69</v>
      </c>
      <c r="H61" s="14">
        <f t="shared" si="2"/>
        <v>81013.83</v>
      </c>
    </row>
    <row r="62" spans="1:8" s="5" customFormat="1" ht="15.6" customHeight="1" x14ac:dyDescent="0.25">
      <c r="A62" s="12">
        <v>47</v>
      </c>
      <c r="B62" s="12"/>
      <c r="C62" s="13" t="s">
        <v>155</v>
      </c>
      <c r="D62" s="13" t="s">
        <v>161</v>
      </c>
      <c r="E62" s="12" t="s">
        <v>157</v>
      </c>
      <c r="F62" s="12">
        <v>919</v>
      </c>
      <c r="G62" s="14">
        <v>87.72</v>
      </c>
      <c r="H62" s="14">
        <f t="shared" si="2"/>
        <v>80614.679999999993</v>
      </c>
    </row>
    <row r="63" spans="1:8" s="5" customFormat="1" ht="78" customHeight="1" x14ac:dyDescent="0.25">
      <c r="A63" s="12">
        <v>48</v>
      </c>
      <c r="B63" s="12"/>
      <c r="C63" s="13" t="s">
        <v>162</v>
      </c>
      <c r="D63" s="13" t="s">
        <v>163</v>
      </c>
      <c r="E63" s="12" t="s">
        <v>164</v>
      </c>
      <c r="F63" s="12">
        <v>4.2130679097922998</v>
      </c>
      <c r="G63" s="14">
        <v>10045</v>
      </c>
      <c r="H63" s="14">
        <f t="shared" si="2"/>
        <v>42320.27</v>
      </c>
    </row>
    <row r="64" spans="1:8" s="5" customFormat="1" ht="31.15" customHeight="1" x14ac:dyDescent="0.25">
      <c r="A64" s="12">
        <v>49</v>
      </c>
      <c r="B64" s="12"/>
      <c r="C64" s="13" t="s">
        <v>165</v>
      </c>
      <c r="D64" s="13" t="s">
        <v>166</v>
      </c>
      <c r="E64" s="12" t="s">
        <v>160</v>
      </c>
      <c r="F64" s="12">
        <v>19.364309889194999</v>
      </c>
      <c r="G64" s="14">
        <v>1684.93</v>
      </c>
      <c r="H64" s="14">
        <f t="shared" si="2"/>
        <v>32627.51</v>
      </c>
    </row>
    <row r="65" spans="1:8" s="5" customFormat="1" ht="15.6" customHeight="1" x14ac:dyDescent="0.25">
      <c r="A65" s="12">
        <v>50</v>
      </c>
      <c r="B65" s="12"/>
      <c r="C65" s="13" t="s">
        <v>167</v>
      </c>
      <c r="D65" s="13" t="s">
        <v>168</v>
      </c>
      <c r="E65" s="12" t="s">
        <v>169</v>
      </c>
      <c r="F65" s="12">
        <v>3934.8551996675001</v>
      </c>
      <c r="G65" s="14">
        <v>6.78</v>
      </c>
      <c r="H65" s="14">
        <f t="shared" si="2"/>
        <v>26678.32</v>
      </c>
    </row>
    <row r="66" spans="1:8" s="5" customFormat="1" ht="15.6" customHeight="1" x14ac:dyDescent="0.25">
      <c r="A66" s="12">
        <v>51</v>
      </c>
      <c r="B66" s="12"/>
      <c r="C66" s="13" t="s">
        <v>170</v>
      </c>
      <c r="D66" s="13" t="s">
        <v>171</v>
      </c>
      <c r="E66" s="12" t="s">
        <v>164</v>
      </c>
      <c r="F66" s="12">
        <v>2.8169449177766999</v>
      </c>
      <c r="G66" s="14">
        <v>9424</v>
      </c>
      <c r="H66" s="14">
        <f t="shared" si="2"/>
        <v>26546.89</v>
      </c>
    </row>
    <row r="67" spans="1:8" s="5" customFormat="1" ht="46.9" customHeight="1" x14ac:dyDescent="0.25">
      <c r="A67" s="12">
        <v>52</v>
      </c>
      <c r="B67" s="12"/>
      <c r="C67" s="13" t="s">
        <v>172</v>
      </c>
      <c r="D67" s="13" t="s">
        <v>173</v>
      </c>
      <c r="E67" s="12" t="s">
        <v>164</v>
      </c>
      <c r="F67" s="12">
        <v>4.4415551844087</v>
      </c>
      <c r="G67" s="14">
        <v>5582.57</v>
      </c>
      <c r="H67" s="14">
        <f t="shared" si="2"/>
        <v>24795.29</v>
      </c>
    </row>
    <row r="68" spans="1:8" s="5" customFormat="1" ht="31.15" customHeight="1" x14ac:dyDescent="0.25">
      <c r="A68" s="12">
        <v>53</v>
      </c>
      <c r="B68" s="12"/>
      <c r="C68" s="13" t="s">
        <v>174</v>
      </c>
      <c r="D68" s="13" t="s">
        <v>175</v>
      </c>
      <c r="E68" s="12" t="s">
        <v>160</v>
      </c>
      <c r="F68" s="12">
        <v>37.922197697510001</v>
      </c>
      <c r="G68" s="14">
        <v>653.30999999999995</v>
      </c>
      <c r="H68" s="14">
        <f t="shared" si="2"/>
        <v>24774.95</v>
      </c>
    </row>
    <row r="69" spans="1:8" s="5" customFormat="1" ht="31.15" customHeight="1" x14ac:dyDescent="0.25">
      <c r="A69" s="12">
        <v>54</v>
      </c>
      <c r="B69" s="12"/>
      <c r="C69" s="13" t="s">
        <v>176</v>
      </c>
      <c r="D69" s="13" t="s">
        <v>177</v>
      </c>
      <c r="E69" s="12" t="s">
        <v>164</v>
      </c>
      <c r="F69" s="12">
        <v>3.1687330758777001</v>
      </c>
      <c r="G69" s="14">
        <v>6785.77</v>
      </c>
      <c r="H69" s="14">
        <f t="shared" si="2"/>
        <v>21502.29</v>
      </c>
    </row>
    <row r="70" spans="1:8" s="5" customFormat="1" ht="31.15" customHeight="1" x14ac:dyDescent="0.25">
      <c r="A70" s="12">
        <v>55</v>
      </c>
      <c r="B70" s="12"/>
      <c r="C70" s="13" t="s">
        <v>178</v>
      </c>
      <c r="D70" s="13" t="s">
        <v>179</v>
      </c>
      <c r="E70" s="12" t="s">
        <v>160</v>
      </c>
      <c r="F70" s="12">
        <v>21.021923040869002</v>
      </c>
      <c r="G70" s="14">
        <v>1010</v>
      </c>
      <c r="H70" s="14">
        <f t="shared" si="2"/>
        <v>21232.14</v>
      </c>
    </row>
    <row r="71" spans="1:8" s="5" customFormat="1" ht="31.15" customHeight="1" x14ac:dyDescent="0.25">
      <c r="A71" s="12">
        <v>56</v>
      </c>
      <c r="B71" s="12"/>
      <c r="C71" s="13" t="s">
        <v>180</v>
      </c>
      <c r="D71" s="13" t="s">
        <v>181</v>
      </c>
      <c r="E71" s="12" t="s">
        <v>160</v>
      </c>
      <c r="F71" s="12">
        <v>34.197417392322997</v>
      </c>
      <c r="G71" s="14">
        <v>560</v>
      </c>
      <c r="H71" s="14">
        <f t="shared" si="2"/>
        <v>19150.55</v>
      </c>
    </row>
    <row r="72" spans="1:8" s="5" customFormat="1" ht="15.6" customHeight="1" x14ac:dyDescent="0.25">
      <c r="A72" s="12">
        <v>57</v>
      </c>
      <c r="B72" s="12"/>
      <c r="C72" s="13" t="s">
        <v>182</v>
      </c>
      <c r="D72" s="13" t="s">
        <v>183</v>
      </c>
      <c r="E72" s="12" t="s">
        <v>169</v>
      </c>
      <c r="F72" s="12">
        <v>3773.5811798933</v>
      </c>
      <c r="G72" s="14">
        <v>3.62</v>
      </c>
      <c r="H72" s="14">
        <f t="shared" si="2"/>
        <v>13660.36</v>
      </c>
    </row>
    <row r="73" spans="1:8" s="5" customFormat="1" ht="15.6" customHeight="1" x14ac:dyDescent="0.25">
      <c r="A73" s="12">
        <v>58</v>
      </c>
      <c r="B73" s="12"/>
      <c r="C73" s="13" t="s">
        <v>184</v>
      </c>
      <c r="D73" s="13" t="s">
        <v>185</v>
      </c>
      <c r="E73" s="12" t="s">
        <v>164</v>
      </c>
      <c r="F73" s="12">
        <v>0.69559611004496003</v>
      </c>
      <c r="G73" s="14">
        <v>17796.96</v>
      </c>
      <c r="H73" s="14">
        <f t="shared" si="2"/>
        <v>12379.5</v>
      </c>
    </row>
    <row r="74" spans="1:8" s="5" customFormat="1" ht="31.15" customHeight="1" x14ac:dyDescent="0.25">
      <c r="A74" s="12">
        <v>59</v>
      </c>
      <c r="B74" s="12"/>
      <c r="C74" s="13" t="s">
        <v>186</v>
      </c>
      <c r="D74" s="13" t="s">
        <v>187</v>
      </c>
      <c r="E74" s="12" t="s">
        <v>164</v>
      </c>
      <c r="F74" s="12">
        <v>2.844232874771</v>
      </c>
      <c r="G74" s="14">
        <v>3960</v>
      </c>
      <c r="H74" s="14">
        <f t="shared" si="2"/>
        <v>11263.16</v>
      </c>
    </row>
    <row r="75" spans="1:8" s="5" customFormat="1" ht="31.15" customHeight="1" x14ac:dyDescent="0.25">
      <c r="A75" s="12">
        <v>60</v>
      </c>
      <c r="B75" s="12"/>
      <c r="C75" s="13" t="s">
        <v>188</v>
      </c>
      <c r="D75" s="13" t="s">
        <v>189</v>
      </c>
      <c r="E75" s="12" t="s">
        <v>160</v>
      </c>
      <c r="F75" s="12">
        <v>178.34068529213999</v>
      </c>
      <c r="G75" s="14">
        <v>54.95</v>
      </c>
      <c r="H75" s="14">
        <f t="shared" si="2"/>
        <v>9799.82</v>
      </c>
    </row>
    <row r="76" spans="1:8" s="5" customFormat="1" ht="31.15" customHeight="1" x14ac:dyDescent="0.25">
      <c r="A76" s="12">
        <v>61</v>
      </c>
      <c r="B76" s="12"/>
      <c r="C76" s="13" t="s">
        <v>190</v>
      </c>
      <c r="D76" s="13" t="s">
        <v>191</v>
      </c>
      <c r="E76" s="12" t="s">
        <v>160</v>
      </c>
      <c r="F76" s="12">
        <v>13.911907014905999</v>
      </c>
      <c r="G76" s="14">
        <v>517.91</v>
      </c>
      <c r="H76" s="14">
        <f t="shared" si="2"/>
        <v>7205.12</v>
      </c>
    </row>
    <row r="77" spans="1:8" s="5" customFormat="1" ht="31.15" customHeight="1" x14ac:dyDescent="0.25">
      <c r="A77" s="12">
        <v>62</v>
      </c>
      <c r="B77" s="12"/>
      <c r="C77" s="13" t="s">
        <v>192</v>
      </c>
      <c r="D77" s="13" t="s">
        <v>193</v>
      </c>
      <c r="E77" s="12" t="s">
        <v>194</v>
      </c>
      <c r="F77" s="12">
        <v>2.8552867838544</v>
      </c>
      <c r="G77" s="14">
        <v>1740.2</v>
      </c>
      <c r="H77" s="14">
        <f t="shared" si="2"/>
        <v>4968.7700000000004</v>
      </c>
    </row>
    <row r="78" spans="1:8" s="5" customFormat="1" ht="31.15" customHeight="1" x14ac:dyDescent="0.25">
      <c r="A78" s="12">
        <v>63</v>
      </c>
      <c r="B78" s="12"/>
      <c r="C78" s="13" t="s">
        <v>195</v>
      </c>
      <c r="D78" s="13" t="s">
        <v>196</v>
      </c>
      <c r="E78" s="12" t="s">
        <v>164</v>
      </c>
      <c r="F78" s="12">
        <v>1.1039224833215</v>
      </c>
      <c r="G78" s="14">
        <v>4455.2</v>
      </c>
      <c r="H78" s="14">
        <f t="shared" si="2"/>
        <v>4918.2</v>
      </c>
    </row>
    <row r="79" spans="1:8" s="5" customFormat="1" ht="31.15" customHeight="1" x14ac:dyDescent="0.25">
      <c r="A79" s="12">
        <v>64</v>
      </c>
      <c r="B79" s="12"/>
      <c r="C79" s="13" t="s">
        <v>197</v>
      </c>
      <c r="D79" s="13" t="s">
        <v>198</v>
      </c>
      <c r="E79" s="12" t="s">
        <v>164</v>
      </c>
      <c r="F79" s="12">
        <v>0.60750959671349003</v>
      </c>
      <c r="G79" s="14">
        <v>6305.86</v>
      </c>
      <c r="H79" s="14">
        <f t="shared" si="2"/>
        <v>3830.87</v>
      </c>
    </row>
    <row r="80" spans="1:8" s="5" customFormat="1" ht="46.9" customHeight="1" x14ac:dyDescent="0.25">
      <c r="A80" s="12">
        <v>65</v>
      </c>
      <c r="B80" s="12"/>
      <c r="C80" s="13" t="s">
        <v>199</v>
      </c>
      <c r="D80" s="13" t="s">
        <v>200</v>
      </c>
      <c r="E80" s="12" t="s">
        <v>164</v>
      </c>
      <c r="F80" s="12">
        <v>0.54388757669121002</v>
      </c>
      <c r="G80" s="14">
        <v>6503.23</v>
      </c>
      <c r="H80" s="14">
        <f t="shared" si="2"/>
        <v>3537.03</v>
      </c>
    </row>
    <row r="81" spans="1:8" s="5" customFormat="1" ht="31.15" customHeight="1" x14ac:dyDescent="0.25">
      <c r="A81" s="12">
        <v>66</v>
      </c>
      <c r="B81" s="12"/>
      <c r="C81" s="13" t="s">
        <v>201</v>
      </c>
      <c r="D81" s="13" t="s">
        <v>202</v>
      </c>
      <c r="E81" s="12" t="s">
        <v>160</v>
      </c>
      <c r="F81" s="12">
        <v>0.56753379023941997</v>
      </c>
      <c r="G81" s="14">
        <v>5197.2299999999996</v>
      </c>
      <c r="H81" s="14">
        <f t="shared" si="2"/>
        <v>2949.6</v>
      </c>
    </row>
    <row r="82" spans="1:8" s="5" customFormat="1" ht="15.6" customHeight="1" x14ac:dyDescent="0.25">
      <c r="A82" s="12">
        <v>67</v>
      </c>
      <c r="B82" s="12"/>
      <c r="C82" s="13" t="s">
        <v>203</v>
      </c>
      <c r="D82" s="13" t="s">
        <v>204</v>
      </c>
      <c r="E82" s="12" t="s">
        <v>160</v>
      </c>
      <c r="F82" s="12">
        <v>5.5245367226655997</v>
      </c>
      <c r="G82" s="14">
        <v>519.79999999999995</v>
      </c>
      <c r="H82" s="14">
        <f t="shared" si="2"/>
        <v>2871.65</v>
      </c>
    </row>
    <row r="83" spans="1:8" s="5" customFormat="1" ht="15.6" customHeight="1" x14ac:dyDescent="0.25">
      <c r="A83" s="12">
        <v>68</v>
      </c>
      <c r="B83" s="12"/>
      <c r="C83" s="13" t="s">
        <v>205</v>
      </c>
      <c r="D83" s="13" t="s">
        <v>206</v>
      </c>
      <c r="E83" s="12" t="s">
        <v>160</v>
      </c>
      <c r="F83" s="12">
        <v>1.8589726479883999</v>
      </c>
      <c r="G83" s="14">
        <v>711.5</v>
      </c>
      <c r="H83" s="14">
        <f t="shared" si="2"/>
        <v>1322.66</v>
      </c>
    </row>
    <row r="84" spans="1:8" s="5" customFormat="1" ht="31.15" customHeight="1" x14ac:dyDescent="0.25">
      <c r="A84" s="12">
        <v>69</v>
      </c>
      <c r="B84" s="12"/>
      <c r="C84" s="13" t="s">
        <v>207</v>
      </c>
      <c r="D84" s="13" t="s">
        <v>208</v>
      </c>
      <c r="E84" s="12" t="s">
        <v>160</v>
      </c>
      <c r="F84" s="12">
        <v>0.8181976427962</v>
      </c>
      <c r="G84" s="14">
        <v>1430</v>
      </c>
      <c r="H84" s="14">
        <f t="shared" si="2"/>
        <v>1170.02</v>
      </c>
    </row>
    <row r="85" spans="1:8" s="5" customFormat="1" ht="15.6" customHeight="1" x14ac:dyDescent="0.25">
      <c r="A85" s="12">
        <v>70</v>
      </c>
      <c r="B85" s="12"/>
      <c r="C85" s="13" t="s">
        <v>209</v>
      </c>
      <c r="D85" s="13" t="s">
        <v>210</v>
      </c>
      <c r="E85" s="12" t="s">
        <v>164</v>
      </c>
      <c r="F85" s="12">
        <v>8.9997090684363998E-2</v>
      </c>
      <c r="G85" s="14">
        <v>11978</v>
      </c>
      <c r="H85" s="14">
        <f t="shared" si="2"/>
        <v>1077.99</v>
      </c>
    </row>
    <row r="86" spans="1:8" s="5" customFormat="1" ht="46.9" customHeight="1" x14ac:dyDescent="0.25">
      <c r="A86" s="12">
        <v>71</v>
      </c>
      <c r="B86" s="12"/>
      <c r="C86" s="13" t="s">
        <v>211</v>
      </c>
      <c r="D86" s="13" t="s">
        <v>212</v>
      </c>
      <c r="E86" s="12" t="s">
        <v>213</v>
      </c>
      <c r="F86" s="12">
        <v>68.101216595962995</v>
      </c>
      <c r="G86" s="14">
        <v>15.41</v>
      </c>
      <c r="H86" s="14">
        <f t="shared" si="2"/>
        <v>1049.44</v>
      </c>
    </row>
    <row r="87" spans="1:8" s="5" customFormat="1" ht="15.6" customHeight="1" x14ac:dyDescent="0.25">
      <c r="A87" s="12">
        <v>72</v>
      </c>
      <c r="B87" s="12"/>
      <c r="C87" s="13" t="s">
        <v>214</v>
      </c>
      <c r="D87" s="13" t="s">
        <v>215</v>
      </c>
      <c r="E87" s="12" t="s">
        <v>164</v>
      </c>
      <c r="F87" s="12">
        <v>0.30435625914461001</v>
      </c>
      <c r="G87" s="14">
        <v>3316.55</v>
      </c>
      <c r="H87" s="14">
        <f t="shared" si="2"/>
        <v>1009.41</v>
      </c>
    </row>
    <row r="88" spans="1:8" s="5" customFormat="1" ht="15.6" customHeight="1" x14ac:dyDescent="0.25">
      <c r="A88" s="12">
        <v>73</v>
      </c>
      <c r="B88" s="12"/>
      <c r="C88" s="13" t="s">
        <v>216</v>
      </c>
      <c r="D88" s="13" t="s">
        <v>217</v>
      </c>
      <c r="E88" s="12" t="s">
        <v>160</v>
      </c>
      <c r="F88" s="12">
        <v>1.6352725815956</v>
      </c>
      <c r="G88" s="14">
        <v>600</v>
      </c>
      <c r="H88" s="14">
        <f t="shared" si="2"/>
        <v>981.16</v>
      </c>
    </row>
    <row r="89" spans="1:8" s="5" customFormat="1" ht="15.6" customHeight="1" x14ac:dyDescent="0.25">
      <c r="A89" s="12">
        <v>74</v>
      </c>
      <c r="B89" s="12"/>
      <c r="C89" s="13" t="s">
        <v>218</v>
      </c>
      <c r="D89" s="13" t="s">
        <v>219</v>
      </c>
      <c r="E89" s="12" t="s">
        <v>164</v>
      </c>
      <c r="F89" s="12">
        <v>0.28442345052988</v>
      </c>
      <c r="G89" s="14">
        <v>2606.9</v>
      </c>
      <c r="H89" s="14">
        <f t="shared" si="2"/>
        <v>741.46</v>
      </c>
    </row>
    <row r="90" spans="1:8" s="5" customFormat="1" ht="15.6" customHeight="1" x14ac:dyDescent="0.25">
      <c r="A90" s="12">
        <v>75</v>
      </c>
      <c r="B90" s="12"/>
      <c r="C90" s="13" t="s">
        <v>220</v>
      </c>
      <c r="D90" s="13" t="s">
        <v>221</v>
      </c>
      <c r="E90" s="12" t="s">
        <v>169</v>
      </c>
      <c r="F90" s="12">
        <v>19.028522815254</v>
      </c>
      <c r="G90" s="14">
        <v>35.53</v>
      </c>
      <c r="H90" s="14">
        <f t="shared" si="2"/>
        <v>676.08</v>
      </c>
    </row>
    <row r="91" spans="1:8" s="5" customFormat="1" ht="46.9" customHeight="1" x14ac:dyDescent="0.25">
      <c r="A91" s="12">
        <v>76</v>
      </c>
      <c r="B91" s="12"/>
      <c r="C91" s="13" t="s">
        <v>222</v>
      </c>
      <c r="D91" s="13" t="s">
        <v>223</v>
      </c>
      <c r="E91" s="12" t="s">
        <v>152</v>
      </c>
      <c r="F91" s="12">
        <v>1736.14922471</v>
      </c>
      <c r="G91" s="14">
        <v>0.37</v>
      </c>
      <c r="H91" s="14">
        <f t="shared" si="2"/>
        <v>642.38</v>
      </c>
    </row>
    <row r="92" spans="1:8" s="5" customFormat="1" ht="46.9" customHeight="1" x14ac:dyDescent="0.25">
      <c r="A92" s="12">
        <v>77</v>
      </c>
      <c r="B92" s="12"/>
      <c r="C92" s="13" t="s">
        <v>224</v>
      </c>
      <c r="D92" s="13" t="s">
        <v>225</v>
      </c>
      <c r="E92" s="12" t="s">
        <v>160</v>
      </c>
      <c r="F92" s="12">
        <v>0.57007817873107003</v>
      </c>
      <c r="G92" s="14">
        <v>1056</v>
      </c>
      <c r="H92" s="14">
        <f t="shared" ref="H92:H123" si="3">ROUND(F92*G92,2)</f>
        <v>602</v>
      </c>
    </row>
    <row r="93" spans="1:8" s="5" customFormat="1" ht="15.6" customHeight="1" x14ac:dyDescent="0.25">
      <c r="A93" s="12">
        <v>78</v>
      </c>
      <c r="B93" s="12"/>
      <c r="C93" s="13" t="s">
        <v>226</v>
      </c>
      <c r="D93" s="13" t="s">
        <v>227</v>
      </c>
      <c r="E93" s="12" t="s">
        <v>164</v>
      </c>
      <c r="F93" s="12">
        <v>0.19705391047425</v>
      </c>
      <c r="G93" s="14">
        <v>1696.01</v>
      </c>
      <c r="H93" s="14">
        <f t="shared" si="3"/>
        <v>334.21</v>
      </c>
    </row>
    <row r="94" spans="1:8" s="5" customFormat="1" ht="15.6" customHeight="1" x14ac:dyDescent="0.25">
      <c r="A94" s="12">
        <v>79</v>
      </c>
      <c r="B94" s="12"/>
      <c r="C94" s="13" t="s">
        <v>228</v>
      </c>
      <c r="D94" s="13" t="s">
        <v>229</v>
      </c>
      <c r="E94" s="12" t="s">
        <v>160</v>
      </c>
      <c r="F94" s="12">
        <v>115.2319318362</v>
      </c>
      <c r="G94" s="14">
        <v>2.44</v>
      </c>
      <c r="H94" s="14">
        <f t="shared" si="3"/>
        <v>281.17</v>
      </c>
    </row>
    <row r="95" spans="1:8" s="5" customFormat="1" ht="31.15" customHeight="1" x14ac:dyDescent="0.25">
      <c r="A95" s="12">
        <v>80</v>
      </c>
      <c r="B95" s="12"/>
      <c r="C95" s="13" t="s">
        <v>230</v>
      </c>
      <c r="D95" s="13" t="s">
        <v>231</v>
      </c>
      <c r="E95" s="12" t="s">
        <v>164</v>
      </c>
      <c r="F95" s="12">
        <v>4.7292043960852001E-2</v>
      </c>
      <c r="G95" s="14">
        <v>5817.58</v>
      </c>
      <c r="H95" s="14">
        <f t="shared" si="3"/>
        <v>275.13</v>
      </c>
    </row>
    <row r="96" spans="1:8" s="5" customFormat="1" ht="31.15" customHeight="1" x14ac:dyDescent="0.25">
      <c r="A96" s="12">
        <v>81</v>
      </c>
      <c r="B96" s="12"/>
      <c r="C96" s="13" t="s">
        <v>232</v>
      </c>
      <c r="D96" s="13" t="s">
        <v>233</v>
      </c>
      <c r="E96" s="12" t="s">
        <v>169</v>
      </c>
      <c r="F96" s="12">
        <v>9.4195523809855004</v>
      </c>
      <c r="G96" s="14">
        <v>28.72</v>
      </c>
      <c r="H96" s="14">
        <f t="shared" si="3"/>
        <v>270.52999999999997</v>
      </c>
    </row>
    <row r="97" spans="1:8" s="5" customFormat="1" ht="15.6" customHeight="1" x14ac:dyDescent="0.25">
      <c r="A97" s="12">
        <v>82</v>
      </c>
      <c r="B97" s="12"/>
      <c r="C97" s="13" t="s">
        <v>234</v>
      </c>
      <c r="D97" s="13" t="s">
        <v>235</v>
      </c>
      <c r="E97" s="12" t="s">
        <v>164</v>
      </c>
      <c r="F97" s="12">
        <v>1.2724915631984E-2</v>
      </c>
      <c r="G97" s="14">
        <v>9793</v>
      </c>
      <c r="H97" s="14">
        <f t="shared" si="3"/>
        <v>124.62</v>
      </c>
    </row>
    <row r="98" spans="1:8" s="5" customFormat="1" ht="15.6" customHeight="1" x14ac:dyDescent="0.25">
      <c r="A98" s="12">
        <v>83</v>
      </c>
      <c r="B98" s="12"/>
      <c r="C98" s="13" t="s">
        <v>236</v>
      </c>
      <c r="D98" s="13" t="s">
        <v>237</v>
      </c>
      <c r="E98" s="12" t="s">
        <v>164</v>
      </c>
      <c r="F98" s="12">
        <v>6.3499529865638005E-2</v>
      </c>
      <c r="G98" s="14">
        <v>1946.91</v>
      </c>
      <c r="H98" s="14">
        <f t="shared" si="3"/>
        <v>123.63</v>
      </c>
    </row>
    <row r="99" spans="1:8" s="5" customFormat="1" ht="31.15" customHeight="1" x14ac:dyDescent="0.25">
      <c r="A99" s="12">
        <v>84</v>
      </c>
      <c r="B99" s="12"/>
      <c r="C99" s="13" t="s">
        <v>238</v>
      </c>
      <c r="D99" s="13" t="s">
        <v>239</v>
      </c>
      <c r="E99" s="12" t="s">
        <v>160</v>
      </c>
      <c r="F99" s="12">
        <v>0.18177761202060999</v>
      </c>
      <c r="G99" s="14">
        <v>558.33000000000004</v>
      </c>
      <c r="H99" s="14">
        <f t="shared" si="3"/>
        <v>101.49</v>
      </c>
    </row>
    <row r="100" spans="1:8" s="5" customFormat="1" ht="15.6" customHeight="1" x14ac:dyDescent="0.25">
      <c r="A100" s="12">
        <v>85</v>
      </c>
      <c r="B100" s="12"/>
      <c r="C100" s="13" t="s">
        <v>240</v>
      </c>
      <c r="D100" s="13" t="s">
        <v>241</v>
      </c>
      <c r="E100" s="12" t="s">
        <v>164</v>
      </c>
      <c r="F100" s="12">
        <v>1.6420165888661999E-2</v>
      </c>
      <c r="G100" s="14">
        <v>5989</v>
      </c>
      <c r="H100" s="14">
        <f t="shared" si="3"/>
        <v>98.34</v>
      </c>
    </row>
    <row r="101" spans="1:8" s="5" customFormat="1" ht="15.6" customHeight="1" x14ac:dyDescent="0.25">
      <c r="A101" s="12">
        <v>86</v>
      </c>
      <c r="B101" s="12"/>
      <c r="C101" s="13" t="s">
        <v>242</v>
      </c>
      <c r="D101" s="13" t="s">
        <v>243</v>
      </c>
      <c r="E101" s="12" t="s">
        <v>169</v>
      </c>
      <c r="F101" s="12">
        <v>1.1318845456522</v>
      </c>
      <c r="G101" s="14">
        <v>57.63</v>
      </c>
      <c r="H101" s="14">
        <f t="shared" si="3"/>
        <v>65.23</v>
      </c>
    </row>
    <row r="102" spans="1:8" s="5" customFormat="1" ht="46.9" customHeight="1" x14ac:dyDescent="0.25">
      <c r="A102" s="12">
        <v>87</v>
      </c>
      <c r="B102" s="12"/>
      <c r="C102" s="13" t="s">
        <v>244</v>
      </c>
      <c r="D102" s="13" t="s">
        <v>245</v>
      </c>
      <c r="E102" s="12" t="s">
        <v>169</v>
      </c>
      <c r="F102" s="12">
        <v>9.4154760332724994</v>
      </c>
      <c r="G102" s="14">
        <v>5.46</v>
      </c>
      <c r="H102" s="14">
        <f t="shared" si="3"/>
        <v>51.41</v>
      </c>
    </row>
    <row r="103" spans="1:8" s="5" customFormat="1" ht="15.6" customHeight="1" x14ac:dyDescent="0.25">
      <c r="A103" s="12">
        <v>88</v>
      </c>
      <c r="B103" s="12"/>
      <c r="C103" s="13" t="s">
        <v>246</v>
      </c>
      <c r="D103" s="13" t="s">
        <v>247</v>
      </c>
      <c r="E103" s="12" t="s">
        <v>164</v>
      </c>
      <c r="F103" s="12">
        <v>6.5548014753884998E-2</v>
      </c>
      <c r="G103" s="14">
        <v>734.5</v>
      </c>
      <c r="H103" s="14">
        <f t="shared" si="3"/>
        <v>48.15</v>
      </c>
    </row>
    <row r="104" spans="1:8" s="5" customFormat="1" ht="15.6" customHeight="1" x14ac:dyDescent="0.25">
      <c r="A104" s="12">
        <v>89</v>
      </c>
      <c r="B104" s="12"/>
      <c r="C104" s="13" t="s">
        <v>248</v>
      </c>
      <c r="D104" s="13" t="s">
        <v>249</v>
      </c>
      <c r="E104" s="12" t="s">
        <v>164</v>
      </c>
      <c r="F104" s="12">
        <v>1.5717747697018001E-3</v>
      </c>
      <c r="G104" s="14">
        <v>10315.01</v>
      </c>
      <c r="H104" s="14">
        <f t="shared" si="3"/>
        <v>16.21</v>
      </c>
    </row>
    <row r="105" spans="1:8" s="5" customFormat="1" ht="31.15" customHeight="1" x14ac:dyDescent="0.25">
      <c r="A105" s="12">
        <v>90</v>
      </c>
      <c r="B105" s="12"/>
      <c r="C105" s="13" t="s">
        <v>250</v>
      </c>
      <c r="D105" s="13" t="s">
        <v>251</v>
      </c>
      <c r="E105" s="12" t="s">
        <v>164</v>
      </c>
      <c r="F105" s="12">
        <v>5.0119418158107998E-2</v>
      </c>
      <c r="G105" s="14">
        <v>300</v>
      </c>
      <c r="H105" s="14">
        <f t="shared" si="3"/>
        <v>15.04</v>
      </c>
    </row>
    <row r="106" spans="1:8" s="5" customFormat="1" ht="15.6" customHeight="1" x14ac:dyDescent="0.25">
      <c r="A106" s="12">
        <v>91</v>
      </c>
      <c r="B106" s="12"/>
      <c r="C106" s="13" t="s">
        <v>252</v>
      </c>
      <c r="D106" s="13" t="s">
        <v>253</v>
      </c>
      <c r="E106" s="12" t="s">
        <v>160</v>
      </c>
      <c r="F106" s="12">
        <v>9.1069753676798995E-2</v>
      </c>
      <c r="G106" s="14">
        <v>108.4</v>
      </c>
      <c r="H106" s="14">
        <f t="shared" si="3"/>
        <v>9.8699999999999992</v>
      </c>
    </row>
    <row r="107" spans="1:8" s="5" customFormat="1" ht="15.6" customHeight="1" x14ac:dyDescent="0.25">
      <c r="A107" s="12">
        <v>92</v>
      </c>
      <c r="B107" s="12"/>
      <c r="C107" s="13" t="s">
        <v>254</v>
      </c>
      <c r="D107" s="13" t="s">
        <v>255</v>
      </c>
      <c r="E107" s="12" t="s">
        <v>164</v>
      </c>
      <c r="F107" s="12">
        <v>5.1464423321423002E-4</v>
      </c>
      <c r="G107" s="14">
        <v>14312.87</v>
      </c>
      <c r="H107" s="14">
        <f t="shared" si="3"/>
        <v>7.37</v>
      </c>
    </row>
    <row r="108" spans="1:8" s="5" customFormat="1" ht="15.6" customHeight="1" x14ac:dyDescent="0.25">
      <c r="A108" s="12">
        <v>93</v>
      </c>
      <c r="B108" s="12"/>
      <c r="C108" s="13" t="s">
        <v>256</v>
      </c>
      <c r="D108" s="13" t="s">
        <v>257</v>
      </c>
      <c r="E108" s="12" t="s">
        <v>160</v>
      </c>
      <c r="F108" s="12">
        <v>8.0381589195280004E-2</v>
      </c>
      <c r="G108" s="14">
        <v>59.99</v>
      </c>
      <c r="H108" s="14">
        <f t="shared" si="3"/>
        <v>4.82</v>
      </c>
    </row>
    <row r="109" spans="1:8" s="5" customFormat="1" ht="15.6" customHeight="1" x14ac:dyDescent="0.25">
      <c r="A109" s="12">
        <v>94</v>
      </c>
      <c r="B109" s="12"/>
      <c r="C109" s="13" t="s">
        <v>258</v>
      </c>
      <c r="D109" s="13" t="s">
        <v>259</v>
      </c>
      <c r="E109" s="12" t="s">
        <v>260</v>
      </c>
      <c r="F109" s="12">
        <v>1.1893746221699999</v>
      </c>
      <c r="G109" s="14">
        <v>1.82</v>
      </c>
      <c r="H109" s="14">
        <f t="shared" si="3"/>
        <v>2.16</v>
      </c>
    </row>
    <row r="110" spans="1:8" s="5" customFormat="1" ht="15.6" customHeight="1" x14ac:dyDescent="0.25">
      <c r="A110" s="12">
        <v>95</v>
      </c>
      <c r="B110" s="12"/>
      <c r="C110" s="13" t="s">
        <v>261</v>
      </c>
      <c r="D110" s="13" t="s">
        <v>262</v>
      </c>
      <c r="E110" s="12" t="s">
        <v>260</v>
      </c>
      <c r="F110" s="12">
        <v>7.9690834899574001E-2</v>
      </c>
      <c r="G110" s="14">
        <v>6.67</v>
      </c>
      <c r="H110" s="14">
        <f t="shared" si="3"/>
        <v>0.53</v>
      </c>
    </row>
    <row r="111" spans="1:8" s="5" customFormat="1" ht="15.6" customHeight="1" x14ac:dyDescent="0.25">
      <c r="D111" s="88"/>
      <c r="E111" s="88"/>
    </row>
    <row r="112" spans="1:8" s="5" customFormat="1" ht="15.6" customHeight="1" x14ac:dyDescent="0.25">
      <c r="D112" s="88" t="s">
        <v>31</v>
      </c>
      <c r="E112" s="88"/>
    </row>
    <row r="113" spans="4:5" s="5" customFormat="1" ht="15.6" customHeight="1" x14ac:dyDescent="0.25">
      <c r="D113" s="7" t="s">
        <v>32</v>
      </c>
      <c r="E113" s="88"/>
    </row>
    <row r="114" spans="4:5" s="5" customFormat="1" ht="15.6" customHeight="1" x14ac:dyDescent="0.25">
      <c r="D114" s="88"/>
      <c r="E114" s="88"/>
    </row>
    <row r="115" spans="4:5" s="5" customFormat="1" ht="15.6" customHeight="1" x14ac:dyDescent="0.25">
      <c r="D115" s="88" t="s">
        <v>406</v>
      </c>
      <c r="E115" s="88"/>
    </row>
    <row r="116" spans="4:5" s="5" customFormat="1" ht="15.6" customHeight="1" x14ac:dyDescent="0.25">
      <c r="D116" s="7" t="s">
        <v>33</v>
      </c>
      <c r="E116" s="88"/>
    </row>
    <row r="117" spans="4:5" s="5" customFormat="1" ht="15.6" customHeight="1" x14ac:dyDescent="0.25"/>
    <row r="118" spans="4:5" s="5" customFormat="1" ht="15.6" customHeight="1" x14ac:dyDescent="0.25"/>
    <row r="119" spans="4:5" s="5" customFormat="1" ht="15.6" customHeight="1" x14ac:dyDescent="0.25"/>
  </sheetData>
  <mergeCells count="14">
    <mergeCell ref="A12:E12"/>
    <mergeCell ref="A25:E25"/>
    <mergeCell ref="A27:E27"/>
    <mergeCell ref="A57:E57"/>
    <mergeCell ref="A4:H4"/>
    <mergeCell ref="A5:H5"/>
    <mergeCell ref="A7:H7"/>
    <mergeCell ref="A9:A10"/>
    <mergeCell ref="C9:C10"/>
    <mergeCell ref="D9:D10"/>
    <mergeCell ref="E9:E10"/>
    <mergeCell ref="F9:F10"/>
    <mergeCell ref="G9:H9"/>
    <mergeCell ref="B9:B10"/>
  </mergeCells>
  <conditionalFormatting sqref="F12:F27">
    <cfRule type="expression" dxfId="6" priority="1" stopIfTrue="1">
      <formula>ROUND(F12*10000,0)/10000=F12</formula>
    </cfRule>
  </conditionalFormatting>
  <conditionalFormatting sqref="F28:F29">
    <cfRule type="expression" dxfId="5" priority="2" stopIfTrue="1">
      <formula>F28&gt;=1/10000</formula>
    </cfRule>
  </conditionalFormatting>
  <conditionalFormatting sqref="F30:F57">
    <cfRule type="expression" dxfId="4" priority="3" stopIfTrue="1">
      <formula>ROUND(F12*10000,0)/10000=F12</formula>
    </cfRule>
  </conditionalFormatting>
  <conditionalFormatting sqref="F58:F59">
    <cfRule type="expression" dxfId="3" priority="4" stopIfTrue="1">
      <formula>F58&gt;=1/10000</formula>
    </cfRule>
  </conditionalFormatting>
  <conditionalFormatting sqref="F60:F110">
    <cfRule type="expression" dxfId="2" priority="5" stopIfTrue="1">
      <formula>ROUND(F12*10000,0)/10000=F12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32" zoomScale="85" workbookViewId="0">
      <selection activeCell="E44" sqref="E44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7" max="7" width="10.140625" customWidth="1"/>
    <col min="11" max="11" width="13.5703125" customWidth="1"/>
  </cols>
  <sheetData>
    <row r="1" spans="1:5" ht="15.6" customHeight="1" x14ac:dyDescent="0.25">
      <c r="A1" s="33"/>
      <c r="B1" s="5"/>
      <c r="C1" s="5"/>
      <c r="D1" s="5"/>
      <c r="E1" s="5"/>
    </row>
    <row r="2" spans="1:5" ht="15.6" customHeight="1" x14ac:dyDescent="0.25">
      <c r="B2" s="5"/>
      <c r="C2" s="5"/>
      <c r="D2" s="5"/>
      <c r="E2" s="34" t="s">
        <v>263</v>
      </c>
    </row>
    <row r="3" spans="1:5" ht="15.6" customHeight="1" x14ac:dyDescent="0.25">
      <c r="B3" s="5"/>
      <c r="C3" s="5"/>
      <c r="D3" s="5"/>
      <c r="E3" s="5"/>
    </row>
    <row r="4" spans="1:5" ht="15.6" customHeight="1" x14ac:dyDescent="0.25">
      <c r="B4" s="5"/>
      <c r="C4" s="5"/>
      <c r="D4" s="5"/>
      <c r="E4" s="5"/>
    </row>
    <row r="5" spans="1:5" ht="15.6" customHeight="1" x14ac:dyDescent="0.25">
      <c r="B5" s="112" t="s">
        <v>264</v>
      </c>
      <c r="C5" s="112"/>
      <c r="D5" s="112"/>
      <c r="E5" s="112"/>
    </row>
    <row r="6" spans="1:5" ht="15.6" customHeight="1" x14ac:dyDescent="0.25">
      <c r="B6" s="9"/>
      <c r="C6" s="5"/>
      <c r="D6" s="5"/>
      <c r="E6" s="5"/>
    </row>
    <row r="7" spans="1:5" ht="39" customHeight="1" x14ac:dyDescent="0.25">
      <c r="B7" s="119" t="s">
        <v>265</v>
      </c>
      <c r="C7" s="119"/>
      <c r="D7" s="119"/>
      <c r="E7" s="119"/>
    </row>
    <row r="8" spans="1:5" ht="15.6" customHeight="1" x14ac:dyDescent="0.25">
      <c r="B8" s="102" t="s">
        <v>5</v>
      </c>
      <c r="C8" s="102"/>
      <c r="D8" s="102"/>
    </row>
    <row r="9" spans="1:5" x14ac:dyDescent="0.25">
      <c r="B9" s="35"/>
      <c r="C9" s="15"/>
      <c r="D9" s="15"/>
      <c r="E9" s="15"/>
    </row>
    <row r="10" spans="1:5" s="5" customFormat="1" ht="62.45" customHeight="1" x14ac:dyDescent="0.25">
      <c r="B10" s="3" t="s">
        <v>266</v>
      </c>
      <c r="C10" s="3" t="s">
        <v>267</v>
      </c>
      <c r="D10" s="3" t="s">
        <v>268</v>
      </c>
      <c r="E10" s="3" t="s">
        <v>269</v>
      </c>
    </row>
    <row r="11" spans="1:5" s="5" customFormat="1" ht="15" customHeight="1" x14ac:dyDescent="0.25">
      <c r="B11" s="28" t="s">
        <v>270</v>
      </c>
      <c r="C11" s="36">
        <f>'Прил.5 Расчет СМР и ОБ'!J14</f>
        <v>7273419.3499999996</v>
      </c>
      <c r="D11" s="37">
        <f>C11/C24</f>
        <v>0.13920798675241</v>
      </c>
      <c r="E11" s="37">
        <f>C11/C40</f>
        <v>0.12643970266198001</v>
      </c>
    </row>
    <row r="12" spans="1:5" s="5" customFormat="1" ht="15" customHeight="1" x14ac:dyDescent="0.25">
      <c r="B12" s="28" t="s">
        <v>271</v>
      </c>
      <c r="C12" s="36">
        <f>'Прил.5 Расчет СМР и ОБ'!J23</f>
        <v>2686423.75</v>
      </c>
      <c r="D12" s="37">
        <f>C12/C24</f>
        <v>5.1416207949204998E-2</v>
      </c>
      <c r="E12" s="37">
        <f>C12/C40</f>
        <v>4.6700266247414003E-2</v>
      </c>
    </row>
    <row r="13" spans="1:5" s="5" customFormat="1" ht="15" customHeight="1" x14ac:dyDescent="0.25">
      <c r="B13" s="28" t="s">
        <v>272</v>
      </c>
      <c r="C13" s="36">
        <f>'Прил.5 Расчет СМР и ОБ'!J49</f>
        <v>693380.14</v>
      </c>
      <c r="D13" s="37">
        <f>C13/C24</f>
        <v>1.3270794477635E-2</v>
      </c>
      <c r="E13" s="37">
        <f>C13/C40</f>
        <v>1.2053585049144999E-2</v>
      </c>
    </row>
    <row r="14" spans="1:5" s="5" customFormat="1" ht="15" customHeight="1" x14ac:dyDescent="0.25">
      <c r="B14" s="28" t="s">
        <v>273</v>
      </c>
      <c r="C14" s="36">
        <f>C13+C12</f>
        <v>3379803.89</v>
      </c>
      <c r="D14" s="37">
        <f>C14/C24</f>
        <v>6.4687002426840001E-2</v>
      </c>
      <c r="E14" s="37">
        <f>C14/C40</f>
        <v>5.8753851296560002E-2</v>
      </c>
    </row>
    <row r="15" spans="1:5" s="5" customFormat="1" ht="15" customHeight="1" x14ac:dyDescent="0.25">
      <c r="B15" s="28" t="s">
        <v>274</v>
      </c>
      <c r="C15" s="36">
        <f>'Прил.5 Расчет СМР и ОБ'!J16</f>
        <v>2458608.0699999998</v>
      </c>
      <c r="D15" s="37">
        <f>C15/C24</f>
        <v>4.7055980573694998E-2</v>
      </c>
      <c r="E15" s="37">
        <f>C15/C40</f>
        <v>4.2739962921725001E-2</v>
      </c>
    </row>
    <row r="16" spans="1:5" s="5" customFormat="1" ht="15" customHeight="1" x14ac:dyDescent="0.25">
      <c r="B16" s="28" t="s">
        <v>275</v>
      </c>
      <c r="C16" s="36">
        <f>'Прил.5 Расчет СМР и ОБ'!J61</f>
        <v>18774224.75</v>
      </c>
      <c r="D16" s="37">
        <f>C16/C24</f>
        <v>0.35932508556444998</v>
      </c>
      <c r="E16" s="37">
        <f>C16/C40</f>
        <v>0.32636745949473001</v>
      </c>
    </row>
    <row r="17" spans="2:5" s="5" customFormat="1" ht="15" customHeight="1" x14ac:dyDescent="0.25">
      <c r="B17" s="28" t="s">
        <v>276</v>
      </c>
      <c r="C17" s="36">
        <f>'Прил.5 Расчет СМР и ОБ'!J113</f>
        <v>5360137.57</v>
      </c>
      <c r="D17" s="37">
        <f>C17/C24</f>
        <v>0.1025891570291</v>
      </c>
      <c r="E17" s="37">
        <f>C17/C40</f>
        <v>9.3179585551894997E-2</v>
      </c>
    </row>
    <row r="18" spans="2:5" s="5" customFormat="1" ht="15" customHeight="1" x14ac:dyDescent="0.25">
      <c r="B18" s="28" t="s">
        <v>277</v>
      </c>
      <c r="C18" s="36">
        <f>C17+C16</f>
        <v>24134362.32</v>
      </c>
      <c r="D18" s="37">
        <f>C18/C24</f>
        <v>0.46191424259355002</v>
      </c>
      <c r="E18" s="37">
        <f>C18/C40</f>
        <v>0.41954704504661999</v>
      </c>
    </row>
    <row r="19" spans="2:5" s="5" customFormat="1" ht="15" customHeight="1" x14ac:dyDescent="0.25">
      <c r="B19" s="28" t="s">
        <v>278</v>
      </c>
      <c r="C19" s="36">
        <f>C18+C14+C11</f>
        <v>34787585.560000002</v>
      </c>
      <c r="D19" s="37">
        <f>C19/C24</f>
        <v>0.66580923177280005</v>
      </c>
      <c r="E19" s="38">
        <f>C19/C40</f>
        <v>0.60474059900516997</v>
      </c>
    </row>
    <row r="20" spans="2:5" s="5" customFormat="1" ht="15" customHeight="1" x14ac:dyDescent="0.25">
      <c r="B20" s="28" t="s">
        <v>279</v>
      </c>
      <c r="C20" s="36">
        <f>'Прил.5 Расчет СМР и ОБ'!J117</f>
        <v>6865577.2065407</v>
      </c>
      <c r="D20" s="37">
        <f>C20/C24</f>
        <v>0.13140218304831</v>
      </c>
      <c r="E20" s="37">
        <f>C20/C40</f>
        <v>0.11934985442547</v>
      </c>
    </row>
    <row r="21" spans="2:5" s="5" customFormat="1" ht="15" customHeight="1" x14ac:dyDescent="0.25">
      <c r="B21" s="28" t="s">
        <v>280</v>
      </c>
      <c r="C21" s="39">
        <f>C20/(C11+C15)</f>
        <v>0.70546217249979004</v>
      </c>
      <c r="D21" s="37"/>
      <c r="E21" s="38"/>
    </row>
    <row r="22" spans="2:5" s="5" customFormat="1" ht="15" customHeight="1" x14ac:dyDescent="0.25">
      <c r="B22" s="28" t="s">
        <v>281</v>
      </c>
      <c r="C22" s="36">
        <f>'Прил.5 Расчет СМР и ОБ'!J116</f>
        <v>10595415.20432</v>
      </c>
      <c r="D22" s="37">
        <f>C22/C24</f>
        <v>0.20278858517889001</v>
      </c>
      <c r="E22" s="37">
        <f>C22/C40</f>
        <v>0.18418863034680999</v>
      </c>
    </row>
    <row r="23" spans="2:5" s="5" customFormat="1" ht="15" customHeight="1" x14ac:dyDescent="0.25">
      <c r="B23" s="28" t="s">
        <v>282</v>
      </c>
      <c r="C23" s="39">
        <f>C22/(C11+C15)</f>
        <v>1.0887161273863</v>
      </c>
      <c r="D23" s="37"/>
      <c r="E23" s="38"/>
    </row>
    <row r="24" spans="2:5" s="5" customFormat="1" ht="15" customHeight="1" x14ac:dyDescent="0.25">
      <c r="B24" s="28" t="s">
        <v>283</v>
      </c>
      <c r="C24" s="36">
        <f>C19+C20+C22</f>
        <v>52248577.970859997</v>
      </c>
      <c r="D24" s="37">
        <f>C24/C24</f>
        <v>1</v>
      </c>
      <c r="E24" s="37">
        <f>C24/C40</f>
        <v>0.90827908377744004</v>
      </c>
    </row>
    <row r="25" spans="2:5" s="5" customFormat="1" ht="31.15" customHeight="1" x14ac:dyDescent="0.25">
      <c r="B25" s="28" t="s">
        <v>284</v>
      </c>
      <c r="C25" s="36"/>
      <c r="D25" s="37"/>
      <c r="E25" s="37">
        <f>C25/C40</f>
        <v>0</v>
      </c>
    </row>
    <row r="26" spans="2:5" s="5" customFormat="1" ht="31.15" customHeight="1" x14ac:dyDescent="0.25">
      <c r="B26" s="28" t="s">
        <v>285</v>
      </c>
      <c r="C26" s="36" t="str">
        <f>C25</f>
        <v/>
      </c>
      <c r="D26" s="37"/>
      <c r="E26" s="37">
        <f>C26/C40</f>
        <v>0</v>
      </c>
    </row>
    <row r="27" spans="2:5" s="5" customFormat="1" ht="15" customHeight="1" x14ac:dyDescent="0.25">
      <c r="B27" s="28" t="s">
        <v>286</v>
      </c>
      <c r="C27" s="40">
        <f>C24+C25</f>
        <v>52248577.970859997</v>
      </c>
      <c r="D27" s="37"/>
      <c r="E27" s="37">
        <f>C27/C40</f>
        <v>0.90827908377744004</v>
      </c>
    </row>
    <row r="28" spans="2:5" s="5" customFormat="1" ht="33" customHeight="1" x14ac:dyDescent="0.25">
      <c r="B28" s="28" t="s">
        <v>287</v>
      </c>
      <c r="C28" s="28"/>
      <c r="D28" s="38"/>
      <c r="E28" s="38"/>
    </row>
    <row r="29" spans="2:5" s="5" customFormat="1" ht="31.15" customHeight="1" x14ac:dyDescent="0.25">
      <c r="B29" s="28" t="s">
        <v>288</v>
      </c>
      <c r="C29" s="40">
        <f>ROUND(C24*0.025,2)</f>
        <v>1306214.45</v>
      </c>
      <c r="D29" s="38"/>
      <c r="E29" s="37">
        <f>C29/C40</f>
        <v>2.2706977107099999E-2</v>
      </c>
    </row>
    <row r="30" spans="2:5" s="5" customFormat="1" ht="62.45" customHeight="1" x14ac:dyDescent="0.25">
      <c r="B30" s="28" t="s">
        <v>289</v>
      </c>
      <c r="C30" s="40">
        <f>ROUND((C24+C29)*0.019,2)</f>
        <v>1017541.06</v>
      </c>
      <c r="D30" s="38"/>
      <c r="E30" s="37">
        <f>C30/C40</f>
        <v>1.7688735226404999E-2</v>
      </c>
    </row>
    <row r="31" spans="2:5" s="5" customFormat="1" ht="15.6" customHeight="1" x14ac:dyDescent="0.25">
      <c r="B31" s="28" t="s">
        <v>290</v>
      </c>
      <c r="C31" s="40">
        <f>ROUND(C25*80%*7%,2)</f>
        <v>0</v>
      </c>
      <c r="D31" s="38"/>
      <c r="E31" s="37">
        <f>C31/C40</f>
        <v>0</v>
      </c>
    </row>
    <row r="32" spans="2:5" s="5" customFormat="1" ht="31.15" customHeight="1" x14ac:dyDescent="0.25">
      <c r="B32" s="28" t="s">
        <v>291</v>
      </c>
      <c r="C32" s="40">
        <v>0</v>
      </c>
      <c r="D32" s="38"/>
      <c r="E32" s="37">
        <f>C32/C40</f>
        <v>0</v>
      </c>
    </row>
    <row r="33" spans="2:11" s="5" customFormat="1" ht="46.9" customHeight="1" x14ac:dyDescent="0.25">
      <c r="B33" s="28" t="s">
        <v>292</v>
      </c>
      <c r="C33" s="40">
        <v>0</v>
      </c>
      <c r="D33" s="38"/>
      <c r="E33" s="37">
        <f>C33/C40</f>
        <v>0</v>
      </c>
    </row>
    <row r="34" spans="2:11" s="5" customFormat="1" ht="62.45" customHeight="1" x14ac:dyDescent="0.25">
      <c r="B34" s="28" t="s">
        <v>293</v>
      </c>
      <c r="C34" s="40">
        <v>0</v>
      </c>
      <c r="D34" s="38"/>
      <c r="E34" s="37">
        <f>C34/C40</f>
        <v>0</v>
      </c>
    </row>
    <row r="35" spans="2:11" s="5" customFormat="1" ht="93.6" customHeight="1" x14ac:dyDescent="0.25">
      <c r="B35" s="28" t="s">
        <v>294</v>
      </c>
      <c r="C35" s="40">
        <v>0</v>
      </c>
      <c r="D35" s="38"/>
      <c r="E35" s="37">
        <f>C35/C40</f>
        <v>0</v>
      </c>
    </row>
    <row r="36" spans="2:11" s="5" customFormat="1" ht="46.9" customHeight="1" x14ac:dyDescent="0.25">
      <c r="B36" s="41" t="s">
        <v>295</v>
      </c>
      <c r="C36" s="42">
        <f>ROUND((C27+C29+C31+C30)*0.0214,2)</f>
        <v>1167847.94</v>
      </c>
      <c r="D36" s="43"/>
      <c r="E36" s="44">
        <f>C36/C40</f>
        <v>2.0301640697784E-2</v>
      </c>
      <c r="K36" s="30"/>
    </row>
    <row r="37" spans="2:11" s="5" customFormat="1" ht="15.6" customHeight="1" x14ac:dyDescent="0.25">
      <c r="B37" s="24" t="s">
        <v>296</v>
      </c>
      <c r="C37" s="24">
        <f>ROUND((C27+C29+C30+C31)*0.002,2)</f>
        <v>109144.67</v>
      </c>
      <c r="D37" s="45"/>
      <c r="E37" s="45">
        <f>C37/C40</f>
        <v>1.8973496450387E-3</v>
      </c>
    </row>
    <row r="38" spans="2:11" s="5" customFormat="1" ht="62.45" customHeight="1" x14ac:dyDescent="0.25">
      <c r="B38" s="46" t="s">
        <v>297</v>
      </c>
      <c r="C38" s="47">
        <f>C27+C29+C30+C31+C36+C37</f>
        <v>55849326.090860002</v>
      </c>
      <c r="D38" s="48"/>
      <c r="E38" s="49">
        <f>C38/C40</f>
        <v>0.97087378645376998</v>
      </c>
    </row>
    <row r="39" spans="2:11" s="5" customFormat="1" ht="15.6" customHeight="1" x14ac:dyDescent="0.25">
      <c r="B39" s="28" t="s">
        <v>298</v>
      </c>
      <c r="C39" s="36">
        <f>ROUND(C38*0.03,2)</f>
        <v>1675479.78</v>
      </c>
      <c r="D39" s="38"/>
      <c r="E39" s="37">
        <f>C39/C40</f>
        <v>2.9126213546227998E-2</v>
      </c>
    </row>
    <row r="40" spans="2:11" s="5" customFormat="1" ht="15.6" customHeight="1" x14ac:dyDescent="0.25">
      <c r="B40" s="28" t="s">
        <v>299</v>
      </c>
      <c r="C40" s="36">
        <f>C39+C38</f>
        <v>57524805.870860003</v>
      </c>
      <c r="D40" s="38"/>
      <c r="E40" s="37">
        <f>C40/C40</f>
        <v>1</v>
      </c>
    </row>
    <row r="41" spans="2:11" s="5" customFormat="1" ht="31.15" customHeight="1" x14ac:dyDescent="0.25">
      <c r="B41" s="28" t="s">
        <v>300</v>
      </c>
      <c r="C41" s="36">
        <f>C40/'Прил.5 Расчет СМР и ОБ'!E120</f>
        <v>57524805.870860003</v>
      </c>
      <c r="D41" s="38"/>
      <c r="E41" s="38"/>
    </row>
    <row r="42" spans="2:11" s="5" customFormat="1" ht="15.6" customHeight="1" x14ac:dyDescent="0.25">
      <c r="B42" s="88"/>
      <c r="C42" s="88"/>
    </row>
    <row r="43" spans="2:11" s="5" customFormat="1" ht="15.6" customHeight="1" x14ac:dyDescent="0.25">
      <c r="B43" s="88" t="s">
        <v>31</v>
      </c>
      <c r="C43" s="88"/>
    </row>
    <row r="44" spans="2:11" s="5" customFormat="1" ht="15.6" customHeight="1" x14ac:dyDescent="0.25">
      <c r="B44" s="7" t="s">
        <v>32</v>
      </c>
      <c r="C44" s="88"/>
    </row>
    <row r="45" spans="2:11" s="5" customFormat="1" ht="15.6" customHeight="1" x14ac:dyDescent="0.25">
      <c r="B45" s="88"/>
      <c r="C45" s="88"/>
    </row>
    <row r="46" spans="2:11" s="5" customFormat="1" ht="15.6" customHeight="1" x14ac:dyDescent="0.25">
      <c r="B46" s="88" t="s">
        <v>406</v>
      </c>
      <c r="C46" s="88"/>
    </row>
    <row r="47" spans="2:11" s="5" customFormat="1" ht="15.6" customHeight="1" x14ac:dyDescent="0.25">
      <c r="B47" s="7" t="s">
        <v>33</v>
      </c>
      <c r="C47" s="88"/>
    </row>
    <row r="48" spans="2:11" s="5" customFormat="1" ht="15.6" customHeight="1" x14ac:dyDescent="0.25"/>
  </sheetData>
  <mergeCells count="3">
    <mergeCell ref="B5:E5"/>
    <mergeCell ref="B7:E7"/>
    <mergeCell ref="B8:D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27"/>
  <sheetViews>
    <sheetView tabSelected="1" view="pageBreakPreview" zoomScale="70" zoomScaleSheetLayoutView="70" workbookViewId="0">
      <selection activeCell="I122" sqref="I122"/>
    </sheetView>
  </sheetViews>
  <sheetFormatPr defaultColWidth="9.140625" defaultRowHeight="15" outlineLevelRow="1" x14ac:dyDescent="0.25"/>
  <cols>
    <col min="1" max="1" width="5.7109375" style="16" customWidth="1"/>
    <col min="2" max="2" width="22.5703125" style="16" customWidth="1"/>
    <col min="3" max="3" width="39.140625" style="16" customWidth="1"/>
    <col min="4" max="4" width="10.7109375" style="16" customWidth="1"/>
    <col min="5" max="5" width="15.140625" style="16" customWidth="1"/>
    <col min="6" max="6" width="14.5703125" style="16" customWidth="1"/>
    <col min="7" max="7" width="20.5703125" style="16" customWidth="1"/>
    <col min="8" max="8" width="12.7109375" style="16" customWidth="1"/>
    <col min="9" max="9" width="14.5703125" style="16" customWidth="1"/>
    <col min="10" max="10" width="15.140625" style="16" customWidth="1"/>
    <col min="11" max="11" width="22.42578125" style="16" customWidth="1"/>
    <col min="12" max="12" width="16.28515625" style="16" customWidth="1"/>
    <col min="13" max="13" width="10.85546875" style="16" customWidth="1"/>
    <col min="14" max="14" width="9.140625" style="16"/>
  </cols>
  <sheetData>
    <row r="1" spans="1:11" x14ac:dyDescent="0.25">
      <c r="A1" s="15"/>
    </row>
    <row r="2" spans="1:11" ht="15.6" customHeight="1" x14ac:dyDescent="0.25">
      <c r="A2" s="5"/>
      <c r="B2" s="5"/>
      <c r="C2" s="5"/>
      <c r="D2" s="5"/>
      <c r="E2" s="5"/>
      <c r="F2" s="5"/>
      <c r="G2" s="5"/>
      <c r="H2" s="132" t="s">
        <v>301</v>
      </c>
      <c r="I2" s="132"/>
      <c r="J2" s="132"/>
    </row>
    <row r="3" spans="1:11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1" s="15" customFormat="1" ht="15.6" customHeight="1" x14ac:dyDescent="0.2">
      <c r="A4" s="112" t="s">
        <v>302</v>
      </c>
      <c r="B4" s="112"/>
      <c r="C4" s="112"/>
      <c r="D4" s="112"/>
      <c r="E4" s="112"/>
      <c r="F4" s="112"/>
      <c r="G4" s="112"/>
      <c r="H4" s="112"/>
      <c r="I4" s="17"/>
      <c r="J4" s="17"/>
    </row>
    <row r="5" spans="1:11" s="15" customFormat="1" ht="15.6" customHeight="1" x14ac:dyDescent="0.2">
      <c r="A5" s="17"/>
      <c r="B5" s="17"/>
      <c r="C5" s="17"/>
      <c r="F5" s="17"/>
      <c r="G5" s="17"/>
      <c r="H5" s="17"/>
      <c r="I5" s="17"/>
      <c r="J5" s="17"/>
    </row>
    <row r="6" spans="1:11" s="15" customFormat="1" ht="15.6" customHeight="1" x14ac:dyDescent="0.2">
      <c r="A6" s="131" t="s">
        <v>303</v>
      </c>
      <c r="B6" s="131"/>
      <c r="C6" s="131"/>
      <c r="D6" s="50" t="s">
        <v>47</v>
      </c>
      <c r="E6" s="59"/>
      <c r="F6" s="59"/>
      <c r="G6" s="59"/>
      <c r="H6" s="59"/>
      <c r="I6" s="18"/>
      <c r="J6" s="18"/>
    </row>
    <row r="7" spans="1:11" ht="15.6" customHeight="1" x14ac:dyDescent="0.25">
      <c r="B7" s="102" t="s">
        <v>5</v>
      </c>
      <c r="C7" s="102"/>
      <c r="D7" s="102"/>
    </row>
    <row r="8" spans="1:11" s="15" customFormat="1" ht="15.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1" s="5" customFormat="1" ht="27" customHeight="1" x14ac:dyDescent="0.25">
      <c r="A9" s="133" t="s">
        <v>304</v>
      </c>
      <c r="B9" s="113" t="s">
        <v>54</v>
      </c>
      <c r="C9" s="113" t="s">
        <v>266</v>
      </c>
      <c r="D9" s="113" t="s">
        <v>56</v>
      </c>
      <c r="E9" s="113" t="s">
        <v>305</v>
      </c>
      <c r="F9" s="113" t="s">
        <v>58</v>
      </c>
      <c r="G9" s="113"/>
      <c r="H9" s="113" t="s">
        <v>306</v>
      </c>
      <c r="I9" s="113" t="s">
        <v>307</v>
      </c>
      <c r="J9" s="113"/>
      <c r="K9" s="6"/>
    </row>
    <row r="10" spans="1:11" s="5" customFormat="1" ht="28.5" customHeight="1" x14ac:dyDescent="0.25">
      <c r="A10" s="133"/>
      <c r="B10" s="113"/>
      <c r="C10" s="113"/>
      <c r="D10" s="113"/>
      <c r="E10" s="113"/>
      <c r="F10" s="3" t="s">
        <v>308</v>
      </c>
      <c r="G10" s="3" t="s">
        <v>60</v>
      </c>
      <c r="H10" s="113"/>
      <c r="I10" s="3" t="s">
        <v>308</v>
      </c>
      <c r="J10" s="3" t="s">
        <v>60</v>
      </c>
    </row>
    <row r="11" spans="1:11" s="5" customFormat="1" ht="15.6" customHeight="1" x14ac:dyDescent="0.25">
      <c r="A11" s="28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1" s="5" customFormat="1" ht="15.6" customHeight="1" x14ac:dyDescent="0.25">
      <c r="A12" s="24"/>
      <c r="B12" s="134" t="s">
        <v>309</v>
      </c>
      <c r="C12" s="135"/>
      <c r="D12" s="136"/>
      <c r="E12" s="136"/>
      <c r="F12" s="136"/>
      <c r="G12" s="136"/>
      <c r="H12" s="136"/>
      <c r="I12" s="24"/>
      <c r="J12" s="24"/>
    </row>
    <row r="13" spans="1:11" s="5" customFormat="1" ht="31.15" customHeight="1" x14ac:dyDescent="0.25">
      <c r="A13" s="12">
        <v>1</v>
      </c>
      <c r="B13" s="12" t="s">
        <v>63</v>
      </c>
      <c r="C13" s="13" t="s">
        <v>310</v>
      </c>
      <c r="D13" s="12" t="s">
        <v>65</v>
      </c>
      <c r="E13" s="12">
        <v>19130.508554642998</v>
      </c>
      <c r="F13" s="14">
        <f>G13/E13</f>
        <v>9.0384769179611997</v>
      </c>
      <c r="G13" s="14">
        <f>Прил.3!H12</f>
        <v>172910.66</v>
      </c>
      <c r="H13" s="19">
        <f>G13/G14</f>
        <v>1</v>
      </c>
      <c r="I13" s="14">
        <v>380.2</v>
      </c>
      <c r="J13" s="14">
        <f>ROUND(I13*E13,2)</f>
        <v>7273419.3499999996</v>
      </c>
    </row>
    <row r="14" spans="1:11" s="5" customFormat="1" ht="31.15" customHeight="1" x14ac:dyDescent="0.25">
      <c r="A14" s="12"/>
      <c r="B14" s="12"/>
      <c r="C14" s="13" t="s">
        <v>311</v>
      </c>
      <c r="D14" s="12" t="s">
        <v>65</v>
      </c>
      <c r="E14" s="12">
        <f>SUM(E13:E13)</f>
        <v>19130.508554642998</v>
      </c>
      <c r="F14" s="14"/>
      <c r="G14" s="14">
        <f>SUM(G13:G13)</f>
        <v>172910.66</v>
      </c>
      <c r="H14" s="19">
        <v>1</v>
      </c>
      <c r="I14" s="14"/>
      <c r="J14" s="14">
        <f>SUM(J13:J13)</f>
        <v>7273419.3499999996</v>
      </c>
    </row>
    <row r="15" spans="1:11" s="5" customFormat="1" ht="15.6" customHeight="1" x14ac:dyDescent="0.25">
      <c r="A15" s="12"/>
      <c r="B15" s="117" t="s">
        <v>88</v>
      </c>
      <c r="C15" s="116"/>
      <c r="D15" s="117"/>
      <c r="E15" s="117"/>
      <c r="F15" s="120"/>
      <c r="G15" s="120"/>
      <c r="H15" s="117"/>
      <c r="I15" s="14"/>
      <c r="J15" s="14"/>
    </row>
    <row r="16" spans="1:11" s="5" customFormat="1" ht="15.6" customHeight="1" x14ac:dyDescent="0.25">
      <c r="A16" s="12">
        <v>2</v>
      </c>
      <c r="B16" s="12">
        <v>2</v>
      </c>
      <c r="C16" s="13" t="s">
        <v>88</v>
      </c>
      <c r="D16" s="12" t="s">
        <v>65</v>
      </c>
      <c r="E16" s="12">
        <v>4121.1017109287004</v>
      </c>
      <c r="F16" s="14">
        <v>13.47</v>
      </c>
      <c r="G16" s="14">
        <f>ROUND(F16*E16,2)</f>
        <v>55511.24</v>
      </c>
      <c r="H16" s="19">
        <v>1</v>
      </c>
      <c r="I16" s="14">
        <f>ROUND(F16*Прил.10!$D$10,2)</f>
        <v>596.59</v>
      </c>
      <c r="J16" s="14">
        <f>ROUND(I16*E16,2)</f>
        <v>2458608.0699999998</v>
      </c>
    </row>
    <row r="17" spans="1:10" s="5" customFormat="1" ht="15.6" customHeight="1" x14ac:dyDescent="0.25">
      <c r="A17" s="12"/>
      <c r="B17" s="115" t="s">
        <v>89</v>
      </c>
      <c r="C17" s="116"/>
      <c r="D17" s="117"/>
      <c r="E17" s="117"/>
      <c r="F17" s="120"/>
      <c r="G17" s="120"/>
      <c r="H17" s="117"/>
      <c r="I17" s="14"/>
      <c r="J17" s="14"/>
    </row>
    <row r="18" spans="1:10" s="5" customFormat="1" ht="15.6" customHeight="1" x14ac:dyDescent="0.25">
      <c r="A18" s="12"/>
      <c r="B18" s="117" t="s">
        <v>312</v>
      </c>
      <c r="C18" s="116"/>
      <c r="D18" s="117"/>
      <c r="E18" s="117"/>
      <c r="F18" s="120"/>
      <c r="G18" s="120"/>
      <c r="H18" s="117"/>
      <c r="I18" s="14"/>
      <c r="J18" s="14"/>
    </row>
    <row r="19" spans="1:10" s="5" customFormat="1" ht="31.15" customHeight="1" x14ac:dyDescent="0.25">
      <c r="A19" s="12">
        <v>3</v>
      </c>
      <c r="B19" s="20" t="s">
        <v>90</v>
      </c>
      <c r="C19" s="21" t="s">
        <v>91</v>
      </c>
      <c r="D19" s="22" t="s">
        <v>92</v>
      </c>
      <c r="E19" s="29">
        <v>979.60777875073995</v>
      </c>
      <c r="F19" s="23">
        <v>120.04</v>
      </c>
      <c r="G19" s="14">
        <f>ROUND(F19*E19,2)</f>
        <v>117592.12</v>
      </c>
      <c r="H19" s="19">
        <f>G19/G50</f>
        <v>0.46865666466664002</v>
      </c>
      <c r="I19" s="14">
        <f>ROUND(F19*Прил.10!$D$11,2)</f>
        <v>1616.94</v>
      </c>
      <c r="J19" s="14">
        <f>ROUND(I19*E19,2)</f>
        <v>1583967</v>
      </c>
    </row>
    <row r="20" spans="1:10" s="5" customFormat="1" ht="31.15" customHeight="1" x14ac:dyDescent="0.25">
      <c r="A20" s="12">
        <v>4</v>
      </c>
      <c r="B20" s="20" t="s">
        <v>93</v>
      </c>
      <c r="C20" s="21" t="s">
        <v>94</v>
      </c>
      <c r="D20" s="22" t="s">
        <v>92</v>
      </c>
      <c r="E20" s="29">
        <v>372.55462688608998</v>
      </c>
      <c r="F20" s="23">
        <v>96.89</v>
      </c>
      <c r="G20" s="14">
        <f>ROUND(F20*E20,2)</f>
        <v>36096.82</v>
      </c>
      <c r="H20" s="19">
        <f>G20/G50</f>
        <v>0.14386181035150999</v>
      </c>
      <c r="I20" s="14">
        <f>ROUND(F20*Прил.10!$D$11,2)</f>
        <v>1305.1099999999999</v>
      </c>
      <c r="J20" s="14">
        <f>ROUND(I20*E20,2)</f>
        <v>486224.77</v>
      </c>
    </row>
    <row r="21" spans="1:10" s="5" customFormat="1" ht="31.15" customHeight="1" x14ac:dyDescent="0.25">
      <c r="A21" s="12">
        <v>5</v>
      </c>
      <c r="B21" s="20" t="s">
        <v>95</v>
      </c>
      <c r="C21" s="21" t="s">
        <v>96</v>
      </c>
      <c r="D21" s="22" t="s">
        <v>92</v>
      </c>
      <c r="E21" s="29">
        <v>288.39012770296</v>
      </c>
      <c r="F21" s="23">
        <v>86.4</v>
      </c>
      <c r="G21" s="14">
        <f>ROUND(F21*E21,2)</f>
        <v>24916.91</v>
      </c>
      <c r="H21" s="19">
        <f>G21/G50</f>
        <v>9.9304918853395999E-2</v>
      </c>
      <c r="I21" s="14">
        <f>ROUND(F21*Прил.10!$D$11,2)</f>
        <v>1163.81</v>
      </c>
      <c r="J21" s="14">
        <f>ROUND(I21*E21,2)</f>
        <v>335631.31</v>
      </c>
    </row>
    <row r="22" spans="1:10" s="5" customFormat="1" ht="31.15" customHeight="1" x14ac:dyDescent="0.25">
      <c r="A22" s="12">
        <v>6</v>
      </c>
      <c r="B22" s="20" t="s">
        <v>97</v>
      </c>
      <c r="C22" s="21" t="s">
        <v>98</v>
      </c>
      <c r="D22" s="22" t="s">
        <v>92</v>
      </c>
      <c r="E22" s="29">
        <v>208.10669733608</v>
      </c>
      <c r="F22" s="23">
        <v>100.1</v>
      </c>
      <c r="G22" s="14">
        <f>ROUND(F22*E22,2)</f>
        <v>20831.48</v>
      </c>
      <c r="H22" s="19">
        <f>G22/G50</f>
        <v>8.3022671390479003E-2</v>
      </c>
      <c r="I22" s="14">
        <f>ROUND(F22*Прил.10!$D$11,2)</f>
        <v>1348.35</v>
      </c>
      <c r="J22" s="14">
        <f>ROUND(I22*E22,2)</f>
        <v>280600.67</v>
      </c>
    </row>
    <row r="23" spans="1:10" s="5" customFormat="1" ht="15.6" customHeight="1" x14ac:dyDescent="0.25">
      <c r="A23" s="12"/>
      <c r="B23" s="121" t="s">
        <v>313</v>
      </c>
      <c r="C23" s="117"/>
      <c r="D23" s="117"/>
      <c r="E23" s="117"/>
      <c r="F23" s="120"/>
      <c r="G23" s="23">
        <f>SUM(G19:G22)</f>
        <v>199437.33</v>
      </c>
      <c r="H23" s="19">
        <f>SUM(H19:H22)</f>
        <v>0.79484606526201995</v>
      </c>
      <c r="I23" s="14"/>
      <c r="J23" s="14">
        <f>SUM(J19:J22)</f>
        <v>2686423.75</v>
      </c>
    </row>
    <row r="24" spans="1:10" s="5" customFormat="1" ht="46.9" customHeight="1" outlineLevel="1" x14ac:dyDescent="0.25">
      <c r="A24" s="12">
        <v>7</v>
      </c>
      <c r="B24" s="20" t="s">
        <v>99</v>
      </c>
      <c r="C24" s="21" t="s">
        <v>100</v>
      </c>
      <c r="D24" s="22" t="s">
        <v>92</v>
      </c>
      <c r="E24" s="29">
        <v>156.80795262424999</v>
      </c>
      <c r="F24" s="23">
        <v>70.010000000000005</v>
      </c>
      <c r="G24" s="14">
        <f t="shared" ref="G24:G48" si="0">ROUND(F24*E24,2)</f>
        <v>10978.12</v>
      </c>
      <c r="H24" s="19">
        <f>G24/G50</f>
        <v>4.3752669001206002E-2</v>
      </c>
      <c r="I24" s="14">
        <f>ROUND(F24*Прил.10!$D$11,2)</f>
        <v>943.03</v>
      </c>
      <c r="J24" s="14">
        <f t="shared" ref="J24:J48" si="1">ROUND(I24*E24,2)</f>
        <v>147874.6</v>
      </c>
    </row>
    <row r="25" spans="1:10" s="5" customFormat="1" ht="31.15" customHeight="1" outlineLevel="1" x14ac:dyDescent="0.25">
      <c r="A25" s="12">
        <v>8</v>
      </c>
      <c r="B25" s="20" t="s">
        <v>101</v>
      </c>
      <c r="C25" s="21" t="s">
        <v>102</v>
      </c>
      <c r="D25" s="22" t="s">
        <v>92</v>
      </c>
      <c r="E25" s="29">
        <v>128.19134596571999</v>
      </c>
      <c r="F25" s="23">
        <v>65.709999999999994</v>
      </c>
      <c r="G25" s="14">
        <f t="shared" si="0"/>
        <v>8423.4500000000007</v>
      </c>
      <c r="H25" s="19">
        <f>G25/G50</f>
        <v>3.3571177915546001E-2</v>
      </c>
      <c r="I25" s="14">
        <f>ROUND(F25*Прил.10!$D$11,2)</f>
        <v>885.11</v>
      </c>
      <c r="J25" s="14">
        <f t="shared" si="1"/>
        <v>113463.44</v>
      </c>
    </row>
    <row r="26" spans="1:10" s="5" customFormat="1" ht="31.15" customHeight="1" outlineLevel="1" x14ac:dyDescent="0.25">
      <c r="A26" s="12">
        <v>9</v>
      </c>
      <c r="B26" s="20" t="s">
        <v>103</v>
      </c>
      <c r="C26" s="21" t="s">
        <v>104</v>
      </c>
      <c r="D26" s="22" t="s">
        <v>92</v>
      </c>
      <c r="E26" s="29">
        <v>31.101702555298999</v>
      </c>
      <c r="F26" s="23">
        <v>239.44</v>
      </c>
      <c r="G26" s="14">
        <f t="shared" si="0"/>
        <v>7446.99</v>
      </c>
      <c r="H26" s="19">
        <f>G26/G50</f>
        <v>2.967955246666E-2</v>
      </c>
      <c r="I26" s="14">
        <f>ROUND(F26*Прил.10!$D$11,2)</f>
        <v>3225.26</v>
      </c>
      <c r="J26" s="14">
        <f t="shared" si="1"/>
        <v>100311.08</v>
      </c>
    </row>
    <row r="27" spans="1:10" s="5" customFormat="1" ht="31.15" customHeight="1" outlineLevel="1" x14ac:dyDescent="0.25">
      <c r="A27" s="12">
        <v>10</v>
      </c>
      <c r="B27" s="20" t="s">
        <v>105</v>
      </c>
      <c r="C27" s="21" t="s">
        <v>106</v>
      </c>
      <c r="D27" s="22" t="s">
        <v>92</v>
      </c>
      <c r="E27" s="29">
        <v>753.37969602035002</v>
      </c>
      <c r="F27" s="23">
        <v>8.1</v>
      </c>
      <c r="G27" s="14">
        <f t="shared" si="0"/>
        <v>6102.38</v>
      </c>
      <c r="H27" s="19">
        <f>G27/G50</f>
        <v>2.4320686261361999E-2</v>
      </c>
      <c r="I27" s="14">
        <f>ROUND(F27*Прил.10!$D$11,2)</f>
        <v>109.11</v>
      </c>
      <c r="J27" s="14">
        <f t="shared" si="1"/>
        <v>82201.259999999995</v>
      </c>
    </row>
    <row r="28" spans="1:10" s="5" customFormat="1" ht="15.6" customHeight="1" outlineLevel="1" x14ac:dyDescent="0.25">
      <c r="A28" s="12">
        <v>11</v>
      </c>
      <c r="B28" s="20" t="s">
        <v>107</v>
      </c>
      <c r="C28" s="21" t="s">
        <v>108</v>
      </c>
      <c r="D28" s="22" t="s">
        <v>92</v>
      </c>
      <c r="E28" s="29">
        <v>145.48551228792999</v>
      </c>
      <c r="F28" s="23">
        <v>27.2</v>
      </c>
      <c r="G28" s="14">
        <f t="shared" si="0"/>
        <v>3957.21</v>
      </c>
      <c r="H28" s="19">
        <f>G28/G50</f>
        <v>1.5771233990725001E-2</v>
      </c>
      <c r="I28" s="14">
        <f>ROUND(F28*Прил.10!$D$11,2)</f>
        <v>366.38</v>
      </c>
      <c r="J28" s="14">
        <f t="shared" si="1"/>
        <v>53302.98</v>
      </c>
    </row>
    <row r="29" spans="1:10" s="5" customFormat="1" ht="31.15" customHeight="1" outlineLevel="1" x14ac:dyDescent="0.25">
      <c r="A29" s="12">
        <v>12</v>
      </c>
      <c r="B29" s="20" t="s">
        <v>109</v>
      </c>
      <c r="C29" s="21" t="s">
        <v>110</v>
      </c>
      <c r="D29" s="22" t="s">
        <v>92</v>
      </c>
      <c r="E29" s="29">
        <v>16.940499342603999</v>
      </c>
      <c r="F29" s="23">
        <v>182.81</v>
      </c>
      <c r="G29" s="14">
        <f t="shared" si="0"/>
        <v>3096.89</v>
      </c>
      <c r="H29" s="19">
        <f>G29/G50</f>
        <v>1.2342477865349E-2</v>
      </c>
      <c r="I29" s="14">
        <f>ROUND(F29*Прил.10!$D$11,2)</f>
        <v>2462.4499999999998</v>
      </c>
      <c r="J29" s="14">
        <f t="shared" si="1"/>
        <v>41715.129999999997</v>
      </c>
    </row>
    <row r="30" spans="1:10" s="5" customFormat="1" ht="15.6" customHeight="1" outlineLevel="1" x14ac:dyDescent="0.25">
      <c r="A30" s="12">
        <v>13</v>
      </c>
      <c r="B30" s="20" t="s">
        <v>111</v>
      </c>
      <c r="C30" s="21" t="s">
        <v>112</v>
      </c>
      <c r="D30" s="22" t="s">
        <v>92</v>
      </c>
      <c r="E30" s="29">
        <v>40.888415115550998</v>
      </c>
      <c r="F30" s="23">
        <v>59.47</v>
      </c>
      <c r="G30" s="14">
        <f t="shared" si="0"/>
        <v>2431.63</v>
      </c>
      <c r="H30" s="19">
        <f>G30/G50</f>
        <v>9.6911222070266007E-3</v>
      </c>
      <c r="I30" s="14">
        <f>ROUND(F30*Прил.10!$D$11,2)</f>
        <v>801.06</v>
      </c>
      <c r="J30" s="14">
        <f t="shared" si="1"/>
        <v>32754.07</v>
      </c>
    </row>
    <row r="31" spans="1:10" s="5" customFormat="1" ht="31.15" customHeight="1" outlineLevel="1" x14ac:dyDescent="0.25">
      <c r="A31" s="12">
        <v>14</v>
      </c>
      <c r="B31" s="20" t="s">
        <v>113</v>
      </c>
      <c r="C31" s="21" t="s">
        <v>114</v>
      </c>
      <c r="D31" s="22" t="s">
        <v>92</v>
      </c>
      <c r="E31" s="29">
        <v>18.779984130231998</v>
      </c>
      <c r="F31" s="23">
        <v>115.4</v>
      </c>
      <c r="G31" s="14">
        <f t="shared" si="0"/>
        <v>2167.21</v>
      </c>
      <c r="H31" s="19">
        <f>G31/G50</f>
        <v>8.6372914293252005E-3</v>
      </c>
      <c r="I31" s="14">
        <f>ROUND(F31*Прил.10!$D$11,2)</f>
        <v>1554.44</v>
      </c>
      <c r="J31" s="14">
        <f t="shared" si="1"/>
        <v>29192.36</v>
      </c>
    </row>
    <row r="32" spans="1:10" s="5" customFormat="1" ht="15.6" customHeight="1" outlineLevel="1" x14ac:dyDescent="0.25">
      <c r="A32" s="12">
        <v>15</v>
      </c>
      <c r="B32" s="20" t="s">
        <v>115</v>
      </c>
      <c r="C32" s="21" t="s">
        <v>116</v>
      </c>
      <c r="D32" s="22" t="s">
        <v>92</v>
      </c>
      <c r="E32" s="29">
        <v>21.530492456973001</v>
      </c>
      <c r="F32" s="23">
        <v>89.99</v>
      </c>
      <c r="G32" s="14">
        <f t="shared" si="0"/>
        <v>1937.53</v>
      </c>
      <c r="H32" s="19">
        <f>G32/G50</f>
        <v>7.7219149335138E-3</v>
      </c>
      <c r="I32" s="14">
        <f>ROUND(F32*Прил.10!$D$11,2)</f>
        <v>1212.17</v>
      </c>
      <c r="J32" s="14">
        <f t="shared" si="1"/>
        <v>26098.62</v>
      </c>
    </row>
    <row r="33" spans="1:10" s="5" customFormat="1" ht="31.15" customHeight="1" outlineLevel="1" x14ac:dyDescent="0.25">
      <c r="A33" s="12">
        <v>16</v>
      </c>
      <c r="B33" s="20" t="s">
        <v>117</v>
      </c>
      <c r="C33" s="21" t="s">
        <v>118</v>
      </c>
      <c r="D33" s="22" t="s">
        <v>92</v>
      </c>
      <c r="E33" s="29">
        <v>6.3924816797441997</v>
      </c>
      <c r="F33" s="23">
        <v>283.39999999999998</v>
      </c>
      <c r="G33" s="14">
        <f t="shared" si="0"/>
        <v>1811.63</v>
      </c>
      <c r="H33" s="19">
        <f>G33/G50</f>
        <v>7.2201476885528004E-3</v>
      </c>
      <c r="I33" s="14">
        <f>ROUND(F33*Прил.10!$D$11,2)</f>
        <v>3817.4</v>
      </c>
      <c r="J33" s="14">
        <f t="shared" si="1"/>
        <v>24402.66</v>
      </c>
    </row>
    <row r="34" spans="1:10" s="5" customFormat="1" ht="46.9" customHeight="1" outlineLevel="1" x14ac:dyDescent="0.25">
      <c r="A34" s="12">
        <v>17</v>
      </c>
      <c r="B34" s="20" t="s">
        <v>119</v>
      </c>
      <c r="C34" s="21" t="s">
        <v>120</v>
      </c>
      <c r="D34" s="22" t="s">
        <v>92</v>
      </c>
      <c r="E34" s="29">
        <v>25.676966043543</v>
      </c>
      <c r="F34" s="23">
        <v>48.81</v>
      </c>
      <c r="G34" s="14">
        <f t="shared" si="0"/>
        <v>1253.29</v>
      </c>
      <c r="H34" s="19">
        <f>G34/G50</f>
        <v>4.994915571384E-3</v>
      </c>
      <c r="I34" s="14">
        <f>ROUND(F34*Прил.10!$D$11,2)</f>
        <v>657.47</v>
      </c>
      <c r="J34" s="14">
        <f t="shared" si="1"/>
        <v>16881.830000000002</v>
      </c>
    </row>
    <row r="35" spans="1:10" s="5" customFormat="1" ht="31.15" customHeight="1" outlineLevel="1" x14ac:dyDescent="0.25">
      <c r="A35" s="12">
        <v>18</v>
      </c>
      <c r="B35" s="20" t="s">
        <v>121</v>
      </c>
      <c r="C35" s="21" t="s">
        <v>122</v>
      </c>
      <c r="D35" s="22" t="s">
        <v>92</v>
      </c>
      <c r="E35" s="29">
        <v>8.8539302379200997</v>
      </c>
      <c r="F35" s="23">
        <v>79.069999999999993</v>
      </c>
      <c r="G35" s="14">
        <f t="shared" si="0"/>
        <v>700.08</v>
      </c>
      <c r="H35" s="19">
        <f>G35/G50</f>
        <v>2.7901287756341001E-3</v>
      </c>
      <c r="I35" s="14">
        <f>ROUND(F35*Прил.10!$D$11,2)</f>
        <v>1065.07</v>
      </c>
      <c r="J35" s="14">
        <f t="shared" si="1"/>
        <v>9430.06</v>
      </c>
    </row>
    <row r="36" spans="1:10" s="5" customFormat="1" ht="15.6" customHeight="1" outlineLevel="1" x14ac:dyDescent="0.25">
      <c r="A36" s="12">
        <v>19</v>
      </c>
      <c r="B36" s="20" t="s">
        <v>123</v>
      </c>
      <c r="C36" s="21" t="s">
        <v>124</v>
      </c>
      <c r="D36" s="22" t="s">
        <v>92</v>
      </c>
      <c r="E36" s="29">
        <v>23.109394969857998</v>
      </c>
      <c r="F36" s="23">
        <v>30</v>
      </c>
      <c r="G36" s="14">
        <f t="shared" si="0"/>
        <v>693.28</v>
      </c>
      <c r="H36" s="19">
        <f>G36/G50</f>
        <v>2.7630277647863002E-3</v>
      </c>
      <c r="I36" s="14">
        <f>ROUND(F36*Прил.10!$D$11,2)</f>
        <v>404.1</v>
      </c>
      <c r="J36" s="14">
        <f t="shared" si="1"/>
        <v>9338.51</v>
      </c>
    </row>
    <row r="37" spans="1:10" s="5" customFormat="1" ht="15.6" customHeight="1" outlineLevel="1" x14ac:dyDescent="0.25">
      <c r="A37" s="12">
        <v>20</v>
      </c>
      <c r="B37" s="20" t="s">
        <v>125</v>
      </c>
      <c r="C37" s="21" t="s">
        <v>126</v>
      </c>
      <c r="D37" s="22" t="s">
        <v>92</v>
      </c>
      <c r="E37" s="29">
        <v>1.9778564968303001</v>
      </c>
      <c r="F37" s="23">
        <v>110</v>
      </c>
      <c r="G37" s="14">
        <f t="shared" si="0"/>
        <v>217.56</v>
      </c>
      <c r="H37" s="19">
        <f>G37/G50</f>
        <v>8.6707292941800998E-4</v>
      </c>
      <c r="I37" s="14">
        <f>ROUND(F37*Прил.10!$D$11,2)</f>
        <v>1481.7</v>
      </c>
      <c r="J37" s="14">
        <f t="shared" si="1"/>
        <v>2930.59</v>
      </c>
    </row>
    <row r="38" spans="1:10" s="5" customFormat="1" ht="31.15" customHeight="1" outlineLevel="1" x14ac:dyDescent="0.25">
      <c r="A38" s="12">
        <v>21</v>
      </c>
      <c r="B38" s="20" t="s">
        <v>127</v>
      </c>
      <c r="C38" s="21" t="s">
        <v>128</v>
      </c>
      <c r="D38" s="22" t="s">
        <v>92</v>
      </c>
      <c r="E38" s="29">
        <v>0.75931020318552001</v>
      </c>
      <c r="F38" s="23">
        <v>103.16</v>
      </c>
      <c r="G38" s="14">
        <f t="shared" si="0"/>
        <v>78.33</v>
      </c>
      <c r="H38" s="19">
        <f>G38/G50</f>
        <v>3.1217973230977E-4</v>
      </c>
      <c r="I38" s="14">
        <f>ROUND(F38*Прил.10!$D$11,2)</f>
        <v>1389.57</v>
      </c>
      <c r="J38" s="14">
        <f t="shared" si="1"/>
        <v>1055.1099999999999</v>
      </c>
    </row>
    <row r="39" spans="1:10" s="5" customFormat="1" ht="62.45" customHeight="1" outlineLevel="1" x14ac:dyDescent="0.25">
      <c r="A39" s="12">
        <v>22</v>
      </c>
      <c r="B39" s="20" t="s">
        <v>129</v>
      </c>
      <c r="C39" s="21" t="s">
        <v>130</v>
      </c>
      <c r="D39" s="22" t="s">
        <v>92</v>
      </c>
      <c r="E39" s="29">
        <v>0.70285433703531996</v>
      </c>
      <c r="F39" s="23">
        <v>90</v>
      </c>
      <c r="G39" s="14">
        <f t="shared" si="0"/>
        <v>63.26</v>
      </c>
      <c r="H39" s="19">
        <f>G39/G50</f>
        <v>2.5211910973976001E-4</v>
      </c>
      <c r="I39" s="14">
        <f>ROUND(F39*Прил.10!$D$11,2)</f>
        <v>1212.3</v>
      </c>
      <c r="J39" s="14">
        <f t="shared" si="1"/>
        <v>852.07</v>
      </c>
    </row>
    <row r="40" spans="1:10" s="5" customFormat="1" ht="15.6" customHeight="1" outlineLevel="1" x14ac:dyDescent="0.25">
      <c r="A40" s="12">
        <v>23</v>
      </c>
      <c r="B40" s="20" t="s">
        <v>131</v>
      </c>
      <c r="C40" s="21" t="s">
        <v>132</v>
      </c>
      <c r="D40" s="22" t="s">
        <v>92</v>
      </c>
      <c r="E40" s="29">
        <v>28.720164255063001</v>
      </c>
      <c r="F40" s="23">
        <v>1.9</v>
      </c>
      <c r="G40" s="14">
        <f t="shared" si="0"/>
        <v>54.57</v>
      </c>
      <c r="H40" s="19">
        <f>G40/G50</f>
        <v>2.1748561205341E-4</v>
      </c>
      <c r="I40" s="14">
        <f>ROUND(F40*Прил.10!$D$11,2)</f>
        <v>25.59</v>
      </c>
      <c r="J40" s="14">
        <f t="shared" si="1"/>
        <v>734.95</v>
      </c>
    </row>
    <row r="41" spans="1:10" s="5" customFormat="1" ht="46.9" customHeight="1" outlineLevel="1" x14ac:dyDescent="0.25">
      <c r="A41" s="12">
        <v>24</v>
      </c>
      <c r="B41" s="20" t="s">
        <v>133</v>
      </c>
      <c r="C41" s="21" t="s">
        <v>134</v>
      </c>
      <c r="D41" s="22" t="s">
        <v>92</v>
      </c>
      <c r="E41" s="29">
        <v>1.1575480759956001</v>
      </c>
      <c r="F41" s="23">
        <v>31.26</v>
      </c>
      <c r="G41" s="14">
        <f t="shared" si="0"/>
        <v>36.18</v>
      </c>
      <c r="H41" s="19">
        <f>G41/G50</f>
        <v>1.4419331948126E-4</v>
      </c>
      <c r="I41" s="14">
        <f>ROUND(F41*Прил.10!$D$11,2)</f>
        <v>421.07</v>
      </c>
      <c r="J41" s="14">
        <f t="shared" si="1"/>
        <v>487.41</v>
      </c>
    </row>
    <row r="42" spans="1:10" s="5" customFormat="1" ht="46.9" customHeight="1" outlineLevel="1" x14ac:dyDescent="0.25">
      <c r="A42" s="12">
        <v>25</v>
      </c>
      <c r="B42" s="20" t="s">
        <v>135</v>
      </c>
      <c r="C42" s="21" t="s">
        <v>136</v>
      </c>
      <c r="D42" s="22" t="s">
        <v>92</v>
      </c>
      <c r="E42" s="29">
        <v>25.675870053050001</v>
      </c>
      <c r="F42" s="23">
        <v>0.55000000000000004</v>
      </c>
      <c r="G42" s="14">
        <f t="shared" si="0"/>
        <v>14.12</v>
      </c>
      <c r="H42" s="19">
        <f>G42/G50</f>
        <v>5.6274451936855002E-5</v>
      </c>
      <c r="I42" s="14">
        <f>ROUND(F42*Прил.10!$D$11,2)</f>
        <v>7.41</v>
      </c>
      <c r="J42" s="14">
        <f t="shared" si="1"/>
        <v>190.26</v>
      </c>
    </row>
    <row r="43" spans="1:10" s="5" customFormat="1" ht="15.6" customHeight="1" outlineLevel="1" x14ac:dyDescent="0.25">
      <c r="A43" s="12">
        <v>26</v>
      </c>
      <c r="B43" s="20" t="s">
        <v>137</v>
      </c>
      <c r="C43" s="21" t="s">
        <v>138</v>
      </c>
      <c r="D43" s="22" t="s">
        <v>92</v>
      </c>
      <c r="E43" s="29">
        <v>9.1058771462189991</v>
      </c>
      <c r="F43" s="23">
        <v>0.5</v>
      </c>
      <c r="G43" s="14">
        <f t="shared" si="0"/>
        <v>4.55</v>
      </c>
      <c r="H43" s="19">
        <f>G43/G50</f>
        <v>1.813376461138E-5</v>
      </c>
      <c r="I43" s="14">
        <f>ROUND(F43*Прил.10!$D$11,2)</f>
        <v>6.74</v>
      </c>
      <c r="J43" s="14">
        <f t="shared" si="1"/>
        <v>61.37</v>
      </c>
    </row>
    <row r="44" spans="1:10" s="5" customFormat="1" ht="31.15" customHeight="1" outlineLevel="1" x14ac:dyDescent="0.25">
      <c r="A44" s="12">
        <v>27</v>
      </c>
      <c r="B44" s="20" t="s">
        <v>139</v>
      </c>
      <c r="C44" s="21" t="s">
        <v>140</v>
      </c>
      <c r="D44" s="22" t="s">
        <v>92</v>
      </c>
      <c r="E44" s="29">
        <v>2.4695493937352E-2</v>
      </c>
      <c r="F44" s="23">
        <v>123</v>
      </c>
      <c r="G44" s="14">
        <f t="shared" si="0"/>
        <v>3.04</v>
      </c>
      <c r="H44" s="19">
        <f>G44/G50</f>
        <v>1.2115746026065E-5</v>
      </c>
      <c r="I44" s="14">
        <f>ROUND(F44*Прил.10!$D$11,2)</f>
        <v>1656.81</v>
      </c>
      <c r="J44" s="14">
        <f t="shared" si="1"/>
        <v>40.92</v>
      </c>
    </row>
    <row r="45" spans="1:10" s="5" customFormat="1" ht="46.9" customHeight="1" outlineLevel="1" x14ac:dyDescent="0.25">
      <c r="A45" s="12">
        <v>28</v>
      </c>
      <c r="B45" s="20" t="s">
        <v>141</v>
      </c>
      <c r="C45" s="21" t="s">
        <v>142</v>
      </c>
      <c r="D45" s="22" t="s">
        <v>92</v>
      </c>
      <c r="E45" s="29">
        <v>1.4144815955176999</v>
      </c>
      <c r="F45" s="23">
        <v>1.53</v>
      </c>
      <c r="G45" s="14">
        <f t="shared" si="0"/>
        <v>2.16</v>
      </c>
      <c r="H45" s="19">
        <f>G45/G50</f>
        <v>8.6085563869411002E-6</v>
      </c>
      <c r="I45" s="14">
        <f>ROUND(F45*Прил.10!$D$11,2)</f>
        <v>20.61</v>
      </c>
      <c r="J45" s="14">
        <f t="shared" si="1"/>
        <v>29.15</v>
      </c>
    </row>
    <row r="46" spans="1:10" s="5" customFormat="1" ht="31.15" customHeight="1" outlineLevel="1" x14ac:dyDescent="0.25">
      <c r="A46" s="12">
        <v>29</v>
      </c>
      <c r="B46" s="20" t="s">
        <v>143</v>
      </c>
      <c r="C46" s="21" t="s">
        <v>144</v>
      </c>
      <c r="D46" s="22" t="s">
        <v>92</v>
      </c>
      <c r="E46" s="29">
        <v>9.6502700438648004E-2</v>
      </c>
      <c r="F46" s="23">
        <v>21.64</v>
      </c>
      <c r="G46" s="14">
        <f t="shared" si="0"/>
        <v>2.09</v>
      </c>
      <c r="H46" s="19">
        <f>G46/G50</f>
        <v>8.3295753929197994E-6</v>
      </c>
      <c r="I46" s="14">
        <f>ROUND(F46*Прил.10!$D$11,2)</f>
        <v>291.49</v>
      </c>
      <c r="J46" s="14">
        <f t="shared" si="1"/>
        <v>28.13</v>
      </c>
    </row>
    <row r="47" spans="1:10" s="5" customFormat="1" ht="46.9" customHeight="1" outlineLevel="1" x14ac:dyDescent="0.25">
      <c r="A47" s="12">
        <v>30</v>
      </c>
      <c r="B47" s="20" t="s">
        <v>145</v>
      </c>
      <c r="C47" s="21" t="s">
        <v>146</v>
      </c>
      <c r="D47" s="22" t="s">
        <v>92</v>
      </c>
      <c r="E47" s="29">
        <v>3.8969493465277998E-2</v>
      </c>
      <c r="F47" s="23">
        <v>6.82</v>
      </c>
      <c r="G47" s="14">
        <f t="shared" si="0"/>
        <v>0.27</v>
      </c>
      <c r="H47" s="19">
        <f>G47/G50</f>
        <v>1.0760695483676E-6</v>
      </c>
      <c r="I47" s="14">
        <f>ROUND(F47*Прил.10!$D$11,2)</f>
        <v>91.87</v>
      </c>
      <c r="J47" s="14">
        <f t="shared" si="1"/>
        <v>3.58</v>
      </c>
    </row>
    <row r="48" spans="1:10" s="5" customFormat="1" ht="31.15" customHeight="1" outlineLevel="1" x14ac:dyDescent="0.25">
      <c r="A48" s="12">
        <v>31</v>
      </c>
      <c r="B48" s="20" t="s">
        <v>147</v>
      </c>
      <c r="C48" s="21" t="s">
        <v>148</v>
      </c>
      <c r="D48" s="22" t="s">
        <v>92</v>
      </c>
      <c r="E48" s="29">
        <v>1.505E-4</v>
      </c>
      <c r="F48" s="23">
        <v>1.7</v>
      </c>
      <c r="G48" s="14">
        <f t="shared" si="0"/>
        <v>0</v>
      </c>
      <c r="H48" s="19">
        <f>G48/G50</f>
        <v>0</v>
      </c>
      <c r="I48" s="14">
        <f>ROUND(F48*Прил.10!$D$11,2)</f>
        <v>22.9</v>
      </c>
      <c r="J48" s="14">
        <f t="shared" si="1"/>
        <v>0</v>
      </c>
    </row>
    <row r="49" spans="1:10" s="5" customFormat="1" ht="15.6" customHeight="1" x14ac:dyDescent="0.25">
      <c r="A49" s="12"/>
      <c r="B49" s="117" t="s">
        <v>314</v>
      </c>
      <c r="C49" s="117"/>
      <c r="D49" s="117"/>
      <c r="E49" s="117"/>
      <c r="F49" s="120"/>
      <c r="G49" s="14">
        <f>SUM(G24:G48)</f>
        <v>51475.82</v>
      </c>
      <c r="H49" s="19">
        <f>SUM(H24:H48)</f>
        <v>0.20515393473797999</v>
      </c>
      <c r="I49" s="14"/>
      <c r="J49" s="14">
        <f>SUM(J24:J48)</f>
        <v>693380.14</v>
      </c>
    </row>
    <row r="50" spans="1:10" s="5" customFormat="1" ht="15.6" customHeight="1" x14ac:dyDescent="0.25">
      <c r="A50" s="12"/>
      <c r="B50" s="117" t="s">
        <v>315</v>
      </c>
      <c r="C50" s="116"/>
      <c r="D50" s="117"/>
      <c r="E50" s="117"/>
      <c r="F50" s="120"/>
      <c r="G50" s="14">
        <f>G23+G49</f>
        <v>250913.15</v>
      </c>
      <c r="H50" s="19">
        <f>H23+H49</f>
        <v>1</v>
      </c>
      <c r="I50" s="14"/>
      <c r="J50" s="14">
        <f>J23+J49</f>
        <v>3379803.89</v>
      </c>
    </row>
    <row r="51" spans="1:10" s="16" customFormat="1" ht="14.25" customHeight="1" x14ac:dyDescent="0.25">
      <c r="A51" s="3"/>
      <c r="B51" s="122" t="s">
        <v>44</v>
      </c>
      <c r="C51" s="122"/>
      <c r="D51" s="123"/>
      <c r="E51" s="124"/>
      <c r="F51" s="125"/>
      <c r="G51" s="125"/>
      <c r="H51" s="126"/>
      <c r="I51" s="24"/>
      <c r="J51" s="24"/>
    </row>
    <row r="52" spans="1:10" ht="15.6" customHeight="1" x14ac:dyDescent="0.25">
      <c r="A52" s="3"/>
      <c r="B52" s="127" t="s">
        <v>316</v>
      </c>
      <c r="C52" s="127"/>
      <c r="D52" s="113"/>
      <c r="E52" s="128"/>
      <c r="F52" s="129"/>
      <c r="G52" s="129"/>
      <c r="H52" s="130"/>
      <c r="I52" s="24"/>
      <c r="J52" s="24"/>
    </row>
    <row r="53" spans="1:10" ht="15.6" customHeight="1" x14ac:dyDescent="0.25">
      <c r="A53" s="3"/>
      <c r="B53" s="3"/>
      <c r="C53" s="60" t="s">
        <v>317</v>
      </c>
      <c r="D53" s="3"/>
      <c r="E53" s="61"/>
      <c r="F53" s="62"/>
      <c r="G53" s="63">
        <v>0</v>
      </c>
      <c r="H53" s="64">
        <v>0</v>
      </c>
      <c r="I53" s="65"/>
      <c r="J53" s="63">
        <v>0</v>
      </c>
    </row>
    <row r="54" spans="1:10" ht="15.6" customHeight="1" x14ac:dyDescent="0.25">
      <c r="A54" s="3"/>
      <c r="B54" s="3"/>
      <c r="C54" s="60" t="s">
        <v>318</v>
      </c>
      <c r="D54" s="3"/>
      <c r="E54" s="61"/>
      <c r="F54" s="62"/>
      <c r="G54" s="63">
        <v>0</v>
      </c>
      <c r="H54" s="64">
        <v>0</v>
      </c>
      <c r="I54" s="65"/>
      <c r="J54" s="63">
        <v>0</v>
      </c>
    </row>
    <row r="55" spans="1:10" ht="15.6" customHeight="1" x14ac:dyDescent="0.25">
      <c r="A55" s="3"/>
      <c r="B55" s="3"/>
      <c r="C55" s="66" t="s">
        <v>319</v>
      </c>
      <c r="D55" s="3"/>
      <c r="E55" s="67"/>
      <c r="F55" s="62"/>
      <c r="G55" s="63">
        <f>G53+G54</f>
        <v>0</v>
      </c>
      <c r="H55" s="64">
        <v>0</v>
      </c>
      <c r="I55" s="65"/>
      <c r="J55" s="63">
        <f>J54+J53</f>
        <v>0</v>
      </c>
    </row>
    <row r="56" spans="1:10" ht="31.15" customHeight="1" x14ac:dyDescent="0.25">
      <c r="A56" s="3"/>
      <c r="B56" s="3"/>
      <c r="C56" s="60" t="s">
        <v>320</v>
      </c>
      <c r="D56" s="3"/>
      <c r="E56" s="68"/>
      <c r="F56" s="62"/>
      <c r="G56" s="63">
        <f>G55</f>
        <v>0</v>
      </c>
      <c r="H56" s="64"/>
      <c r="I56" s="65"/>
      <c r="J56" s="63">
        <f>J55</f>
        <v>0</v>
      </c>
    </row>
    <row r="57" spans="1:10" s="5" customFormat="1" ht="15.6" customHeight="1" x14ac:dyDescent="0.25">
      <c r="A57" s="12"/>
      <c r="B57" s="115" t="s">
        <v>149</v>
      </c>
      <c r="C57" s="116"/>
      <c r="D57" s="117"/>
      <c r="E57" s="117"/>
      <c r="F57" s="120"/>
      <c r="G57" s="120"/>
      <c r="H57" s="117"/>
      <c r="I57" s="14"/>
      <c r="J57" s="14"/>
    </row>
    <row r="58" spans="1:10" s="5" customFormat="1" ht="15.6" customHeight="1" x14ac:dyDescent="0.25">
      <c r="A58" s="12"/>
      <c r="B58" s="117" t="s">
        <v>321</v>
      </c>
      <c r="C58" s="116"/>
      <c r="D58" s="117"/>
      <c r="E58" s="117"/>
      <c r="F58" s="120"/>
      <c r="G58" s="120"/>
      <c r="H58" s="117"/>
      <c r="I58" s="14"/>
      <c r="J58" s="14"/>
    </row>
    <row r="59" spans="1:10" s="5" customFormat="1" ht="46.9" customHeight="1" x14ac:dyDescent="0.25">
      <c r="A59" s="12">
        <v>7</v>
      </c>
      <c r="B59" s="20" t="s">
        <v>150</v>
      </c>
      <c r="C59" s="21" t="s">
        <v>151</v>
      </c>
      <c r="D59" s="22" t="s">
        <v>152</v>
      </c>
      <c r="E59" s="29">
        <v>4367</v>
      </c>
      <c r="F59" s="23">
        <v>381.18</v>
      </c>
      <c r="G59" s="14">
        <f>ROUND(F59*E59,2)</f>
        <v>1664613.06</v>
      </c>
      <c r="H59" s="19">
        <f>G59/G114</f>
        <v>0.55454036052230005</v>
      </c>
      <c r="I59" s="14">
        <f>ROUND(F59*Прил.10!$D$12,2)</f>
        <v>3064.69</v>
      </c>
      <c r="J59" s="14">
        <f>ROUND(I59*E59,2)</f>
        <v>13383501.23</v>
      </c>
    </row>
    <row r="60" spans="1:10" s="5" customFormat="1" ht="46.9" customHeight="1" x14ac:dyDescent="0.25">
      <c r="A60" s="12">
        <v>8</v>
      </c>
      <c r="B60" s="13" t="s">
        <v>153</v>
      </c>
      <c r="C60" s="21" t="s">
        <v>154</v>
      </c>
      <c r="D60" s="22" t="s">
        <v>152</v>
      </c>
      <c r="E60" s="29">
        <v>2184</v>
      </c>
      <c r="F60" s="23">
        <v>307</v>
      </c>
      <c r="G60" s="14">
        <f>ROUND(F60*E60,2)</f>
        <v>670488</v>
      </c>
      <c r="H60" s="19">
        <f>G60/G114</f>
        <v>0.22336281396582999</v>
      </c>
      <c r="I60" s="14">
        <f>ROUND(F60*Прил.10!$D$12,2)</f>
        <v>2468.2800000000002</v>
      </c>
      <c r="J60" s="14">
        <f>ROUND(I60*E60,2)</f>
        <v>5390723.5199999996</v>
      </c>
    </row>
    <row r="61" spans="1:10" s="5" customFormat="1" ht="15.6" customHeight="1" x14ac:dyDescent="0.25">
      <c r="A61" s="12"/>
      <c r="B61" s="121" t="s">
        <v>322</v>
      </c>
      <c r="C61" s="117"/>
      <c r="D61" s="117"/>
      <c r="E61" s="117"/>
      <c r="F61" s="120"/>
      <c r="G61" s="23">
        <f>SUM(G59:G60)</f>
        <v>2335101.06</v>
      </c>
      <c r="H61" s="19">
        <f>SUM(H59:H59)</f>
        <v>0.55454036052230005</v>
      </c>
      <c r="I61" s="14"/>
      <c r="J61" s="23">
        <f>SUM(J59:J60)</f>
        <v>18774224.75</v>
      </c>
    </row>
    <row r="62" spans="1:10" s="5" customFormat="1" ht="15.6" customHeight="1" outlineLevel="1" x14ac:dyDescent="0.25">
      <c r="A62" s="12"/>
      <c r="B62" s="13" t="s">
        <v>155</v>
      </c>
      <c r="C62" s="21" t="s">
        <v>156</v>
      </c>
      <c r="D62" s="22" t="s">
        <v>157</v>
      </c>
      <c r="E62" s="29">
        <v>1291</v>
      </c>
      <c r="F62" s="23">
        <v>137.06</v>
      </c>
      <c r="G62" s="14">
        <f t="shared" ref="G62:G93" si="2">ROUND(F62*E62,2)</f>
        <v>176944.46</v>
      </c>
      <c r="H62" s="19">
        <f>G62/G114</f>
        <v>5.8946338340529002E-2</v>
      </c>
      <c r="I62" s="14">
        <f>ROUND(F62*Прил.10!$D$12,2)</f>
        <v>1101.96</v>
      </c>
      <c r="J62" s="14">
        <f t="shared" ref="J62:J93" si="3">ROUND(I62*E62,2)</f>
        <v>1422630.36</v>
      </c>
    </row>
    <row r="63" spans="1:10" s="5" customFormat="1" ht="31.15" customHeight="1" outlineLevel="1" x14ac:dyDescent="0.25">
      <c r="A63" s="12"/>
      <c r="B63" s="20" t="s">
        <v>158</v>
      </c>
      <c r="C63" s="21" t="s">
        <v>159</v>
      </c>
      <c r="D63" s="22" t="s">
        <v>160</v>
      </c>
      <c r="E63" s="29">
        <v>111.63696552238</v>
      </c>
      <c r="F63" s="23">
        <v>725.69</v>
      </c>
      <c r="G63" s="14">
        <f t="shared" si="2"/>
        <v>81013.83</v>
      </c>
      <c r="H63" s="19">
        <f>G63/G114</f>
        <v>2.6988517376819999E-2</v>
      </c>
      <c r="I63" s="14">
        <f>ROUND(F63*Прил.10!$D$12,2)</f>
        <v>5834.55</v>
      </c>
      <c r="J63" s="14">
        <f t="shared" si="3"/>
        <v>651351.46</v>
      </c>
    </row>
    <row r="64" spans="1:10" s="5" customFormat="1" ht="15.6" customHeight="1" outlineLevel="1" x14ac:dyDescent="0.25">
      <c r="A64" s="12"/>
      <c r="B64" s="13" t="s">
        <v>155</v>
      </c>
      <c r="C64" s="21" t="s">
        <v>161</v>
      </c>
      <c r="D64" s="22" t="s">
        <v>157</v>
      </c>
      <c r="E64" s="29">
        <v>919</v>
      </c>
      <c r="F64" s="23">
        <v>87.72</v>
      </c>
      <c r="G64" s="14">
        <f t="shared" si="2"/>
        <v>80614.679999999993</v>
      </c>
      <c r="H64" s="19">
        <f>G64/G114</f>
        <v>2.6855546664154E-2</v>
      </c>
      <c r="I64" s="14">
        <f>ROUND(F64*Прил.10!$D$12,2)</f>
        <v>705.27</v>
      </c>
      <c r="J64" s="14">
        <f t="shared" si="3"/>
        <v>648143.13</v>
      </c>
    </row>
    <row r="65" spans="1:10" s="5" customFormat="1" ht="93.6" customHeight="1" outlineLevel="1" x14ac:dyDescent="0.25">
      <c r="A65" s="12"/>
      <c r="B65" s="20" t="s">
        <v>162</v>
      </c>
      <c r="C65" s="21" t="s">
        <v>163</v>
      </c>
      <c r="D65" s="22" t="s">
        <v>164</v>
      </c>
      <c r="E65" s="29">
        <v>4.2130679097922998</v>
      </c>
      <c r="F65" s="23">
        <v>10045</v>
      </c>
      <c r="G65" s="14">
        <f t="shared" si="2"/>
        <v>42320.27</v>
      </c>
      <c r="H65" s="19">
        <f>G65/G114</f>
        <v>1.4098350149434001E-2</v>
      </c>
      <c r="I65" s="14">
        <f>ROUND(F65*Прил.10!$D$12,2)</f>
        <v>80761.8</v>
      </c>
      <c r="J65" s="14">
        <f t="shared" si="3"/>
        <v>340254.95</v>
      </c>
    </row>
    <row r="66" spans="1:10" s="5" customFormat="1" ht="46.9" customHeight="1" outlineLevel="1" x14ac:dyDescent="0.25">
      <c r="A66" s="12"/>
      <c r="B66" s="20" t="s">
        <v>165</v>
      </c>
      <c r="C66" s="21" t="s">
        <v>166</v>
      </c>
      <c r="D66" s="22" t="s">
        <v>160</v>
      </c>
      <c r="E66" s="29">
        <v>19.364309889194999</v>
      </c>
      <c r="F66" s="23">
        <v>1684.93</v>
      </c>
      <c r="G66" s="14">
        <f t="shared" si="2"/>
        <v>32627.51</v>
      </c>
      <c r="H66" s="19">
        <f>G66/G114</f>
        <v>1.0869355523586E-2</v>
      </c>
      <c r="I66" s="14">
        <f>ROUND(F66*Прил.10!$D$12,2)</f>
        <v>13546.84</v>
      </c>
      <c r="J66" s="14">
        <f t="shared" si="3"/>
        <v>262325.21000000002</v>
      </c>
    </row>
    <row r="67" spans="1:10" s="5" customFormat="1" ht="15.6" customHeight="1" outlineLevel="1" x14ac:dyDescent="0.25">
      <c r="A67" s="12"/>
      <c r="B67" s="20" t="s">
        <v>167</v>
      </c>
      <c r="C67" s="21" t="s">
        <v>168</v>
      </c>
      <c r="D67" s="22" t="s">
        <v>169</v>
      </c>
      <c r="E67" s="29">
        <v>3934.8551996675001</v>
      </c>
      <c r="F67" s="23">
        <v>6.78</v>
      </c>
      <c r="G67" s="14">
        <f t="shared" si="2"/>
        <v>26678.32</v>
      </c>
      <c r="H67" s="19">
        <f>G67/G114</f>
        <v>8.8874739399973004E-3</v>
      </c>
      <c r="I67" s="14">
        <f>ROUND(F67*Прил.10!$D$12,2)</f>
        <v>54.51</v>
      </c>
      <c r="J67" s="14">
        <f t="shared" si="3"/>
        <v>214488.95999999999</v>
      </c>
    </row>
    <row r="68" spans="1:10" s="5" customFormat="1" ht="31.15" customHeight="1" outlineLevel="1" x14ac:dyDescent="0.25">
      <c r="A68" s="12"/>
      <c r="B68" s="20" t="s">
        <v>170</v>
      </c>
      <c r="C68" s="21" t="s">
        <v>171</v>
      </c>
      <c r="D68" s="22" t="s">
        <v>164</v>
      </c>
      <c r="E68" s="29">
        <v>2.8169449177766999</v>
      </c>
      <c r="F68" s="23">
        <v>9424</v>
      </c>
      <c r="G68" s="14">
        <f t="shared" si="2"/>
        <v>26546.89</v>
      </c>
      <c r="H68" s="19">
        <f>G68/G114</f>
        <v>8.8436900473108995E-3</v>
      </c>
      <c r="I68" s="14">
        <f>ROUND(F68*Прил.10!$D$12,2)</f>
        <v>75768.960000000006</v>
      </c>
      <c r="J68" s="14">
        <f t="shared" si="3"/>
        <v>213436.99</v>
      </c>
    </row>
    <row r="69" spans="1:10" s="5" customFormat="1" ht="62.45" customHeight="1" outlineLevel="1" x14ac:dyDescent="0.25">
      <c r="A69" s="12"/>
      <c r="B69" s="20" t="s">
        <v>172</v>
      </c>
      <c r="C69" s="21" t="s">
        <v>173</v>
      </c>
      <c r="D69" s="22" t="s">
        <v>164</v>
      </c>
      <c r="E69" s="29">
        <v>4.4415551844087</v>
      </c>
      <c r="F69" s="23">
        <v>5582.57</v>
      </c>
      <c r="G69" s="14">
        <f t="shared" si="2"/>
        <v>24795.29</v>
      </c>
      <c r="H69" s="19">
        <f>G69/G114</f>
        <v>8.2601713192462997E-3</v>
      </c>
      <c r="I69" s="14">
        <f>ROUND(F69*Прил.10!$D$12,2)</f>
        <v>44883.86</v>
      </c>
      <c r="J69" s="14">
        <f t="shared" si="3"/>
        <v>199354.14</v>
      </c>
    </row>
    <row r="70" spans="1:10" s="5" customFormat="1" ht="31.15" customHeight="1" outlineLevel="1" x14ac:dyDescent="0.25">
      <c r="A70" s="12"/>
      <c r="B70" s="20" t="s">
        <v>174</v>
      </c>
      <c r="C70" s="21" t="s">
        <v>175</v>
      </c>
      <c r="D70" s="22" t="s">
        <v>160</v>
      </c>
      <c r="E70" s="29">
        <v>37.922197697510001</v>
      </c>
      <c r="F70" s="23">
        <v>653.30999999999995</v>
      </c>
      <c r="G70" s="14">
        <f t="shared" si="2"/>
        <v>24774.95</v>
      </c>
      <c r="H70" s="19">
        <f>G70/G114</f>
        <v>8.2533953595929996E-3</v>
      </c>
      <c r="I70" s="14">
        <f>ROUND(F70*Прил.10!$D$12,2)</f>
        <v>5252.61</v>
      </c>
      <c r="J70" s="14">
        <f t="shared" si="3"/>
        <v>199190.51</v>
      </c>
    </row>
    <row r="71" spans="1:10" s="5" customFormat="1" ht="46.9" customHeight="1" outlineLevel="1" x14ac:dyDescent="0.25">
      <c r="A71" s="12"/>
      <c r="B71" s="20" t="s">
        <v>176</v>
      </c>
      <c r="C71" s="21" t="s">
        <v>177</v>
      </c>
      <c r="D71" s="22" t="s">
        <v>164</v>
      </c>
      <c r="E71" s="29">
        <v>3.1687330758777001</v>
      </c>
      <c r="F71" s="23">
        <v>6785.77</v>
      </c>
      <c r="G71" s="14">
        <f t="shared" si="2"/>
        <v>21502.29</v>
      </c>
      <c r="H71" s="19">
        <f>G71/G114</f>
        <v>7.1631587755624998E-3</v>
      </c>
      <c r="I71" s="14">
        <f>ROUND(F71*Прил.10!$D$12,2)</f>
        <v>54557.59</v>
      </c>
      <c r="J71" s="14">
        <f t="shared" si="3"/>
        <v>172878.44</v>
      </c>
    </row>
    <row r="72" spans="1:10" s="5" customFormat="1" ht="46.9" customHeight="1" outlineLevel="1" x14ac:dyDescent="0.25">
      <c r="A72" s="12"/>
      <c r="B72" s="20" t="s">
        <v>178</v>
      </c>
      <c r="C72" s="21" t="s">
        <v>179</v>
      </c>
      <c r="D72" s="22" t="s">
        <v>160</v>
      </c>
      <c r="E72" s="29">
        <v>21.021923040869002</v>
      </c>
      <c r="F72" s="23">
        <v>1010</v>
      </c>
      <c r="G72" s="14">
        <f t="shared" si="2"/>
        <v>21232.14</v>
      </c>
      <c r="H72" s="19">
        <f>G72/G114</f>
        <v>7.0731624382785003E-3</v>
      </c>
      <c r="I72" s="14">
        <f>ROUND(F72*Прил.10!$D$12,2)</f>
        <v>8120.4</v>
      </c>
      <c r="J72" s="14">
        <f t="shared" si="3"/>
        <v>170706.42</v>
      </c>
    </row>
    <row r="73" spans="1:10" s="5" customFormat="1" ht="31.15" customHeight="1" outlineLevel="1" x14ac:dyDescent="0.25">
      <c r="A73" s="12"/>
      <c r="B73" s="20" t="s">
        <v>180</v>
      </c>
      <c r="C73" s="21" t="s">
        <v>181</v>
      </c>
      <c r="D73" s="22" t="s">
        <v>160</v>
      </c>
      <c r="E73" s="29">
        <v>34.197417392322997</v>
      </c>
      <c r="F73" s="23">
        <v>560</v>
      </c>
      <c r="G73" s="14">
        <f t="shared" si="2"/>
        <v>19150.55</v>
      </c>
      <c r="H73" s="19">
        <f>G73/G114</f>
        <v>6.3797125929075001E-3</v>
      </c>
      <c r="I73" s="14">
        <f>ROUND(F73*Прил.10!$D$12,2)</f>
        <v>4502.3999999999996</v>
      </c>
      <c r="J73" s="14">
        <f t="shared" si="3"/>
        <v>153970.45000000001</v>
      </c>
    </row>
    <row r="74" spans="1:10" s="5" customFormat="1" ht="31.15" customHeight="1" outlineLevel="1" x14ac:dyDescent="0.25">
      <c r="A74" s="12"/>
      <c r="B74" s="20" t="s">
        <v>182</v>
      </c>
      <c r="C74" s="21" t="s">
        <v>183</v>
      </c>
      <c r="D74" s="22" t="s">
        <v>169</v>
      </c>
      <c r="E74" s="29">
        <v>3773.5811798933</v>
      </c>
      <c r="F74" s="23">
        <v>3.62</v>
      </c>
      <c r="G74" s="14">
        <f t="shared" si="2"/>
        <v>13660.36</v>
      </c>
      <c r="H74" s="19">
        <f>G74/G114</f>
        <v>4.5507398333546004E-3</v>
      </c>
      <c r="I74" s="14">
        <f>ROUND(F74*Прил.10!$D$12,2)</f>
        <v>29.1</v>
      </c>
      <c r="J74" s="14">
        <f t="shared" si="3"/>
        <v>109811.21</v>
      </c>
    </row>
    <row r="75" spans="1:10" s="5" customFormat="1" ht="31.15" customHeight="1" outlineLevel="1" x14ac:dyDescent="0.25">
      <c r="A75" s="12"/>
      <c r="B75" s="20" t="s">
        <v>184</v>
      </c>
      <c r="C75" s="21" t="s">
        <v>185</v>
      </c>
      <c r="D75" s="22" t="s">
        <v>164</v>
      </c>
      <c r="E75" s="29">
        <v>0.69559611004496003</v>
      </c>
      <c r="F75" s="23">
        <v>17796.96</v>
      </c>
      <c r="G75" s="14">
        <f t="shared" si="2"/>
        <v>12379.5</v>
      </c>
      <c r="H75" s="19">
        <f>G75/G114</f>
        <v>4.1240409306207001E-3</v>
      </c>
      <c r="I75" s="14">
        <f>ROUND(F75*Прил.10!$D$12,2)</f>
        <v>143087.56</v>
      </c>
      <c r="J75" s="14">
        <f t="shared" si="3"/>
        <v>99531.15</v>
      </c>
    </row>
    <row r="76" spans="1:10" s="5" customFormat="1" ht="31.15" customHeight="1" outlineLevel="1" x14ac:dyDescent="0.25">
      <c r="A76" s="12"/>
      <c r="B76" s="20" t="s">
        <v>186</v>
      </c>
      <c r="C76" s="21" t="s">
        <v>187</v>
      </c>
      <c r="D76" s="22" t="s">
        <v>164</v>
      </c>
      <c r="E76" s="29">
        <v>2.844232874771</v>
      </c>
      <c r="F76" s="23">
        <v>3960</v>
      </c>
      <c r="G76" s="14">
        <f t="shared" si="2"/>
        <v>11263.16</v>
      </c>
      <c r="H76" s="19">
        <f>G76/G114</f>
        <v>3.7521493475609E-3</v>
      </c>
      <c r="I76" s="14">
        <f>ROUND(F76*Прил.10!$D$12,2)</f>
        <v>31838.400000000001</v>
      </c>
      <c r="J76" s="14">
        <f t="shared" si="3"/>
        <v>90555.82</v>
      </c>
    </row>
    <row r="77" spans="1:10" s="5" customFormat="1" ht="31.15" customHeight="1" outlineLevel="1" x14ac:dyDescent="0.25">
      <c r="A77" s="12"/>
      <c r="B77" s="20" t="s">
        <v>188</v>
      </c>
      <c r="C77" s="21" t="s">
        <v>189</v>
      </c>
      <c r="D77" s="22" t="s">
        <v>160</v>
      </c>
      <c r="E77" s="29">
        <v>178.34068529213999</v>
      </c>
      <c r="F77" s="23">
        <v>54.95</v>
      </c>
      <c r="G77" s="14">
        <f t="shared" si="2"/>
        <v>9799.82</v>
      </c>
      <c r="H77" s="19">
        <f>G77/G114</f>
        <v>3.2646600260685002E-3</v>
      </c>
      <c r="I77" s="14">
        <f>ROUND(F77*Прил.10!$D$12,2)</f>
        <v>441.8</v>
      </c>
      <c r="J77" s="14">
        <f t="shared" si="3"/>
        <v>78790.91</v>
      </c>
    </row>
    <row r="78" spans="1:10" s="5" customFormat="1" ht="31.15" customHeight="1" outlineLevel="1" x14ac:dyDescent="0.25">
      <c r="A78" s="12"/>
      <c r="B78" s="20" t="s">
        <v>190</v>
      </c>
      <c r="C78" s="21" t="s">
        <v>191</v>
      </c>
      <c r="D78" s="22" t="s">
        <v>160</v>
      </c>
      <c r="E78" s="29">
        <v>13.911907014905999</v>
      </c>
      <c r="F78" s="23">
        <v>517.91</v>
      </c>
      <c r="G78" s="14">
        <f t="shared" si="2"/>
        <v>7205.12</v>
      </c>
      <c r="H78" s="19">
        <f>G78/G114</f>
        <v>2.4002754384292E-3</v>
      </c>
      <c r="I78" s="14">
        <f>ROUND(F78*Прил.10!$D$12,2)</f>
        <v>4164</v>
      </c>
      <c r="J78" s="14">
        <f t="shared" si="3"/>
        <v>57929.18</v>
      </c>
    </row>
    <row r="79" spans="1:10" s="5" customFormat="1" ht="31.15" customHeight="1" outlineLevel="1" x14ac:dyDescent="0.25">
      <c r="A79" s="12"/>
      <c r="B79" s="20" t="s">
        <v>192</v>
      </c>
      <c r="C79" s="21" t="s">
        <v>193</v>
      </c>
      <c r="D79" s="22" t="s">
        <v>194</v>
      </c>
      <c r="E79" s="29">
        <v>2.8552867838544</v>
      </c>
      <c r="F79" s="23">
        <v>1740.2</v>
      </c>
      <c r="G79" s="14">
        <f t="shared" si="2"/>
        <v>4968.7700000000004</v>
      </c>
      <c r="H79" s="19">
        <f>G79/G114</f>
        <v>1.6552696679866001E-3</v>
      </c>
      <c r="I79" s="14">
        <f>ROUND(F79*Прил.10!$D$12,2)</f>
        <v>13991.21</v>
      </c>
      <c r="J79" s="14">
        <f t="shared" si="3"/>
        <v>39948.92</v>
      </c>
    </row>
    <row r="80" spans="1:10" s="5" customFormat="1" ht="31.15" customHeight="1" outlineLevel="1" x14ac:dyDescent="0.25">
      <c r="A80" s="12"/>
      <c r="B80" s="20" t="s">
        <v>195</v>
      </c>
      <c r="C80" s="21" t="s">
        <v>196</v>
      </c>
      <c r="D80" s="22" t="s">
        <v>164</v>
      </c>
      <c r="E80" s="29">
        <v>1.1039224833215</v>
      </c>
      <c r="F80" s="23">
        <v>4455.2</v>
      </c>
      <c r="G80" s="14">
        <f t="shared" si="2"/>
        <v>4918.2</v>
      </c>
      <c r="H80" s="19">
        <f>G80/G114</f>
        <v>1.6384230465671999E-3</v>
      </c>
      <c r="I80" s="14">
        <f>ROUND(F80*Прил.10!$D$12,2)</f>
        <v>35819.81</v>
      </c>
      <c r="J80" s="14">
        <f t="shared" si="3"/>
        <v>39542.29</v>
      </c>
    </row>
    <row r="81" spans="1:10" s="5" customFormat="1" ht="46.9" customHeight="1" outlineLevel="1" x14ac:dyDescent="0.25">
      <c r="A81" s="12"/>
      <c r="B81" s="20" t="s">
        <v>197</v>
      </c>
      <c r="C81" s="21" t="s">
        <v>198</v>
      </c>
      <c r="D81" s="22" t="s">
        <v>164</v>
      </c>
      <c r="E81" s="29">
        <v>0.60750959671349003</v>
      </c>
      <c r="F81" s="23">
        <v>6305.86</v>
      </c>
      <c r="G81" s="14">
        <f t="shared" si="2"/>
        <v>3830.87</v>
      </c>
      <c r="H81" s="19">
        <f>G81/G114</f>
        <v>1.2761957009481001E-3</v>
      </c>
      <c r="I81" s="14">
        <f>ROUND(F81*Прил.10!$D$12,2)</f>
        <v>50699.11</v>
      </c>
      <c r="J81" s="14">
        <f t="shared" si="3"/>
        <v>30800.2</v>
      </c>
    </row>
    <row r="82" spans="1:10" s="5" customFormat="1" ht="46.9" customHeight="1" outlineLevel="1" x14ac:dyDescent="0.25">
      <c r="A82" s="12"/>
      <c r="B82" s="20" t="s">
        <v>199</v>
      </c>
      <c r="C82" s="21" t="s">
        <v>200</v>
      </c>
      <c r="D82" s="22" t="s">
        <v>164</v>
      </c>
      <c r="E82" s="29">
        <v>0.54388757669121002</v>
      </c>
      <c r="F82" s="23">
        <v>6503.23</v>
      </c>
      <c r="G82" s="14">
        <f t="shared" si="2"/>
        <v>3537.03</v>
      </c>
      <c r="H82" s="19">
        <f>G82/G114</f>
        <v>1.1783074027896E-3</v>
      </c>
      <c r="I82" s="14">
        <f>ROUND(F82*Прил.10!$D$12,2)</f>
        <v>52285.97</v>
      </c>
      <c r="J82" s="14">
        <f t="shared" si="3"/>
        <v>28437.69</v>
      </c>
    </row>
    <row r="83" spans="1:10" s="5" customFormat="1" ht="31.15" customHeight="1" outlineLevel="1" x14ac:dyDescent="0.25">
      <c r="A83" s="12"/>
      <c r="B83" s="20" t="s">
        <v>201</v>
      </c>
      <c r="C83" s="21" t="s">
        <v>202</v>
      </c>
      <c r="D83" s="22" t="s">
        <v>160</v>
      </c>
      <c r="E83" s="29">
        <v>0.56753379023941997</v>
      </c>
      <c r="F83" s="23">
        <v>5197.2299999999996</v>
      </c>
      <c r="G83" s="14">
        <f t="shared" si="2"/>
        <v>2949.6</v>
      </c>
      <c r="H83" s="19">
        <f>G83/G114</f>
        <v>9.8261409014571005E-4</v>
      </c>
      <c r="I83" s="14">
        <f>ROUND(F83*Прил.10!$D$12,2)</f>
        <v>41785.730000000003</v>
      </c>
      <c r="J83" s="14">
        <f t="shared" si="3"/>
        <v>23714.81</v>
      </c>
    </row>
    <row r="84" spans="1:10" s="5" customFormat="1" ht="31.15" customHeight="1" outlineLevel="1" x14ac:dyDescent="0.25">
      <c r="A84" s="12"/>
      <c r="B84" s="20" t="s">
        <v>203</v>
      </c>
      <c r="C84" s="21" t="s">
        <v>204</v>
      </c>
      <c r="D84" s="22" t="s">
        <v>160</v>
      </c>
      <c r="E84" s="29">
        <v>5.5245367226655997</v>
      </c>
      <c r="F84" s="23">
        <v>519.79999999999995</v>
      </c>
      <c r="G84" s="14">
        <f t="shared" si="2"/>
        <v>2871.65</v>
      </c>
      <c r="H84" s="19">
        <f>G84/G114</f>
        <v>9.5664624083499996E-4</v>
      </c>
      <c r="I84" s="14">
        <f>ROUND(F84*Прил.10!$D$12,2)</f>
        <v>4179.1899999999996</v>
      </c>
      <c r="J84" s="14">
        <f t="shared" si="3"/>
        <v>23088.09</v>
      </c>
    </row>
    <row r="85" spans="1:10" s="5" customFormat="1" ht="31.15" customHeight="1" outlineLevel="1" x14ac:dyDescent="0.25">
      <c r="A85" s="12"/>
      <c r="B85" s="20" t="s">
        <v>205</v>
      </c>
      <c r="C85" s="21" t="s">
        <v>206</v>
      </c>
      <c r="D85" s="22" t="s">
        <v>160</v>
      </c>
      <c r="E85" s="29">
        <v>1.8589726479883999</v>
      </c>
      <c r="F85" s="23">
        <v>711.5</v>
      </c>
      <c r="G85" s="14">
        <f t="shared" si="2"/>
        <v>1322.66</v>
      </c>
      <c r="H85" s="19">
        <f>G85/G114</f>
        <v>4.4062393289670998E-4</v>
      </c>
      <c r="I85" s="14">
        <f>ROUND(F85*Прил.10!$D$12,2)</f>
        <v>5720.46</v>
      </c>
      <c r="J85" s="14">
        <f t="shared" si="3"/>
        <v>10634.18</v>
      </c>
    </row>
    <row r="86" spans="1:10" s="5" customFormat="1" ht="46.9" customHeight="1" outlineLevel="1" x14ac:dyDescent="0.25">
      <c r="A86" s="12"/>
      <c r="B86" s="20" t="s">
        <v>207</v>
      </c>
      <c r="C86" s="21" t="s">
        <v>208</v>
      </c>
      <c r="D86" s="22" t="s">
        <v>160</v>
      </c>
      <c r="E86" s="29">
        <v>0.8181976427962</v>
      </c>
      <c r="F86" s="23">
        <v>1430</v>
      </c>
      <c r="G86" s="14">
        <f t="shared" si="2"/>
        <v>1170.02</v>
      </c>
      <c r="H86" s="19">
        <f>G86/G114</f>
        <v>3.8977425337411001E-4</v>
      </c>
      <c r="I86" s="14">
        <f>ROUND(F86*Прил.10!$D$12,2)</f>
        <v>11497.2</v>
      </c>
      <c r="J86" s="14">
        <f t="shared" si="3"/>
        <v>9406.98</v>
      </c>
    </row>
    <row r="87" spans="1:10" s="5" customFormat="1" ht="15.6" customHeight="1" outlineLevel="1" x14ac:dyDescent="0.25">
      <c r="A87" s="12"/>
      <c r="B87" s="20" t="s">
        <v>209</v>
      </c>
      <c r="C87" s="21" t="s">
        <v>210</v>
      </c>
      <c r="D87" s="22" t="s">
        <v>164</v>
      </c>
      <c r="E87" s="29">
        <v>8.9997090684363998E-2</v>
      </c>
      <c r="F87" s="23">
        <v>11978</v>
      </c>
      <c r="G87" s="14">
        <f t="shared" si="2"/>
        <v>1077.99</v>
      </c>
      <c r="H87" s="19">
        <f>G87/G114</f>
        <v>3.5911586758753E-4</v>
      </c>
      <c r="I87" s="14">
        <f>ROUND(F87*Прил.10!$D$12,2)</f>
        <v>96303.12</v>
      </c>
      <c r="J87" s="14">
        <f t="shared" si="3"/>
        <v>8667</v>
      </c>
    </row>
    <row r="88" spans="1:10" s="5" customFormat="1" ht="46.9" customHeight="1" outlineLevel="1" x14ac:dyDescent="0.25">
      <c r="A88" s="12"/>
      <c r="B88" s="20" t="s">
        <v>211</v>
      </c>
      <c r="C88" s="21" t="s">
        <v>212</v>
      </c>
      <c r="D88" s="22" t="s">
        <v>213</v>
      </c>
      <c r="E88" s="29">
        <v>68.101216595962995</v>
      </c>
      <c r="F88" s="23">
        <v>15.41</v>
      </c>
      <c r="G88" s="14">
        <f t="shared" si="2"/>
        <v>1049.44</v>
      </c>
      <c r="H88" s="19">
        <f>G88/G114</f>
        <v>3.4960487210554001E-4</v>
      </c>
      <c r="I88" s="14">
        <f>ROUND(F88*Прил.10!$D$12,2)</f>
        <v>123.9</v>
      </c>
      <c r="J88" s="14">
        <f t="shared" si="3"/>
        <v>8437.74</v>
      </c>
    </row>
    <row r="89" spans="1:10" s="5" customFormat="1" ht="15.6" customHeight="1" outlineLevel="1" x14ac:dyDescent="0.25">
      <c r="A89" s="12"/>
      <c r="B89" s="20" t="s">
        <v>214</v>
      </c>
      <c r="C89" s="21" t="s">
        <v>215</v>
      </c>
      <c r="D89" s="22" t="s">
        <v>164</v>
      </c>
      <c r="E89" s="29">
        <v>0.30435625914461001</v>
      </c>
      <c r="F89" s="23">
        <v>3316.55</v>
      </c>
      <c r="G89" s="14">
        <f t="shared" si="2"/>
        <v>1009.41</v>
      </c>
      <c r="H89" s="19">
        <f>G89/G114</f>
        <v>3.3626949034919001E-4</v>
      </c>
      <c r="I89" s="14">
        <f>ROUND(F89*Прил.10!$D$12,2)</f>
        <v>26665.06</v>
      </c>
      <c r="J89" s="14">
        <f t="shared" si="3"/>
        <v>8115.68</v>
      </c>
    </row>
    <row r="90" spans="1:10" s="5" customFormat="1" ht="31.15" customHeight="1" outlineLevel="1" x14ac:dyDescent="0.25">
      <c r="A90" s="12"/>
      <c r="B90" s="20" t="s">
        <v>216</v>
      </c>
      <c r="C90" s="21" t="s">
        <v>217</v>
      </c>
      <c r="D90" s="22" t="s">
        <v>160</v>
      </c>
      <c r="E90" s="29">
        <v>1.6352725815956</v>
      </c>
      <c r="F90" s="23">
        <v>600</v>
      </c>
      <c r="G90" s="14">
        <f t="shared" si="2"/>
        <v>981.16</v>
      </c>
      <c r="H90" s="19">
        <f>G90/G114</f>
        <v>3.2685843527508E-4</v>
      </c>
      <c r="I90" s="14">
        <f>ROUND(F90*Прил.10!$D$12,2)</f>
        <v>4824</v>
      </c>
      <c r="J90" s="14">
        <f t="shared" si="3"/>
        <v>7888.55</v>
      </c>
    </row>
    <row r="91" spans="1:10" s="5" customFormat="1" ht="15.6" customHeight="1" outlineLevel="1" x14ac:dyDescent="0.25">
      <c r="A91" s="12"/>
      <c r="B91" s="20" t="s">
        <v>218</v>
      </c>
      <c r="C91" s="21" t="s">
        <v>219</v>
      </c>
      <c r="D91" s="22" t="s">
        <v>164</v>
      </c>
      <c r="E91" s="29">
        <v>0.28442345052988</v>
      </c>
      <c r="F91" s="23">
        <v>2606.9</v>
      </c>
      <c r="G91" s="14">
        <f t="shared" si="2"/>
        <v>741.46</v>
      </c>
      <c r="H91" s="19">
        <f>G91/G114</f>
        <v>2.4700604938956001E-4</v>
      </c>
      <c r="I91" s="14">
        <f>ROUND(F91*Прил.10!$D$12,2)</f>
        <v>20959.48</v>
      </c>
      <c r="J91" s="14">
        <f t="shared" si="3"/>
        <v>5961.37</v>
      </c>
    </row>
    <row r="92" spans="1:10" s="5" customFormat="1" ht="15.6" customHeight="1" outlineLevel="1" x14ac:dyDescent="0.25">
      <c r="A92" s="12"/>
      <c r="B92" s="20" t="s">
        <v>220</v>
      </c>
      <c r="C92" s="21" t="s">
        <v>221</v>
      </c>
      <c r="D92" s="22" t="s">
        <v>169</v>
      </c>
      <c r="E92" s="29">
        <v>19.028522815254</v>
      </c>
      <c r="F92" s="23">
        <v>35.53</v>
      </c>
      <c r="G92" s="14">
        <f t="shared" si="2"/>
        <v>676.08</v>
      </c>
      <c r="H92" s="19">
        <f>G92/G114</f>
        <v>2.2522570316847E-4</v>
      </c>
      <c r="I92" s="14">
        <f>ROUND(F92*Прил.10!$D$12,2)</f>
        <v>285.66000000000003</v>
      </c>
      <c r="J92" s="14">
        <f t="shared" si="3"/>
        <v>5435.69</v>
      </c>
    </row>
    <row r="93" spans="1:10" s="5" customFormat="1" ht="46.9" customHeight="1" outlineLevel="1" x14ac:dyDescent="0.25">
      <c r="A93" s="12"/>
      <c r="B93" s="20" t="s">
        <v>222</v>
      </c>
      <c r="C93" s="21" t="s">
        <v>223</v>
      </c>
      <c r="D93" s="22" t="s">
        <v>152</v>
      </c>
      <c r="E93" s="29">
        <v>1736.14922471</v>
      </c>
      <c r="F93" s="23">
        <v>0.37</v>
      </c>
      <c r="G93" s="14">
        <f t="shared" si="2"/>
        <v>642.38</v>
      </c>
      <c r="H93" s="19">
        <f>G93/G114</f>
        <v>2.1399906401809999E-4</v>
      </c>
      <c r="I93" s="14">
        <f>ROUND(F93*Прил.10!$D$12,2)</f>
        <v>2.97</v>
      </c>
      <c r="J93" s="14">
        <f t="shared" si="3"/>
        <v>5156.3599999999997</v>
      </c>
    </row>
    <row r="94" spans="1:10" s="5" customFormat="1" ht="46.9" customHeight="1" outlineLevel="1" x14ac:dyDescent="0.25">
      <c r="A94" s="12"/>
      <c r="B94" s="20" t="s">
        <v>224</v>
      </c>
      <c r="C94" s="21" t="s">
        <v>225</v>
      </c>
      <c r="D94" s="22" t="s">
        <v>160</v>
      </c>
      <c r="E94" s="29">
        <v>0.57007817873107003</v>
      </c>
      <c r="F94" s="23">
        <v>1056</v>
      </c>
      <c r="G94" s="14">
        <f t="shared" ref="G94:G125" si="4">ROUND(F94*E94,2)</f>
        <v>602</v>
      </c>
      <c r="H94" s="19">
        <f>G94/G114</f>
        <v>2.0054708511924E-4</v>
      </c>
      <c r="I94" s="14">
        <f>ROUND(F94*Прил.10!$D$12,2)</f>
        <v>8490.24</v>
      </c>
      <c r="J94" s="14">
        <f t="shared" ref="J94:J125" si="5">ROUND(I94*E94,2)</f>
        <v>4840.1000000000004</v>
      </c>
    </row>
    <row r="95" spans="1:10" s="5" customFormat="1" ht="15.6" customHeight="1" outlineLevel="1" x14ac:dyDescent="0.25">
      <c r="A95" s="12"/>
      <c r="B95" s="20" t="s">
        <v>226</v>
      </c>
      <c r="C95" s="21" t="s">
        <v>227</v>
      </c>
      <c r="D95" s="22" t="s">
        <v>164</v>
      </c>
      <c r="E95" s="29">
        <v>0.19705391047425</v>
      </c>
      <c r="F95" s="23">
        <v>1696.01</v>
      </c>
      <c r="G95" s="14">
        <f t="shared" si="4"/>
        <v>334.21</v>
      </c>
      <c r="H95" s="19">
        <f>G95/G114</f>
        <v>1.1133694571047E-4</v>
      </c>
      <c r="I95" s="14">
        <f>ROUND(F95*Прил.10!$D$12,2)</f>
        <v>13635.92</v>
      </c>
      <c r="J95" s="14">
        <f t="shared" si="5"/>
        <v>2687.01</v>
      </c>
    </row>
    <row r="96" spans="1:10" s="5" customFormat="1" ht="15.6" customHeight="1" outlineLevel="1" x14ac:dyDescent="0.25">
      <c r="A96" s="12"/>
      <c r="B96" s="20" t="s">
        <v>228</v>
      </c>
      <c r="C96" s="21" t="s">
        <v>229</v>
      </c>
      <c r="D96" s="22" t="s">
        <v>160</v>
      </c>
      <c r="E96" s="29">
        <v>115.2319318362</v>
      </c>
      <c r="F96" s="23">
        <v>2.44</v>
      </c>
      <c r="G96" s="14">
        <f t="shared" si="4"/>
        <v>281.17</v>
      </c>
      <c r="H96" s="19">
        <f>G96/G114</f>
        <v>9.3667481599630004E-5</v>
      </c>
      <c r="I96" s="14">
        <f>ROUND(F96*Прил.10!$D$12,2)</f>
        <v>19.62</v>
      </c>
      <c r="J96" s="14">
        <f t="shared" si="5"/>
        <v>2260.85</v>
      </c>
    </row>
    <row r="97" spans="1:10" s="5" customFormat="1" ht="46.9" customHeight="1" outlineLevel="1" x14ac:dyDescent="0.25">
      <c r="A97" s="12"/>
      <c r="B97" s="20" t="s">
        <v>230</v>
      </c>
      <c r="C97" s="21" t="s">
        <v>231</v>
      </c>
      <c r="D97" s="22" t="s">
        <v>164</v>
      </c>
      <c r="E97" s="29">
        <v>4.7292043960852001E-2</v>
      </c>
      <c r="F97" s="23">
        <v>5817.58</v>
      </c>
      <c r="G97" s="14">
        <f t="shared" si="4"/>
        <v>275.13</v>
      </c>
      <c r="H97" s="19">
        <f>G97/G114</f>
        <v>9.1655348054580006E-5</v>
      </c>
      <c r="I97" s="14">
        <f>ROUND(F97*Прил.10!$D$12,2)</f>
        <v>46773.34</v>
      </c>
      <c r="J97" s="14">
        <f t="shared" si="5"/>
        <v>2212.0100000000002</v>
      </c>
    </row>
    <row r="98" spans="1:10" s="5" customFormat="1" ht="31.15" customHeight="1" outlineLevel="1" x14ac:dyDescent="0.25">
      <c r="A98" s="12"/>
      <c r="B98" s="20" t="s">
        <v>232</v>
      </c>
      <c r="C98" s="21" t="s">
        <v>233</v>
      </c>
      <c r="D98" s="22" t="s">
        <v>169</v>
      </c>
      <c r="E98" s="29">
        <v>9.4195523809855004</v>
      </c>
      <c r="F98" s="23">
        <v>28.72</v>
      </c>
      <c r="G98" s="14">
        <f t="shared" si="4"/>
        <v>270.52999999999997</v>
      </c>
      <c r="H98" s="19">
        <f>G98/G114</f>
        <v>9.0122928467290005E-5</v>
      </c>
      <c r="I98" s="14">
        <f>ROUND(F98*Прил.10!$D$12,2)</f>
        <v>230.91</v>
      </c>
      <c r="J98" s="14">
        <f t="shared" si="5"/>
        <v>2175.0700000000002</v>
      </c>
    </row>
    <row r="99" spans="1:10" s="5" customFormat="1" ht="31.15" customHeight="1" outlineLevel="1" x14ac:dyDescent="0.25">
      <c r="A99" s="12"/>
      <c r="B99" s="20" t="s">
        <v>234</v>
      </c>
      <c r="C99" s="21" t="s">
        <v>235</v>
      </c>
      <c r="D99" s="22" t="s">
        <v>164</v>
      </c>
      <c r="E99" s="29">
        <v>1.2724915631984E-2</v>
      </c>
      <c r="F99" s="23">
        <v>9793</v>
      </c>
      <c r="G99" s="14">
        <f t="shared" si="4"/>
        <v>124.62</v>
      </c>
      <c r="H99" s="19">
        <f>G99/G114</f>
        <v>4.1515245427840003E-5</v>
      </c>
      <c r="I99" s="14">
        <f>ROUND(F99*Прил.10!$D$12,2)</f>
        <v>78735.72</v>
      </c>
      <c r="J99" s="14">
        <f t="shared" si="5"/>
        <v>1001.91</v>
      </c>
    </row>
    <row r="100" spans="1:10" s="5" customFormat="1" ht="15.6" customHeight="1" outlineLevel="1" x14ac:dyDescent="0.25">
      <c r="A100" s="12"/>
      <c r="B100" s="20" t="s">
        <v>236</v>
      </c>
      <c r="C100" s="21" t="s">
        <v>237</v>
      </c>
      <c r="D100" s="22" t="s">
        <v>164</v>
      </c>
      <c r="E100" s="29">
        <v>6.3499529865638005E-2</v>
      </c>
      <c r="F100" s="23">
        <v>1946.91</v>
      </c>
      <c r="G100" s="14">
        <f t="shared" si="4"/>
        <v>123.63</v>
      </c>
      <c r="H100" s="19">
        <f>G100/G114</f>
        <v>4.118544208188E-5</v>
      </c>
      <c r="I100" s="14">
        <f>ROUND(F100*Прил.10!$D$12,2)</f>
        <v>15653.16</v>
      </c>
      <c r="J100" s="14">
        <f t="shared" si="5"/>
        <v>993.97</v>
      </c>
    </row>
    <row r="101" spans="1:10" s="5" customFormat="1" ht="46.9" customHeight="1" outlineLevel="1" x14ac:dyDescent="0.25">
      <c r="A101" s="12"/>
      <c r="B101" s="20" t="s">
        <v>238</v>
      </c>
      <c r="C101" s="21" t="s">
        <v>239</v>
      </c>
      <c r="D101" s="22" t="s">
        <v>160</v>
      </c>
      <c r="E101" s="29">
        <v>0.18177761202060999</v>
      </c>
      <c r="F101" s="23">
        <v>558.33000000000004</v>
      </c>
      <c r="G101" s="14">
        <f t="shared" si="4"/>
        <v>101.49</v>
      </c>
      <c r="H101" s="19">
        <f>G101/G114</f>
        <v>3.3809839981315001E-5</v>
      </c>
      <c r="I101" s="14">
        <f>ROUND(F101*Прил.10!$D$12,2)</f>
        <v>4488.97</v>
      </c>
      <c r="J101" s="14">
        <f t="shared" si="5"/>
        <v>815.99</v>
      </c>
    </row>
    <row r="102" spans="1:10" s="5" customFormat="1" ht="31.15" customHeight="1" outlineLevel="1" x14ac:dyDescent="0.25">
      <c r="A102" s="12"/>
      <c r="B102" s="20" t="s">
        <v>240</v>
      </c>
      <c r="C102" s="21" t="s">
        <v>241</v>
      </c>
      <c r="D102" s="22" t="s">
        <v>164</v>
      </c>
      <c r="E102" s="29">
        <v>1.6420165888661999E-2</v>
      </c>
      <c r="F102" s="23">
        <v>5989</v>
      </c>
      <c r="G102" s="14">
        <f t="shared" si="4"/>
        <v>98.34</v>
      </c>
      <c r="H102" s="19">
        <f>G102/G114</f>
        <v>3.2760465698715002E-5</v>
      </c>
      <c r="I102" s="14">
        <f>ROUND(F102*Прил.10!$D$12,2)</f>
        <v>48151.56</v>
      </c>
      <c r="J102" s="14">
        <f t="shared" si="5"/>
        <v>790.66</v>
      </c>
    </row>
    <row r="103" spans="1:10" s="5" customFormat="1" ht="15.6" customHeight="1" outlineLevel="1" x14ac:dyDescent="0.25">
      <c r="A103" s="12"/>
      <c r="B103" s="20" t="s">
        <v>242</v>
      </c>
      <c r="C103" s="21" t="s">
        <v>243</v>
      </c>
      <c r="D103" s="22" t="s">
        <v>169</v>
      </c>
      <c r="E103" s="29">
        <v>1.1318845456522</v>
      </c>
      <c r="F103" s="23">
        <v>57.63</v>
      </c>
      <c r="G103" s="14">
        <f t="shared" si="4"/>
        <v>65.23</v>
      </c>
      <c r="H103" s="19">
        <f>G103/G114</f>
        <v>2.1730376017156001E-5</v>
      </c>
      <c r="I103" s="14">
        <f>ROUND(F103*Прил.10!$D$12,2)</f>
        <v>463.35</v>
      </c>
      <c r="J103" s="14">
        <f t="shared" si="5"/>
        <v>524.46</v>
      </c>
    </row>
    <row r="104" spans="1:10" s="5" customFormat="1" ht="62.45" customHeight="1" outlineLevel="1" x14ac:dyDescent="0.25">
      <c r="A104" s="12"/>
      <c r="B104" s="20" t="s">
        <v>244</v>
      </c>
      <c r="C104" s="21" t="s">
        <v>245</v>
      </c>
      <c r="D104" s="22" t="s">
        <v>169</v>
      </c>
      <c r="E104" s="29">
        <v>9.4154760332724994</v>
      </c>
      <c r="F104" s="23">
        <v>5.46</v>
      </c>
      <c r="G104" s="14">
        <f t="shared" si="4"/>
        <v>51.41</v>
      </c>
      <c r="H104" s="19">
        <f>G104/G114</f>
        <v>1.7126454561428999E-5</v>
      </c>
      <c r="I104" s="14">
        <f>ROUND(F104*Прил.10!$D$12,2)</f>
        <v>43.9</v>
      </c>
      <c r="J104" s="14">
        <f t="shared" si="5"/>
        <v>413.34</v>
      </c>
    </row>
    <row r="105" spans="1:10" s="5" customFormat="1" ht="31.15" customHeight="1" outlineLevel="1" x14ac:dyDescent="0.25">
      <c r="A105" s="12"/>
      <c r="B105" s="20" t="s">
        <v>246</v>
      </c>
      <c r="C105" s="21" t="s">
        <v>247</v>
      </c>
      <c r="D105" s="22" t="s">
        <v>164</v>
      </c>
      <c r="E105" s="29">
        <v>6.5548014753884998E-2</v>
      </c>
      <c r="F105" s="23">
        <v>734.5</v>
      </c>
      <c r="G105" s="14">
        <f t="shared" si="4"/>
        <v>48.15</v>
      </c>
      <c r="H105" s="19">
        <f>G105/G114</f>
        <v>1.6040435462610001E-5</v>
      </c>
      <c r="I105" s="14">
        <f>ROUND(F105*Прил.10!$D$12,2)</f>
        <v>5905.38</v>
      </c>
      <c r="J105" s="14">
        <f t="shared" si="5"/>
        <v>387.09</v>
      </c>
    </row>
    <row r="106" spans="1:10" s="5" customFormat="1" ht="31.15" customHeight="1" outlineLevel="1" x14ac:dyDescent="0.25">
      <c r="A106" s="12"/>
      <c r="B106" s="20" t="s">
        <v>248</v>
      </c>
      <c r="C106" s="21" t="s">
        <v>249</v>
      </c>
      <c r="D106" s="22" t="s">
        <v>164</v>
      </c>
      <c r="E106" s="29">
        <v>1.5717747697018001E-3</v>
      </c>
      <c r="F106" s="23">
        <v>10315.01</v>
      </c>
      <c r="G106" s="14">
        <f t="shared" si="4"/>
        <v>16.21</v>
      </c>
      <c r="H106" s="19">
        <f>G106/G114</f>
        <v>5.4001133717324003E-6</v>
      </c>
      <c r="I106" s="14">
        <f>ROUND(F106*Прил.10!$D$12,2)</f>
        <v>82932.679999999993</v>
      </c>
      <c r="J106" s="14">
        <f t="shared" si="5"/>
        <v>130.35</v>
      </c>
    </row>
    <row r="107" spans="1:10" s="5" customFormat="1" ht="31.15" customHeight="1" outlineLevel="1" x14ac:dyDescent="0.25">
      <c r="A107" s="12"/>
      <c r="B107" s="20" t="s">
        <v>250</v>
      </c>
      <c r="C107" s="21" t="s">
        <v>251</v>
      </c>
      <c r="D107" s="22" t="s">
        <v>164</v>
      </c>
      <c r="E107" s="29">
        <v>5.0119418158107998E-2</v>
      </c>
      <c r="F107" s="23">
        <v>300</v>
      </c>
      <c r="G107" s="14">
        <f t="shared" si="4"/>
        <v>15.04</v>
      </c>
      <c r="H107" s="19">
        <f>G107/G114</f>
        <v>5.0103457810522002E-6</v>
      </c>
      <c r="I107" s="14">
        <f>ROUND(F107*Прил.10!$D$12,2)</f>
        <v>2412</v>
      </c>
      <c r="J107" s="14">
        <f t="shared" si="5"/>
        <v>120.89</v>
      </c>
    </row>
    <row r="108" spans="1:10" s="5" customFormat="1" ht="31.15" customHeight="1" outlineLevel="1" x14ac:dyDescent="0.25">
      <c r="A108" s="12"/>
      <c r="B108" s="20" t="s">
        <v>252</v>
      </c>
      <c r="C108" s="21" t="s">
        <v>253</v>
      </c>
      <c r="D108" s="22" t="s">
        <v>160</v>
      </c>
      <c r="E108" s="29">
        <v>9.1069753676798995E-2</v>
      </c>
      <c r="F108" s="23">
        <v>108.4</v>
      </c>
      <c r="G108" s="14">
        <f t="shared" si="4"/>
        <v>9.8699999999999992</v>
      </c>
      <c r="H108" s="19">
        <f>G108/G114</f>
        <v>3.2880394188155002E-6</v>
      </c>
      <c r="I108" s="14">
        <f>ROUND(F108*Прил.10!$D$12,2)</f>
        <v>871.54</v>
      </c>
      <c r="J108" s="14">
        <f t="shared" si="5"/>
        <v>79.37</v>
      </c>
    </row>
    <row r="109" spans="1:10" s="5" customFormat="1" ht="15.6" customHeight="1" outlineLevel="1" x14ac:dyDescent="0.25">
      <c r="A109" s="12"/>
      <c r="B109" s="20" t="s">
        <v>254</v>
      </c>
      <c r="C109" s="21" t="s">
        <v>255</v>
      </c>
      <c r="D109" s="22" t="s">
        <v>164</v>
      </c>
      <c r="E109" s="29">
        <v>5.1464423321423002E-4</v>
      </c>
      <c r="F109" s="23">
        <v>14312.87</v>
      </c>
      <c r="G109" s="14">
        <f t="shared" si="4"/>
        <v>7.37</v>
      </c>
      <c r="H109" s="19">
        <f>G109/G114</f>
        <v>2.4552026865926999E-6</v>
      </c>
      <c r="I109" s="14">
        <f>ROUND(F109*Прил.10!$D$12,2)</f>
        <v>115075.47</v>
      </c>
      <c r="J109" s="14">
        <f t="shared" si="5"/>
        <v>59.22</v>
      </c>
    </row>
    <row r="110" spans="1:10" s="5" customFormat="1" ht="31.15" customHeight="1" outlineLevel="1" x14ac:dyDescent="0.25">
      <c r="A110" s="12"/>
      <c r="B110" s="20" t="s">
        <v>256</v>
      </c>
      <c r="C110" s="21" t="s">
        <v>257</v>
      </c>
      <c r="D110" s="22" t="s">
        <v>160</v>
      </c>
      <c r="E110" s="29">
        <v>8.0381589195280004E-2</v>
      </c>
      <c r="F110" s="23">
        <v>59.99</v>
      </c>
      <c r="G110" s="14">
        <f t="shared" si="4"/>
        <v>4.82</v>
      </c>
      <c r="H110" s="19">
        <f>G110/G114</f>
        <v>1.6057092197255E-6</v>
      </c>
      <c r="I110" s="14">
        <f>ROUND(F110*Прил.10!$D$12,2)</f>
        <v>482.32</v>
      </c>
      <c r="J110" s="14">
        <f t="shared" si="5"/>
        <v>38.770000000000003</v>
      </c>
    </row>
    <row r="111" spans="1:10" s="5" customFormat="1" ht="15.6" customHeight="1" outlineLevel="1" x14ac:dyDescent="0.25">
      <c r="A111" s="12"/>
      <c r="B111" s="20" t="s">
        <v>258</v>
      </c>
      <c r="C111" s="21" t="s">
        <v>259</v>
      </c>
      <c r="D111" s="22" t="s">
        <v>260</v>
      </c>
      <c r="E111" s="29">
        <v>1.1893746221699999</v>
      </c>
      <c r="F111" s="23">
        <v>1.82</v>
      </c>
      <c r="G111" s="14">
        <f t="shared" si="4"/>
        <v>2.16</v>
      </c>
      <c r="H111" s="19">
        <f>G111/G114</f>
        <v>7.1957093664046997E-7</v>
      </c>
      <c r="I111" s="14">
        <f>ROUND(F111*Прил.10!$D$12,2)</f>
        <v>14.63</v>
      </c>
      <c r="J111" s="14">
        <f t="shared" si="5"/>
        <v>17.399999999999999</v>
      </c>
    </row>
    <row r="112" spans="1:10" s="5" customFormat="1" ht="15.6" customHeight="1" outlineLevel="1" x14ac:dyDescent="0.25">
      <c r="A112" s="12"/>
      <c r="B112" s="20" t="s">
        <v>261</v>
      </c>
      <c r="C112" s="21" t="s">
        <v>262</v>
      </c>
      <c r="D112" s="22" t="s">
        <v>260</v>
      </c>
      <c r="E112" s="29">
        <v>7.9690834899574001E-2</v>
      </c>
      <c r="F112" s="23">
        <v>6.67</v>
      </c>
      <c r="G112" s="14">
        <f t="shared" si="4"/>
        <v>0.53</v>
      </c>
      <c r="H112" s="19">
        <f>G112/G114</f>
        <v>1.7656138723123001E-7</v>
      </c>
      <c r="I112" s="14">
        <f>ROUND(F112*Прил.10!$D$12,2)</f>
        <v>53.63</v>
      </c>
      <c r="J112" s="14">
        <f t="shared" si="5"/>
        <v>4.2699999999999996</v>
      </c>
    </row>
    <row r="113" spans="1:10" s="5" customFormat="1" ht="15.6" customHeight="1" x14ac:dyDescent="0.25">
      <c r="A113" s="12"/>
      <c r="B113" s="117" t="s">
        <v>323</v>
      </c>
      <c r="C113" s="117"/>
      <c r="D113" s="117"/>
      <c r="E113" s="117"/>
      <c r="F113" s="120"/>
      <c r="G113" s="14">
        <f>SUM(G62:G112)</f>
        <v>666687.77</v>
      </c>
      <c r="H113" s="19">
        <f>SUM(H62:H112)</f>
        <v>0.22209682551186999</v>
      </c>
      <c r="I113" s="14"/>
      <c r="J113" s="14">
        <f>SUM(J62:J112)</f>
        <v>5360137.57</v>
      </c>
    </row>
    <row r="114" spans="1:10" s="5" customFormat="1" ht="15.6" customHeight="1" x14ac:dyDescent="0.25">
      <c r="A114" s="12"/>
      <c r="B114" s="117" t="s">
        <v>324</v>
      </c>
      <c r="C114" s="116"/>
      <c r="D114" s="117"/>
      <c r="E114" s="117"/>
      <c r="F114" s="120"/>
      <c r="G114" s="14">
        <f>G61+G113</f>
        <v>3001788.83</v>
      </c>
      <c r="H114" s="19">
        <f>H61+H113</f>
        <v>0.77663718603416998</v>
      </c>
      <c r="I114" s="14"/>
      <c r="J114" s="14">
        <f>J61+J113</f>
        <v>24134362.32</v>
      </c>
    </row>
    <row r="115" spans="1:10" s="5" customFormat="1" ht="15.6" customHeight="1" x14ac:dyDescent="0.25">
      <c r="A115" s="12"/>
      <c r="B115" s="22"/>
      <c r="C115" s="21" t="s">
        <v>325</v>
      </c>
      <c r="D115" s="22"/>
      <c r="E115" s="22"/>
      <c r="F115" s="25"/>
      <c r="G115" s="25">
        <f>+G14+G50+G114</f>
        <v>3425612.64</v>
      </c>
      <c r="H115" s="26"/>
      <c r="I115" s="14"/>
      <c r="J115" s="25">
        <f>+J14+J50+J114</f>
        <v>34787585.560000002</v>
      </c>
    </row>
    <row r="116" spans="1:10" s="5" customFormat="1" ht="15.6" customHeight="1" x14ac:dyDescent="0.25">
      <c r="A116" s="12"/>
      <c r="B116" s="22"/>
      <c r="C116" s="21" t="s">
        <v>326</v>
      </c>
      <c r="D116" s="27">
        <v>1.0887161273863</v>
      </c>
      <c r="E116" s="22"/>
      <c r="F116" s="25"/>
      <c r="G116" s="25">
        <f>(G14+G16)*D116</f>
        <v>248686.60637822066</v>
      </c>
      <c r="H116" s="26"/>
      <c r="I116" s="14"/>
      <c r="J116" s="14">
        <f>(J14+J16)*D116</f>
        <v>10595415.20432</v>
      </c>
    </row>
    <row r="117" spans="1:10" s="5" customFormat="1" ht="15.6" customHeight="1" x14ac:dyDescent="0.25">
      <c r="A117" s="12"/>
      <c r="B117" s="22"/>
      <c r="C117" s="21" t="s">
        <v>327</v>
      </c>
      <c r="D117" s="27">
        <v>0.70546217249979004</v>
      </c>
      <c r="E117" s="22"/>
      <c r="F117" s="25"/>
      <c r="G117" s="25">
        <f>(G14+G16)*D117</f>
        <v>161143.00982052978</v>
      </c>
      <c r="H117" s="26"/>
      <c r="I117" s="14"/>
      <c r="J117" s="14">
        <f>(J14+J16)*D117</f>
        <v>6865577.2065407</v>
      </c>
    </row>
    <row r="118" spans="1:10" s="5" customFormat="1" ht="15.6" customHeight="1" x14ac:dyDescent="0.25">
      <c r="A118" s="12"/>
      <c r="B118" s="22"/>
      <c r="C118" s="21" t="s">
        <v>328</v>
      </c>
      <c r="D118" s="22"/>
      <c r="E118" s="22"/>
      <c r="F118" s="25"/>
      <c r="G118" s="25">
        <f>G115+G116+G117</f>
        <v>3835442.2561987503</v>
      </c>
      <c r="H118" s="26"/>
      <c r="I118" s="14"/>
      <c r="J118" s="25">
        <f>J115+J116+J117</f>
        <v>52248577.970859997</v>
      </c>
    </row>
    <row r="119" spans="1:10" s="5" customFormat="1" ht="15.6" customHeight="1" x14ac:dyDescent="0.25">
      <c r="A119" s="12"/>
      <c r="B119" s="22"/>
      <c r="C119" s="21" t="s">
        <v>329</v>
      </c>
      <c r="D119" s="22"/>
      <c r="E119" s="22"/>
      <c r="F119" s="25"/>
      <c r="G119" s="25">
        <f>G118</f>
        <v>3835442.2561987503</v>
      </c>
      <c r="H119" s="26"/>
      <c r="I119" s="14"/>
      <c r="J119" s="14">
        <f>J118</f>
        <v>52248577.970859997</v>
      </c>
    </row>
    <row r="120" spans="1:10" s="5" customFormat="1" ht="15.6" customHeight="1" x14ac:dyDescent="0.25">
      <c r="A120" s="12"/>
      <c r="B120" s="22"/>
      <c r="C120" s="21" t="s">
        <v>300</v>
      </c>
      <c r="D120" s="22" t="s">
        <v>330</v>
      </c>
      <c r="E120" s="22">
        <v>1</v>
      </c>
      <c r="F120" s="25"/>
      <c r="G120" s="25">
        <f>G119/E120</f>
        <v>3835442.2561987503</v>
      </c>
      <c r="H120" s="26"/>
      <c r="I120" s="14"/>
      <c r="J120" s="25">
        <f>J119/E120</f>
        <v>52248577.970859997</v>
      </c>
    </row>
    <row r="121" spans="1:10" s="5" customFormat="1" ht="15.6" customHeight="1" x14ac:dyDescent="0.25">
      <c r="A121" s="88"/>
      <c r="B121" s="88"/>
      <c r="F121" s="30"/>
      <c r="G121" s="30"/>
      <c r="I121" s="30"/>
      <c r="J121" s="30"/>
    </row>
    <row r="122" spans="1:10" s="5" customFormat="1" ht="15.6" customHeight="1" x14ac:dyDescent="0.25">
      <c r="A122" s="88" t="s">
        <v>31</v>
      </c>
      <c r="B122" s="88"/>
      <c r="F122" s="30"/>
      <c r="G122" s="30"/>
      <c r="I122" s="30"/>
      <c r="J122" s="30"/>
    </row>
    <row r="123" spans="1:10" s="5" customFormat="1" ht="15.6" customHeight="1" x14ac:dyDescent="0.25">
      <c r="A123" s="7" t="s">
        <v>32</v>
      </c>
      <c r="B123" s="88"/>
      <c r="F123" s="30"/>
      <c r="G123" s="30"/>
      <c r="I123" s="30"/>
      <c r="J123" s="30"/>
    </row>
    <row r="124" spans="1:10" s="5" customFormat="1" ht="15.6" customHeight="1" x14ac:dyDescent="0.25">
      <c r="A124" s="88"/>
      <c r="B124" s="88"/>
      <c r="F124" s="30"/>
      <c r="G124" s="30"/>
      <c r="I124" s="30"/>
      <c r="J124" s="30"/>
    </row>
    <row r="125" spans="1:10" s="5" customFormat="1" ht="15.6" customHeight="1" x14ac:dyDescent="0.25">
      <c r="A125" s="88" t="s">
        <v>406</v>
      </c>
      <c r="B125" s="88"/>
      <c r="F125" s="30"/>
      <c r="G125" s="30"/>
      <c r="I125" s="30"/>
      <c r="J125" s="30"/>
    </row>
    <row r="126" spans="1:10" s="5" customFormat="1" ht="15.6" customHeight="1" x14ac:dyDescent="0.25">
      <c r="A126" s="7" t="s">
        <v>33</v>
      </c>
      <c r="B126" s="88"/>
      <c r="F126" s="30"/>
      <c r="G126" s="30"/>
      <c r="I126" s="30"/>
      <c r="J126" s="30"/>
    </row>
    <row r="127" spans="1:10" s="5" customFormat="1" ht="15.6" customHeight="1" x14ac:dyDescent="0.25">
      <c r="F127" s="30"/>
      <c r="G127" s="30"/>
      <c r="I127" s="30"/>
      <c r="J127" s="30"/>
    </row>
  </sheetData>
  <sheetProtection formatCells="0" formatColumns="0" formatRows="0" insertColumns="0" insertRows="0" insertHyperlinks="0" deleteColumns="0" deleteRows="0" sort="0" autoFilter="0" pivotTables="0"/>
  <mergeCells count="26"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</mergeCells>
  <conditionalFormatting sqref="E13:E12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rowBreaks count="1" manualBreakCount="1">
    <brk id="101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A14" sqref="A14:B19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6" customHeight="1" x14ac:dyDescent="0.25">
      <c r="A1" s="132" t="s">
        <v>331</v>
      </c>
      <c r="B1" s="132"/>
      <c r="C1" s="132"/>
      <c r="D1" s="132"/>
      <c r="E1" s="132"/>
      <c r="F1" s="132"/>
      <c r="G1" s="132"/>
    </row>
    <row r="2" spans="1:7" ht="21.75" customHeight="1" x14ac:dyDescent="0.25">
      <c r="A2" s="34"/>
      <c r="B2" s="34"/>
      <c r="C2" s="34"/>
      <c r="D2" s="34"/>
      <c r="E2" s="34"/>
      <c r="F2" s="34"/>
      <c r="G2" s="34"/>
    </row>
    <row r="3" spans="1:7" ht="15.6" customHeight="1" x14ac:dyDescent="0.25">
      <c r="A3" s="112" t="s">
        <v>332</v>
      </c>
      <c r="B3" s="112"/>
      <c r="C3" s="112"/>
      <c r="D3" s="112"/>
      <c r="E3" s="112"/>
      <c r="F3" s="112"/>
      <c r="G3" s="112"/>
    </row>
    <row r="4" spans="1:7" ht="30" customHeight="1" x14ac:dyDescent="0.25">
      <c r="A4" s="140" t="s">
        <v>333</v>
      </c>
      <c r="B4" s="140"/>
      <c r="C4" s="140"/>
      <c r="D4" s="140"/>
      <c r="E4" s="140"/>
      <c r="F4" s="140"/>
      <c r="G4" s="140"/>
    </row>
    <row r="5" spans="1:7" ht="15.6" customHeight="1" x14ac:dyDescent="0.25">
      <c r="A5" s="5"/>
      <c r="B5" s="5"/>
      <c r="C5" s="5"/>
      <c r="D5" s="5"/>
      <c r="E5" s="5"/>
      <c r="F5" s="5"/>
      <c r="G5" s="5"/>
    </row>
    <row r="6" spans="1:7" s="5" customFormat="1" ht="30" customHeight="1" x14ac:dyDescent="0.25">
      <c r="A6" s="141" t="s">
        <v>304</v>
      </c>
      <c r="B6" s="141" t="s">
        <v>54</v>
      </c>
      <c r="C6" s="141" t="s">
        <v>266</v>
      </c>
      <c r="D6" s="141" t="s">
        <v>56</v>
      </c>
      <c r="E6" s="114" t="s">
        <v>305</v>
      </c>
      <c r="F6" s="141" t="s">
        <v>58</v>
      </c>
      <c r="G6" s="141"/>
    </row>
    <row r="7" spans="1:7" s="5" customFormat="1" ht="15.6" customHeight="1" x14ac:dyDescent="0.25">
      <c r="A7" s="141"/>
      <c r="B7" s="141"/>
      <c r="C7" s="141"/>
      <c r="D7" s="141"/>
      <c r="E7" s="142"/>
      <c r="F7" s="3" t="s">
        <v>308</v>
      </c>
      <c r="G7" s="3" t="s">
        <v>60</v>
      </c>
    </row>
    <row r="8" spans="1:7" s="5" customFormat="1" ht="15.6" customHeigh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1:7" s="5" customFormat="1" ht="15.6" customHeight="1" x14ac:dyDescent="0.25">
      <c r="A9" s="13"/>
      <c r="B9" s="137" t="s">
        <v>334</v>
      </c>
      <c r="C9" s="137"/>
      <c r="D9" s="137"/>
      <c r="E9" s="137"/>
      <c r="F9" s="137"/>
      <c r="G9" s="137"/>
    </row>
    <row r="10" spans="1:7" s="5" customFormat="1" ht="31.15" customHeight="1" x14ac:dyDescent="0.25">
      <c r="A10" s="22"/>
      <c r="B10" s="57"/>
      <c r="C10" s="21" t="s">
        <v>335</v>
      </c>
      <c r="D10" s="57"/>
      <c r="E10" s="58"/>
      <c r="F10" s="25"/>
      <c r="G10" s="25">
        <v>0</v>
      </c>
    </row>
    <row r="11" spans="1:7" s="5" customFormat="1" ht="15.6" customHeight="1" x14ac:dyDescent="0.25">
      <c r="A11" s="22"/>
      <c r="B11" s="137" t="s">
        <v>336</v>
      </c>
      <c r="C11" s="137"/>
      <c r="D11" s="137"/>
      <c r="E11" s="138"/>
      <c r="F11" s="139"/>
      <c r="G11" s="139"/>
    </row>
    <row r="12" spans="1:7" s="5" customFormat="1" ht="31.15" customHeight="1" x14ac:dyDescent="0.25">
      <c r="A12" s="22"/>
      <c r="B12" s="21"/>
      <c r="C12" s="21" t="s">
        <v>337</v>
      </c>
      <c r="D12" s="21"/>
      <c r="E12" s="29"/>
      <c r="F12" s="25"/>
      <c r="G12" s="25">
        <v>0</v>
      </c>
    </row>
    <row r="13" spans="1:7" s="5" customFormat="1" ht="15.6" customHeight="1" x14ac:dyDescent="0.25">
      <c r="A13" s="22"/>
      <c r="B13" s="21"/>
      <c r="C13" s="21" t="s">
        <v>338</v>
      </c>
      <c r="D13" s="21"/>
      <c r="E13" s="29"/>
      <c r="F13" s="25"/>
      <c r="G13" s="25">
        <f>G12</f>
        <v>0</v>
      </c>
    </row>
    <row r="14" spans="1:7" s="5" customFormat="1" ht="15.6" customHeight="1" x14ac:dyDescent="0.25">
      <c r="A14" s="88"/>
      <c r="B14" s="88"/>
    </row>
    <row r="15" spans="1:7" s="5" customFormat="1" ht="15.6" customHeight="1" x14ac:dyDescent="0.25">
      <c r="A15" s="88" t="s">
        <v>31</v>
      </c>
      <c r="B15" s="88"/>
    </row>
    <row r="16" spans="1:7" s="5" customFormat="1" ht="15.6" customHeight="1" x14ac:dyDescent="0.25">
      <c r="A16" s="7" t="s">
        <v>32</v>
      </c>
      <c r="B16" s="88"/>
    </row>
    <row r="17" spans="1:2" s="5" customFormat="1" ht="15.6" customHeight="1" x14ac:dyDescent="0.25">
      <c r="A17" s="88"/>
      <c r="B17" s="88"/>
    </row>
    <row r="18" spans="1:2" s="5" customFormat="1" ht="15.6" customHeight="1" x14ac:dyDescent="0.25">
      <c r="A18" s="88" t="s">
        <v>406</v>
      </c>
      <c r="B18" s="88"/>
    </row>
    <row r="19" spans="1:2" s="5" customFormat="1" ht="15.6" customHeight="1" x14ac:dyDescent="0.25">
      <c r="A19" s="7" t="s">
        <v>33</v>
      </c>
      <c r="B19" s="88"/>
    </row>
    <row r="20" spans="1:2" s="5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topLeftCell="A3" workbookViewId="0">
      <selection activeCell="D16" sqref="D16"/>
    </sheetView>
  </sheetViews>
  <sheetFormatPr defaultRowHeight="15" x14ac:dyDescent="0.25"/>
  <cols>
    <col min="1" max="1" width="12.7109375" style="71" customWidth="1"/>
    <col min="2" max="2" width="22.42578125" style="71" customWidth="1"/>
    <col min="3" max="3" width="37.140625" style="71" customWidth="1"/>
    <col min="4" max="4" width="49" style="71" customWidth="1"/>
    <col min="5" max="5" width="9.140625" style="71" customWidth="1"/>
  </cols>
  <sheetData>
    <row r="1" spans="1:4" ht="15.75" customHeight="1" x14ac:dyDescent="0.25">
      <c r="A1" s="70"/>
      <c r="B1" s="70"/>
      <c r="C1" s="70"/>
      <c r="D1" s="70" t="s">
        <v>339</v>
      </c>
    </row>
    <row r="2" spans="1:4" ht="15.75" customHeight="1" x14ac:dyDescent="0.25">
      <c r="A2" s="70"/>
      <c r="B2" s="70"/>
      <c r="C2" s="70"/>
      <c r="D2" s="70"/>
    </row>
    <row r="3" spans="1:4" ht="15.75" customHeight="1" x14ac:dyDescent="0.25">
      <c r="A3" s="70"/>
      <c r="B3" s="72" t="s">
        <v>340</v>
      </c>
      <c r="C3" s="70"/>
      <c r="D3" s="70"/>
    </row>
    <row r="4" spans="1:4" ht="15.75" customHeight="1" x14ac:dyDescent="0.25">
      <c r="A4" s="70"/>
      <c r="B4" s="70"/>
      <c r="C4" s="70"/>
      <c r="D4" s="70"/>
    </row>
    <row r="5" spans="1:4" ht="50.25" customHeight="1" x14ac:dyDescent="0.25">
      <c r="A5" s="140" t="s">
        <v>341</v>
      </c>
      <c r="B5" s="140"/>
      <c r="C5" s="140"/>
      <c r="D5" s="73" t="str">
        <f>'Прил.5 Расчет СМР и ОБ'!D6:J6</f>
        <v>Кабельные сооружения для прокладки кабельной линии (железобетонные лотки) ПС 750 кВ</v>
      </c>
    </row>
    <row r="6" spans="1:4" ht="15.75" customHeight="1" x14ac:dyDescent="0.25">
      <c r="A6" s="70" t="s">
        <v>342</v>
      </c>
      <c r="B6" s="70"/>
      <c r="C6" s="70"/>
      <c r="D6" s="70"/>
    </row>
    <row r="7" spans="1:4" ht="15.75" customHeight="1" x14ac:dyDescent="0.25">
      <c r="A7" s="70"/>
      <c r="B7" s="70"/>
      <c r="C7" s="70"/>
      <c r="D7" s="70"/>
    </row>
    <row r="8" spans="1:4" x14ac:dyDescent="0.25">
      <c r="A8" s="113" t="s">
        <v>343</v>
      </c>
      <c r="B8" s="113" t="s">
        <v>344</v>
      </c>
      <c r="C8" s="113" t="s">
        <v>345</v>
      </c>
      <c r="D8" s="113" t="s">
        <v>346</v>
      </c>
    </row>
    <row r="9" spans="1:4" x14ac:dyDescent="0.25">
      <c r="A9" s="113"/>
      <c r="B9" s="113"/>
      <c r="C9" s="113"/>
      <c r="D9" s="113"/>
    </row>
    <row r="10" spans="1:4" ht="15.75" customHeight="1" x14ac:dyDescent="0.25">
      <c r="A10" s="74">
        <v>1</v>
      </c>
      <c r="B10" s="74">
        <v>2</v>
      </c>
      <c r="C10" s="74">
        <v>3</v>
      </c>
      <c r="D10" s="74">
        <v>4</v>
      </c>
    </row>
    <row r="11" spans="1:4" ht="63" customHeight="1" x14ac:dyDescent="0.25">
      <c r="A11" s="74" t="s">
        <v>347</v>
      </c>
      <c r="B11" s="74" t="s">
        <v>348</v>
      </c>
      <c r="C11" s="75" t="str">
        <f>D5</f>
        <v>Кабельные сооружения для прокладки кабельной линии (железобетонные лотки) ПС 750 кВ</v>
      </c>
      <c r="D11" s="76">
        <f>'Прил.4 РМ'!C41/1000</f>
        <v>57524.80587086</v>
      </c>
    </row>
    <row r="12" spans="1:4" ht="15.75" x14ac:dyDescent="0.25">
      <c r="A12" s="88"/>
      <c r="B12" s="88"/>
    </row>
    <row r="13" spans="1:4" ht="15.75" x14ac:dyDescent="0.25">
      <c r="A13" s="88" t="s">
        <v>31</v>
      </c>
      <c r="B13" s="88"/>
      <c r="C13" s="77"/>
      <c r="D13" s="78"/>
    </row>
    <row r="14" spans="1:4" ht="15.75" x14ac:dyDescent="0.25">
      <c r="A14" s="7" t="s">
        <v>32</v>
      </c>
      <c r="B14" s="88"/>
      <c r="C14" s="77"/>
      <c r="D14" s="78"/>
    </row>
    <row r="15" spans="1:4" ht="15.75" x14ac:dyDescent="0.25">
      <c r="A15" s="88"/>
      <c r="B15" s="88"/>
      <c r="C15" s="77"/>
      <c r="D15" s="78"/>
    </row>
    <row r="16" spans="1:4" ht="15.75" x14ac:dyDescent="0.25">
      <c r="A16" s="88" t="s">
        <v>406</v>
      </c>
      <c r="B16" s="88"/>
      <c r="C16" s="77"/>
      <c r="D16" s="78"/>
    </row>
    <row r="17" spans="1:4" ht="20.25" customHeight="1" x14ac:dyDescent="0.25">
      <c r="A17" s="7" t="s">
        <v>33</v>
      </c>
      <c r="B17" s="88"/>
      <c r="C17" s="77"/>
      <c r="D17" s="7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1"/>
  <sheetViews>
    <sheetView view="pageBreakPreview" topLeftCell="A6" zoomScale="60" zoomScaleNormal="100" workbookViewId="0">
      <selection activeCell="U50" sqref="U50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6" customHeight="1" x14ac:dyDescent="0.25">
      <c r="B4" s="103" t="s">
        <v>349</v>
      </c>
      <c r="C4" s="103"/>
      <c r="D4" s="103"/>
    </row>
    <row r="5" spans="2:5" ht="18" customHeight="1" x14ac:dyDescent="0.25">
      <c r="B5" s="31"/>
    </row>
    <row r="6" spans="2:5" ht="15.6" customHeight="1" x14ac:dyDescent="0.25">
      <c r="B6" s="112" t="s">
        <v>350</v>
      </c>
      <c r="C6" s="112"/>
      <c r="D6" s="112"/>
    </row>
    <row r="7" spans="2:5" ht="18" customHeight="1" x14ac:dyDescent="0.25">
      <c r="B7" s="2"/>
    </row>
    <row r="8" spans="2:5" s="5" customFormat="1" ht="46.9" customHeight="1" x14ac:dyDescent="0.25">
      <c r="B8" s="3" t="s">
        <v>351</v>
      </c>
      <c r="C8" s="3" t="s">
        <v>352</v>
      </c>
      <c r="D8" s="3" t="s">
        <v>353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354</v>
      </c>
      <c r="C10" s="3" t="s">
        <v>355</v>
      </c>
      <c r="D10" s="3">
        <v>44.29</v>
      </c>
    </row>
    <row r="11" spans="2:5" s="5" customFormat="1" ht="29.25" customHeight="1" x14ac:dyDescent="0.25">
      <c r="B11" s="3" t="s">
        <v>356</v>
      </c>
      <c r="C11" s="3" t="s">
        <v>355</v>
      </c>
      <c r="D11" s="3">
        <v>13.47</v>
      </c>
    </row>
    <row r="12" spans="2:5" s="5" customFormat="1" ht="29.25" customHeight="1" x14ac:dyDescent="0.25">
      <c r="B12" s="3" t="s">
        <v>357</v>
      </c>
      <c r="C12" s="3" t="s">
        <v>355</v>
      </c>
      <c r="D12" s="3">
        <v>8.0399999999999991</v>
      </c>
    </row>
    <row r="13" spans="2:5" s="5" customFormat="1" ht="30.75" customHeight="1" x14ac:dyDescent="0.25">
      <c r="B13" s="3" t="s">
        <v>358</v>
      </c>
      <c r="C13" s="4" t="s">
        <v>359</v>
      </c>
      <c r="D13" s="3">
        <v>6.26</v>
      </c>
    </row>
    <row r="14" spans="2:5" s="5" customFormat="1" ht="89.25" customHeight="1" x14ac:dyDescent="0.25">
      <c r="B14" s="3" t="s">
        <v>360</v>
      </c>
      <c r="C14" s="3" t="s">
        <v>361</v>
      </c>
      <c r="D14" s="32">
        <v>3.9E-2</v>
      </c>
    </row>
    <row r="15" spans="2:5" s="5" customFormat="1" ht="78" customHeight="1" x14ac:dyDescent="0.25">
      <c r="B15" s="3" t="s">
        <v>362</v>
      </c>
      <c r="C15" s="3" t="s">
        <v>363</v>
      </c>
      <c r="D15" s="32">
        <v>2.1000000000000001E-2</v>
      </c>
      <c r="E15" s="6"/>
    </row>
    <row r="16" spans="2:5" s="5" customFormat="1" ht="34.5" customHeight="1" x14ac:dyDescent="0.25">
      <c r="B16" s="3" t="s">
        <v>290</v>
      </c>
      <c r="C16" s="3"/>
      <c r="D16" s="3" t="s">
        <v>364</v>
      </c>
    </row>
    <row r="17" spans="2:4" s="5" customFormat="1" ht="31.5" customHeight="1" x14ac:dyDescent="0.25">
      <c r="B17" s="3" t="s">
        <v>365</v>
      </c>
      <c r="C17" s="3" t="s">
        <v>366</v>
      </c>
      <c r="D17" s="32">
        <v>2.1399999999999999E-2</v>
      </c>
    </row>
    <row r="18" spans="2:4" s="5" customFormat="1" ht="31.5" customHeight="1" x14ac:dyDescent="0.25">
      <c r="B18" s="3" t="s">
        <v>367</v>
      </c>
      <c r="C18" s="3" t="s">
        <v>368</v>
      </c>
      <c r="D18" s="32">
        <v>2E-3</v>
      </c>
    </row>
    <row r="19" spans="2:4" s="5" customFormat="1" ht="24" customHeight="1" x14ac:dyDescent="0.25">
      <c r="B19" s="3" t="s">
        <v>298</v>
      </c>
      <c r="C19" s="3" t="s">
        <v>369</v>
      </c>
      <c r="D19" s="32">
        <v>0.03</v>
      </c>
    </row>
    <row r="20" spans="2:4" s="5" customFormat="1" ht="15.6" customHeight="1" x14ac:dyDescent="0.25">
      <c r="B20" s="9"/>
    </row>
    <row r="21" spans="2:4" s="5" customFormat="1" ht="15.6" customHeight="1" x14ac:dyDescent="0.25">
      <c r="B21" s="9"/>
    </row>
    <row r="22" spans="2:4" s="5" customFormat="1" ht="15.6" customHeight="1" x14ac:dyDescent="0.25">
      <c r="B22" s="9"/>
    </row>
    <row r="23" spans="2:4" s="5" customFormat="1" ht="15.6" customHeight="1" x14ac:dyDescent="0.25">
      <c r="B23" s="9"/>
    </row>
    <row r="24" spans="2:4" s="5" customFormat="1" ht="15.6" customHeight="1" x14ac:dyDescent="0.25"/>
    <row r="25" spans="2:4" s="5" customFormat="1" ht="15.6" customHeight="1" x14ac:dyDescent="0.25">
      <c r="B25" s="88"/>
      <c r="C25" s="88"/>
    </row>
    <row r="26" spans="2:4" s="5" customFormat="1" ht="15.6" customHeight="1" x14ac:dyDescent="0.25">
      <c r="B26" s="88" t="s">
        <v>31</v>
      </c>
      <c r="C26" s="88"/>
    </row>
    <row r="27" spans="2:4" s="5" customFormat="1" ht="15.6" customHeight="1" x14ac:dyDescent="0.25">
      <c r="B27" s="7" t="s">
        <v>32</v>
      </c>
      <c r="C27" s="88"/>
    </row>
    <row r="28" spans="2:4" s="5" customFormat="1" ht="15.6" customHeight="1" x14ac:dyDescent="0.25">
      <c r="B28" s="88"/>
      <c r="C28" s="88"/>
    </row>
    <row r="29" spans="2:4" s="5" customFormat="1" ht="15.6" customHeight="1" x14ac:dyDescent="0.25">
      <c r="B29" s="88" t="s">
        <v>406</v>
      </c>
      <c r="C29" s="88"/>
    </row>
    <row r="30" spans="2:4" s="5" customFormat="1" ht="15.6" customHeight="1" x14ac:dyDescent="0.25">
      <c r="B30" s="7" t="s">
        <v>33</v>
      </c>
      <c r="C30" s="88"/>
    </row>
    <row r="31" spans="2:4" s="5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K26" sqref="K26"/>
    </sheetView>
  </sheetViews>
  <sheetFormatPr defaultRowHeight="15" x14ac:dyDescent="0.25"/>
  <cols>
    <col min="1" max="1" width="9.140625" style="86" customWidth="1"/>
    <col min="2" max="2" width="34" style="86" customWidth="1"/>
    <col min="3" max="3" width="13.7109375" style="86" customWidth="1"/>
    <col min="4" max="4" width="23.7109375" style="86" customWidth="1"/>
    <col min="5" max="5" width="24.85546875" style="86" customWidth="1"/>
    <col min="6" max="6" width="45" style="86" customWidth="1"/>
    <col min="7" max="7" width="9.140625" style="86" customWidth="1"/>
  </cols>
  <sheetData>
    <row r="2" spans="1:7" ht="17.25" customHeight="1" x14ac:dyDescent="0.25">
      <c r="A2" s="112" t="s">
        <v>370</v>
      </c>
      <c r="B2" s="112"/>
      <c r="C2" s="112"/>
      <c r="D2" s="112"/>
      <c r="E2" s="112"/>
      <c r="F2" s="112"/>
    </row>
    <row r="4" spans="1:7" ht="15.75" customHeight="1" x14ac:dyDescent="0.25">
      <c r="A4" s="87" t="s">
        <v>371</v>
      </c>
      <c r="B4" s="88"/>
      <c r="C4" s="88"/>
      <c r="D4" s="88"/>
      <c r="E4" s="88"/>
      <c r="F4" s="88"/>
      <c r="G4" s="88"/>
    </row>
    <row r="5" spans="1:7" ht="15.75" customHeight="1" x14ac:dyDescent="0.25">
      <c r="A5" s="89" t="s">
        <v>304</v>
      </c>
      <c r="B5" s="89" t="s">
        <v>372</v>
      </c>
      <c r="C5" s="89" t="s">
        <v>373</v>
      </c>
      <c r="D5" s="89" t="s">
        <v>374</v>
      </c>
      <c r="E5" s="89" t="s">
        <v>375</v>
      </c>
      <c r="F5" s="89" t="s">
        <v>376</v>
      </c>
      <c r="G5" s="88"/>
    </row>
    <row r="6" spans="1:7" ht="15.75" customHeight="1" x14ac:dyDescent="0.25">
      <c r="A6" s="89">
        <v>1</v>
      </c>
      <c r="B6" s="89">
        <v>2</v>
      </c>
      <c r="C6" s="89">
        <v>3</v>
      </c>
      <c r="D6" s="89">
        <v>4</v>
      </c>
      <c r="E6" s="89">
        <v>5</v>
      </c>
      <c r="F6" s="89">
        <v>6</v>
      </c>
      <c r="G6" s="88"/>
    </row>
    <row r="7" spans="1:7" ht="126" customHeight="1" x14ac:dyDescent="0.25">
      <c r="A7" s="90" t="s">
        <v>377</v>
      </c>
      <c r="B7" s="91" t="s">
        <v>378</v>
      </c>
      <c r="C7" s="92" t="s">
        <v>379</v>
      </c>
      <c r="D7" s="92" t="s">
        <v>380</v>
      </c>
      <c r="E7" s="93">
        <v>47872.94</v>
      </c>
      <c r="F7" s="91" t="s">
        <v>381</v>
      </c>
      <c r="G7" s="88"/>
    </row>
    <row r="8" spans="1:7" ht="47.25" customHeight="1" x14ac:dyDescent="0.25">
      <c r="A8" s="90" t="s">
        <v>382</v>
      </c>
      <c r="B8" s="91" t="s">
        <v>383</v>
      </c>
      <c r="C8" s="92" t="s">
        <v>384</v>
      </c>
      <c r="D8" s="92" t="s">
        <v>385</v>
      </c>
      <c r="E8" s="93">
        <f>1973/12</f>
        <v>164.41666666667001</v>
      </c>
      <c r="F8" s="91" t="s">
        <v>386</v>
      </c>
      <c r="G8" s="94"/>
    </row>
    <row r="9" spans="1:7" ht="15.75" customHeight="1" x14ac:dyDescent="0.25">
      <c r="A9" s="90" t="s">
        <v>387</v>
      </c>
      <c r="B9" s="91" t="s">
        <v>388</v>
      </c>
      <c r="C9" s="92" t="s">
        <v>389</v>
      </c>
      <c r="D9" s="92" t="s">
        <v>380</v>
      </c>
      <c r="E9" s="93">
        <v>1</v>
      </c>
      <c r="F9" s="91"/>
      <c r="G9" s="94"/>
    </row>
    <row r="10" spans="1:7" ht="15.75" customHeight="1" x14ac:dyDescent="0.25">
      <c r="A10" s="90" t="s">
        <v>390</v>
      </c>
      <c r="B10" s="91" t="s">
        <v>391</v>
      </c>
      <c r="C10" s="92"/>
      <c r="D10" s="92"/>
      <c r="E10" s="95">
        <v>3.5</v>
      </c>
      <c r="F10" s="91" t="s">
        <v>392</v>
      </c>
      <c r="G10" s="94"/>
    </row>
    <row r="11" spans="1:7" ht="78.75" customHeight="1" x14ac:dyDescent="0.25">
      <c r="A11" s="90" t="s">
        <v>393</v>
      </c>
      <c r="B11" s="91" t="s">
        <v>394</v>
      </c>
      <c r="C11" s="92" t="s">
        <v>395</v>
      </c>
      <c r="D11" s="92" t="s">
        <v>380</v>
      </c>
      <c r="E11" s="96">
        <v>1.4</v>
      </c>
      <c r="F11" s="91" t="s">
        <v>396</v>
      </c>
      <c r="G11" s="88"/>
    </row>
    <row r="12" spans="1:7" ht="78.75" customHeight="1" x14ac:dyDescent="0.25">
      <c r="A12" s="90" t="s">
        <v>397</v>
      </c>
      <c r="B12" s="97" t="s">
        <v>398</v>
      </c>
      <c r="C12" s="92" t="s">
        <v>399</v>
      </c>
      <c r="D12" s="92" t="s">
        <v>380</v>
      </c>
      <c r="E12" s="98">
        <v>1.139</v>
      </c>
      <c r="F12" s="99" t="s">
        <v>400</v>
      </c>
      <c r="G12" s="94"/>
    </row>
    <row r="13" spans="1:7" ht="76.150000000000006" customHeight="1" x14ac:dyDescent="0.25">
      <c r="A13" s="90" t="s">
        <v>401</v>
      </c>
      <c r="B13" s="100" t="s">
        <v>402</v>
      </c>
      <c r="C13" s="92" t="s">
        <v>403</v>
      </c>
      <c r="D13" s="92" t="s">
        <v>404</v>
      </c>
      <c r="E13" s="101">
        <v>380.2</v>
      </c>
      <c r="F13" s="91" t="s">
        <v>405</v>
      </c>
      <c r="G13" s="88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2023-11-25T04:58:37Z</cp:lastPrinted>
  <dcterms:created xsi:type="dcterms:W3CDTF">2023-07-25T09:20:58Z</dcterms:created>
  <dcterms:modified xsi:type="dcterms:W3CDTF">2023-11-25T04:58:57Z</dcterms:modified>
  <cp:category/>
</cp:coreProperties>
</file>