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tabRatio="924" firstSheet="3" activeTab="4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3'!$A$1:$H$23</definedName>
    <definedName name="_xlnm.Print_Area" localSheetId="3">'Прил.1 Сравнит табл'!$A$1:$D$32</definedName>
    <definedName name="_xlnm.Print_Area" localSheetId="4">'Прил.2 Расч стоим'!$A$1:$J$24</definedName>
    <definedName name="_xlnm.Print_Area" localSheetId="6">'Прил.4 РМ'!$A$1:$E$48</definedName>
    <definedName name="_xlnm.Print_Area" localSheetId="7">'Прил.5 Расчет СМР и ОБ'!$A$1:$J$44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4" l="1"/>
  <c r="D17" i="4" s="1"/>
  <c r="D23" i="4" s="1"/>
  <c r="D24" i="4" s="1"/>
  <c r="J14" i="5"/>
  <c r="Q23" i="15" l="1"/>
  <c r="H22" i="15"/>
  <c r="G22" i="15"/>
  <c r="P22" i="15" s="1"/>
  <c r="F22" i="15"/>
  <c r="M21" i="15"/>
  <c r="L21" i="15"/>
  <c r="K21" i="15"/>
  <c r="N21" i="15" s="1"/>
  <c r="J21" i="15"/>
  <c r="I21" i="15"/>
  <c r="H21" i="15"/>
  <c r="G21" i="15"/>
  <c r="O21" i="15" s="1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F17" i="15" s="1"/>
  <c r="P16" i="15"/>
  <c r="O16" i="15"/>
  <c r="N16" i="15"/>
  <c r="P15" i="15"/>
  <c r="O15" i="15"/>
  <c r="N15" i="15"/>
  <c r="P14" i="15"/>
  <c r="O14" i="15"/>
  <c r="N14" i="15"/>
  <c r="F14" i="15"/>
  <c r="M13" i="15"/>
  <c r="L13" i="15"/>
  <c r="O13" i="15" s="1"/>
  <c r="K13" i="15"/>
  <c r="N13" i="15" s="1"/>
  <c r="I13" i="15"/>
  <c r="H13" i="15"/>
  <c r="G13" i="15"/>
  <c r="P12" i="15"/>
  <c r="O12" i="15"/>
  <c r="N12" i="15"/>
  <c r="F12" i="15"/>
  <c r="M11" i="15"/>
  <c r="L11" i="15"/>
  <c r="K11" i="15"/>
  <c r="I11" i="15"/>
  <c r="H11" i="15"/>
  <c r="F11" i="15" s="1"/>
  <c r="G11" i="15"/>
  <c r="M10" i="15"/>
  <c r="M9" i="15" s="1"/>
  <c r="K10" i="15"/>
  <c r="N10" i="15" s="1"/>
  <c r="I10" i="15"/>
  <c r="I9" i="15" s="1"/>
  <c r="H10" i="15"/>
  <c r="H9" i="15" s="1"/>
  <c r="G10" i="15"/>
  <c r="G9" i="15"/>
  <c r="N15" i="14"/>
  <c r="O15" i="14" s="1"/>
  <c r="M15" i="14"/>
  <c r="L15" i="14"/>
  <c r="K15" i="14"/>
  <c r="J15" i="14"/>
  <c r="D15" i="14"/>
  <c r="N14" i="14"/>
  <c r="O14" i="14" s="1"/>
  <c r="M14" i="14"/>
  <c r="L14" i="14"/>
  <c r="K14" i="14"/>
  <c r="J14" i="14" s="1"/>
  <c r="H14" i="14"/>
  <c r="D14" i="14"/>
  <c r="N13" i="14"/>
  <c r="O13" i="14" s="1"/>
  <c r="M13" i="14"/>
  <c r="L13" i="14"/>
  <c r="K13" i="14"/>
  <c r="J13" i="14" s="1"/>
  <c r="D13" i="14"/>
  <c r="O12" i="14"/>
  <c r="J12" i="14"/>
  <c r="D12" i="14"/>
  <c r="O11" i="14"/>
  <c r="N11" i="14"/>
  <c r="M11" i="14"/>
  <c r="L11" i="14"/>
  <c r="K11" i="14"/>
  <c r="J11" i="14"/>
  <c r="D11" i="14"/>
  <c r="M10" i="14"/>
  <c r="I10" i="14"/>
  <c r="H10" i="14"/>
  <c r="N10" i="14" s="1"/>
  <c r="F10" i="14"/>
  <c r="L10" i="14" s="1"/>
  <c r="E10" i="14"/>
  <c r="K10" i="14" s="1"/>
  <c r="J10" i="14" s="1"/>
  <c r="D10" i="14"/>
  <c r="M9" i="14"/>
  <c r="L9" i="14"/>
  <c r="H9" i="14"/>
  <c r="N9" i="14" s="1"/>
  <c r="O9" i="14" s="1"/>
  <c r="F9" i="14"/>
  <c r="E9" i="14"/>
  <c r="K9" i="14" s="1"/>
  <c r="J9" i="14" s="1"/>
  <c r="D9" i="14"/>
  <c r="H12" i="13"/>
  <c r="G8" i="13"/>
  <c r="G19" i="13" s="1"/>
  <c r="G20" i="13" s="1"/>
  <c r="F8" i="13"/>
  <c r="F9" i="13" s="1"/>
  <c r="E8" i="13"/>
  <c r="E9" i="13" s="1"/>
  <c r="A3" i="13"/>
  <c r="E8" i="12"/>
  <c r="E13" i="12" s="1"/>
  <c r="I14" i="8" s="1"/>
  <c r="J14" i="8" s="1"/>
  <c r="J15" i="8" s="1"/>
  <c r="D5" i="10"/>
  <c r="E12" i="9"/>
  <c r="D12" i="9"/>
  <c r="C12" i="9"/>
  <c r="B12" i="9"/>
  <c r="J32" i="8"/>
  <c r="G32" i="8"/>
  <c r="J23" i="8"/>
  <c r="J24" i="8" s="1"/>
  <c r="J26" i="8" s="1"/>
  <c r="C25" i="7" s="1"/>
  <c r="F23" i="8"/>
  <c r="H15" i="6" s="1"/>
  <c r="H14" i="6" s="1"/>
  <c r="J20" i="8"/>
  <c r="G20" i="8"/>
  <c r="E15" i="8"/>
  <c r="C17" i="7"/>
  <c r="C16" i="7"/>
  <c r="C13" i="7"/>
  <c r="C12" i="7"/>
  <c r="H11" i="6"/>
  <c r="H10" i="6" s="1"/>
  <c r="G14" i="8" s="1"/>
  <c r="F10" i="6"/>
  <c r="H14" i="5"/>
  <c r="F9" i="3"/>
  <c r="G4" i="3"/>
  <c r="G6" i="3" s="1"/>
  <c r="D6" i="3" s="1"/>
  <c r="D18" i="2"/>
  <c r="C18" i="2"/>
  <c r="C13" i="2"/>
  <c r="C12" i="2"/>
  <c r="C11" i="2"/>
  <c r="C9" i="2"/>
  <c r="B18" i="2" s="1"/>
  <c r="C4" i="2"/>
  <c r="B4" i="2"/>
  <c r="A18" i="2" s="1"/>
  <c r="C10" i="1"/>
  <c r="F14" i="5" l="1"/>
  <c r="P9" i="15"/>
  <c r="O10" i="14"/>
  <c r="O16" i="14" s="1"/>
  <c r="H17" i="13"/>
  <c r="I17" i="13" s="1"/>
  <c r="I9" i="13"/>
  <c r="E11" i="13"/>
  <c r="I11" i="13" s="1"/>
  <c r="I12" i="13"/>
  <c r="O10" i="15"/>
  <c r="F21" i="15"/>
  <c r="P10" i="15"/>
  <c r="P13" i="15"/>
  <c r="R13" i="15" s="1"/>
  <c r="N17" i="15"/>
  <c r="O17" i="15"/>
  <c r="P21" i="15"/>
  <c r="H16" i="13"/>
  <c r="I16" i="13" s="1"/>
  <c r="F13" i="15"/>
  <c r="G7" i="3"/>
  <c r="D7" i="3" s="1"/>
  <c r="O11" i="15"/>
  <c r="P11" i="15"/>
  <c r="G5" i="3"/>
  <c r="F9" i="15"/>
  <c r="R15" i="15"/>
  <c r="G8" i="3"/>
  <c r="D8" i="3" s="1"/>
  <c r="I8" i="13"/>
  <c r="E19" i="13"/>
  <c r="E20" i="13" s="1"/>
  <c r="N22" i="15"/>
  <c r="R19" i="15"/>
  <c r="O22" i="15"/>
  <c r="G23" i="8"/>
  <c r="F12" i="9"/>
  <c r="G12" i="9" s="1"/>
  <c r="G13" i="9" s="1"/>
  <c r="C14" i="7"/>
  <c r="G15" i="8"/>
  <c r="H14" i="8"/>
  <c r="C18" i="7"/>
  <c r="G24" i="8"/>
  <c r="G26" i="8" s="1"/>
  <c r="C11" i="7"/>
  <c r="J33" i="8"/>
  <c r="R21" i="15"/>
  <c r="N11" i="15"/>
  <c r="R11" i="15" s="1"/>
  <c r="F10" i="15"/>
  <c r="O9" i="15"/>
  <c r="O23" i="15" s="1"/>
  <c r="P17" i="15"/>
  <c r="R17" i="15" s="1"/>
  <c r="K9" i="15"/>
  <c r="N9" i="15" s="1"/>
  <c r="G9" i="3" l="1"/>
  <c r="D5" i="3"/>
  <c r="J14" i="13"/>
  <c r="D14" i="13" s="1"/>
  <c r="H14" i="13"/>
  <c r="G14" i="9"/>
  <c r="G27" i="8"/>
  <c r="J27" i="8" s="1"/>
  <c r="C26" i="7" s="1"/>
  <c r="G36" i="8"/>
  <c r="D34" i="8"/>
  <c r="J34" i="8" s="1"/>
  <c r="G33" i="8"/>
  <c r="D35" i="8"/>
  <c r="J35" i="8" s="1"/>
  <c r="G37" i="8"/>
  <c r="G38" i="8" s="1"/>
  <c r="H25" i="8"/>
  <c r="H24" i="8"/>
  <c r="H23" i="8"/>
  <c r="C22" i="7"/>
  <c r="C20" i="7"/>
  <c r="C19" i="7"/>
  <c r="P23" i="15"/>
  <c r="N23" i="15"/>
  <c r="R23" i="15" s="1"/>
  <c r="R9" i="15"/>
  <c r="I14" i="13" l="1"/>
  <c r="I19" i="13" s="1"/>
  <c r="H19" i="13"/>
  <c r="H20" i="13" s="1"/>
  <c r="C24" i="7"/>
  <c r="D11" i="7" s="1"/>
  <c r="J36" i="8"/>
  <c r="J37" i="8" s="1"/>
  <c r="J38" i="8" s="1"/>
  <c r="D18" i="7"/>
  <c r="D17" i="7"/>
  <c r="D20" i="7"/>
  <c r="D16" i="7"/>
  <c r="D14" i="7"/>
  <c r="D22" i="7"/>
  <c r="D12" i="7"/>
  <c r="D24" i="7"/>
  <c r="C27" i="7"/>
  <c r="D15" i="7"/>
  <c r="C29" i="7"/>
  <c r="C30" i="7" s="1"/>
  <c r="D13" i="7"/>
  <c r="I20" i="13" l="1"/>
  <c r="I21" i="13" s="1"/>
  <c r="C36" i="7"/>
  <c r="C37" i="7"/>
  <c r="C38" i="7" l="1"/>
  <c r="C39" i="7" l="1"/>
  <c r="C40" i="7" l="1"/>
  <c r="E39" i="7"/>
  <c r="E32" i="7" l="1"/>
  <c r="E26" i="7"/>
  <c r="E22" i="7"/>
  <c r="E15" i="7"/>
  <c r="E12" i="7"/>
  <c r="E16" i="7"/>
  <c r="E13" i="7"/>
  <c r="E34" i="7"/>
  <c r="E25" i="7"/>
  <c r="E17" i="7"/>
  <c r="E14" i="7"/>
  <c r="E40" i="7"/>
  <c r="E35" i="7"/>
  <c r="E31" i="7"/>
  <c r="C41" i="7"/>
  <c r="D11" i="10" s="1"/>
  <c r="E33" i="7"/>
  <c r="E18" i="7"/>
  <c r="E11" i="7"/>
  <c r="E20" i="7"/>
  <c r="E24" i="7"/>
  <c r="E29" i="7"/>
  <c r="E27" i="7"/>
  <c r="E36" i="7"/>
  <c r="E30" i="7"/>
  <c r="E37" i="7"/>
  <c r="E38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<sst xmlns="http://schemas.openxmlformats.org/spreadsheetml/2006/main" count="501" uniqueCount="363">
  <si>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</si>
  <si>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</si>
  <si>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</si>
  <si>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</si>
  <si>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</si>
  <si>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</si>
  <si>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</si>
  <si>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</si>
  <si>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</si>
  <si>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</si>
  <si>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</si>
  <si>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</si>
  <si>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</si>
  <si>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</si>
  <si>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</si>
  <si>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</si>
  <si>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</si>
  <si>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</si>
  <si>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</si>
  <si>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</si>
  <si>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</si>
  <si>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</si>
  <si>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</si>
  <si>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</si>
  <si>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</si>
  <si>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</si>
  <si>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</si>
  <si>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</si>
  <si>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</si>
  <si>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</si>
  <si>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</si>
  <si>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</si>
  <si>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</si>
  <si>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</si>
  <si>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</si>
  <si>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</si>
  <si>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</si>
  <si>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</si>
  <si>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</si>
  <si>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</si>
  <si>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</si>
  <si>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</si>
  <si>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</si>
  <si>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</si>
  <si>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</si>
  <si>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</si>
  <si>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</si>
  <si>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</si>
  <si>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</si>
  <si>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</si>
  <si>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</si>
  <si>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</si>
  <si>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</si>
  <si>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</si>
  <si>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</si>
  <si>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</si>
  <si>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</si>
  <si>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</si>
  <si>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</si>
  <si>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</si>
  <si>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</si>
  <si>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</si>
  <si>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</si>
  <si>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</si>
  <si>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</si>
  <si>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</si>
  <si>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</si>
  <si>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</si>
  <si>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</si>
  <si>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</si>
  <si>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</si>
  <si>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</si>
  <si>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</si>
  <si>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</si>
  <si>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</si>
  <si>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</si>
  <si>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</si>
  <si>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</si>
  <si>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</si>
  <si>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</si>
  <si>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</si>
  <si>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</si>
  <si>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</si>
  <si>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</si>
  <si>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</si>
  <si>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</si>
  <si>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</si>
  <si>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</si>
  <si>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</si>
  <si>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</si>
  <si>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</si>
  <si>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</si>
  <si>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</si>
  <si>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</si>
  <si>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</si>
  <si>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</si>
  <si>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</si>
  <si>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</si>
  <si>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</si>
  <si>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</si>
  <si>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</si>
  <si>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</si>
  <si>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Подвесная купольная IP поворотная видеокамера с термокожухом и кронштейном IP66 от -40 до +50 градусов В85-20</t>
  </si>
  <si>
    <t>шт.</t>
  </si>
  <si>
    <t>Материалы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</si>
  <si>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</si>
  <si>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</si>
  <si>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</si>
  <si>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</si>
  <si>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</si>
  <si>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</si>
  <si>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</si>
  <si>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</si>
  <si>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</si>
  <si>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</si>
  <si>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</si>
  <si>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</si>
  <si>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</si>
  <si>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</si>
  <si>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</si>
  <si>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</si>
  <si>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</si>
  <si>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</si>
  <si>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</si>
  <si>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</si>
  <si>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</si>
  <si>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</si>
  <si>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</si>
  <si>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</si>
  <si>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</si>
  <si>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</si>
  <si>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</si>
  <si>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</si>
  <si>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</si>
  <si>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</si>
  <si>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</si>
  <si>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</si>
  <si>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</si>
  <si>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</si>
  <si>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</si>
  <si>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</si>
  <si>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</si>
  <si>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</si>
  <si>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</si>
  <si>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</si>
  <si>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</si>
  <si>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</si>
  <si>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</si>
  <si>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</si>
  <si>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</si>
  <si>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</si>
  <si>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</si>
  <si>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</si>
  <si>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</si>
  <si>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</si>
  <si>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</si>
  <si>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</si>
  <si>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</si>
  <si>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</si>
  <si>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</si>
  <si>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</si>
  <si>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БЦ.54.13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</si>
  <si>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</si>
  <si>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</si>
  <si>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</si>
  <si>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</si>
  <si>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</si>
  <si>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</si>
  <si>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</si>
  <si>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</si>
  <si>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</si>
  <si>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</si>
  <si>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</si>
  <si>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</si>
  <si>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</si>
  <si>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</si>
  <si>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</si>
  <si>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</si>
  <si>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</si>
  <si>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</si>
  <si>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</si>
  <si>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</si>
  <si>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</si>
  <si>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</si>
  <si>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</si>
  <si>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</si>
  <si>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</si>
  <si>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</si>
  <si>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</si>
  <si>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</si>
  <si>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</si>
  <si>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</si>
  <si>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</si>
  <si>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</si>
  <si>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</si>
  <si>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</si>
  <si>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</si>
  <si>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</si>
  <si>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</si>
  <si>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</si>
  <si>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</si>
  <si>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</si>
  <si>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</si>
  <si>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</si>
  <si>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</si>
  <si>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</si>
  <si>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</si>
  <si>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</si>
  <si>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</si>
  <si>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</si>
  <si>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</si>
  <si>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</si>
  <si>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</si>
  <si>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</si>
  <si>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</si>
  <si>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</si>
  <si>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</si>
  <si>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</si>
  <si>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</si>
  <si>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</si>
  <si>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</si>
  <si>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</si>
  <si>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</si>
  <si>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</si>
  <si>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</si>
  <si>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</si>
  <si>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</si>
  <si>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</si>
  <si>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</si>
  <si>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</si>
  <si>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</si>
  <si>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</si>
  <si>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</si>
  <si>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</si>
  <si>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</si>
  <si>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</si>
  <si>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</si>
  <si>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</si>
  <si>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</si>
  <si>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</si>
  <si>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</si>
  <si>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</si>
  <si>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</si>
  <si>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</si>
  <si>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</si>
  <si>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</si>
  <si>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</si>
  <si>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</si>
  <si>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</si>
  <si>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</si>
  <si>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</si>
  <si>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</si>
  <si>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</si>
  <si>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</si>
  <si>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</si>
  <si>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</si>
  <si>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</si>
  <si>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</si>
  <si>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</si>
  <si>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</si>
  <si>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</si>
  <si>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</si>
  <si>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</si>
  <si>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</si>
  <si>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</si>
  <si>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</si>
  <si>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</si>
  <si>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</si>
  <si>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</si>
  <si>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</si>
  <si>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</si>
  <si>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</si>
  <si>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</si>
  <si>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</si>
  <si>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</si>
  <si>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</si>
  <si>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</si>
  <si>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</si>
  <si>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</si>
  <si>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</si>
  <si>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</si>
  <si>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</si>
  <si>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</si>
  <si>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</si>
  <si>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</si>
  <si>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</si>
  <si>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</si>
  <si>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</si>
  <si>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</si>
  <si>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</si>
  <si>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</si>
  <si>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</si>
  <si>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</si>
  <si>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</si>
  <si>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</si>
  <si>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</si>
  <si>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</si>
  <si>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</si>
  <si>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</si>
  <si>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</si>
  <si>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</si>
  <si>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</si>
  <si>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</si>
  <si>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</si>
  <si>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</si>
  <si>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</si>
  <si>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</si>
  <si>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</si>
  <si>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</si>
  <si>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</si>
  <si>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</si>
  <si>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</si>
  <si>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</si>
  <si>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</si>
  <si>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</si>
  <si>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</si>
  <si>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</si>
  <si>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</si>
  <si>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</si>
  <si>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</si>
  <si>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</si>
  <si>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</si>
  <si>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</si>
  <si>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</si>
  <si>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</si>
  <si>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</si>
  <si>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</si>
  <si>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</si>
  <si>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</si>
  <si>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</si>
  <si>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</si>
  <si>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</si>
  <si>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</si>
  <si>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</si>
  <si>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</si>
  <si>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</si>
  <si>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</si>
  <si>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</si>
  <si>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</si>
  <si>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</si>
  <si>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</si>
  <si>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</si>
  <si>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</si>
  <si>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Подвесная купольная IP поворотная видеокамера с термокожухом и кронштейном IP66 - 9 шт</t>
  </si>
  <si>
    <t>Единица измерения  — 1 ПС</t>
  </si>
  <si>
    <t>Наименование разрабатываемого показателя УНЦ — Постоянная часть ПС, комплекс поворотных камер охранного (технологического) видеонаблюдения ПС 35 кВ</t>
  </si>
  <si>
    <t>Наименование разрабатываемого показателя УНЦ —  Постоянная часть ПС, комплекс поворотных камер охранного (технологического) видеонаблюдения ПС 35 кВ</t>
  </si>
  <si>
    <t>Наименование разрабатываемого показателя УНЦ - Постоянная часть ПС, комплекс поворотных камер охранного (технологического) видеонаблюдения ПС 35 кВ</t>
  </si>
  <si>
    <t>Постоянная часть ПС, комплекс поворотных камер охранного (технологического) видеонаблюдения ПС 35 кВ</t>
  </si>
  <si>
    <t>З1-01</t>
  </si>
  <si>
    <t>УНЦ постоянной части ПС 35 кВ</t>
  </si>
  <si>
    <t>ПС 35 кВ Свеза Новатор</t>
  </si>
  <si>
    <t>Вологодская область</t>
  </si>
  <si>
    <t>IIВ</t>
  </si>
  <si>
    <t>1 ПС</t>
  </si>
  <si>
    <t>З1_ПС_пов.кам._35_кВ</t>
  </si>
  <si>
    <t>Прайс из СД ОП</t>
  </si>
  <si>
    <t>Поворотная камера видеонаблюдения</t>
  </si>
  <si>
    <t>Комплекс поворотных камер охранного (технологического) видеонаблюдения ПС 35 кВ</t>
  </si>
  <si>
    <t>Сопоставимый уровень цен: 2 квартал 2019</t>
  </si>
  <si>
    <t>2 квартал 2019</t>
  </si>
  <si>
    <t>Всего по объекту в сопоставимом уровне цен 2 кв. 2019 г:</t>
  </si>
  <si>
    <t>Сметная стоимость в уровне цен 2 кв. 2019 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</si>
</sst>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9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FF99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u/>
      <sz val="10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738">
    <xf numFmtId="0" fontId="0" fillId="0" borderId="0"/>
    <xf numFmtId="0" fontId="2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43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3" fontId="50" fillId="0" borderId="0" applyFill="0" applyBorder="0" applyAlignment="0"/>
    <xf numFmtId="174" fontId="50" fillId="0" borderId="0" applyFill="0" applyBorder="0" applyAlignment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3" fontId="50" fillId="0" borderId="0" applyFill="0" applyBorder="0" applyAlignment="0"/>
    <xf numFmtId="178" fontId="50" fillId="0" borderId="0" applyFill="0" applyBorder="0" applyAlignment="0"/>
    <xf numFmtId="174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3" fontId="5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33" fillId="0" borderId="0" applyFont="0" applyFill="0" applyBorder="0" applyAlignment="0" applyProtection="0"/>
    <xf numFmtId="174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3" fontId="56" fillId="0" borderId="0" applyFill="0" applyBorder="0" applyAlignment="0"/>
    <xf numFmtId="174" fontId="56" fillId="0" borderId="0" applyFill="0" applyBorder="0" applyAlignment="0"/>
    <xf numFmtId="173" fontId="56" fillId="0" borderId="0" applyFill="0" applyBorder="0" applyAlignment="0"/>
    <xf numFmtId="178" fontId="56" fillId="0" borderId="0" applyFill="0" applyBorder="0" applyAlignment="0"/>
    <xf numFmtId="174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3" fontId="65" fillId="0" borderId="0" applyFill="0" applyBorder="0" applyAlignment="0"/>
    <xf numFmtId="174" fontId="65" fillId="0" borderId="0" applyFill="0" applyBorder="0" applyAlignment="0"/>
    <xf numFmtId="173" fontId="65" fillId="0" borderId="0" applyFill="0" applyBorder="0" applyAlignment="0"/>
    <xf numFmtId="178" fontId="65" fillId="0" borderId="0" applyFill="0" applyBorder="0" applyAlignment="0"/>
    <xf numFmtId="174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7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3" fontId="70" fillId="0" borderId="0" applyFill="0" applyBorder="0" applyAlignment="0"/>
    <xf numFmtId="174" fontId="70" fillId="0" borderId="0" applyFill="0" applyBorder="0" applyAlignment="0"/>
    <xf numFmtId="173" fontId="70" fillId="0" borderId="0" applyFill="0" applyBorder="0" applyAlignment="0"/>
    <xf numFmtId="178" fontId="70" fillId="0" borderId="0" applyFill="0" applyBorder="0" applyAlignment="0"/>
    <xf numFmtId="174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2" fontId="50" fillId="0" borderId="0" applyFill="0" applyBorder="0" applyAlignment="0"/>
    <xf numFmtId="183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4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36" fillId="0" borderId="0"/>
    <xf numFmtId="184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5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3" fillId="0" borderId="0" applyFont="0" applyFill="0" applyBorder="0" applyAlignment="0" applyProtection="0"/>
    <xf numFmtId="185" fontId="34" fillId="0" borderId="0" applyFont="0" applyFill="0" applyBorder="0" applyAlignment="0" applyProtection="0"/>
    <xf numFmtId="172" fontId="9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4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1" fillId="6" borderId="48" applyNumberFormat="0">
      <alignment readingOrder="1"/>
      <protection locked="0"/>
    </xf>
    <xf numFmtId="0" fontId="47" fillId="0" borderId="49">
      <alignment horizontal="left" vertical="top" wrapText="1"/>
    </xf>
    <xf numFmtId="49" fontId="33" fillId="0" borderId="46">
      <alignment horizontal="center" vertical="top" wrapText="1"/>
      <protection locked="0"/>
    </xf>
    <xf numFmtId="49" fontId="33" fillId="0" borderId="46">
      <alignment horizontal="center" vertical="top" wrapText="1"/>
      <protection locked="0"/>
    </xf>
    <xf numFmtId="49" fontId="42" fillId="10" borderId="46">
      <alignment horizontal="right" vertical="top"/>
      <protection locked="0"/>
    </xf>
    <xf numFmtId="49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7" fillId="0" borderId="49">
      <alignment horizontal="center" vertical="top" wrapText="1"/>
    </xf>
    <xf numFmtId="0" fontId="51" fillId="50" borderId="48" applyNumberFormat="0" applyAlignment="0" applyProtection="0"/>
    <xf numFmtId="0" fontId="64" fillId="13" borderId="48" applyNumberFormat="0" applyAlignment="0" applyProtection="0"/>
    <xf numFmtId="0" fontId="33" fillId="59" borderId="50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69" fillId="50" borderId="52" applyNumberFormat="0" applyAlignment="0" applyProtection="0"/>
    <xf numFmtId="4" fontId="50" fillId="60" borderId="52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2" fillId="60" borderId="52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50" fillId="60" borderId="52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50" fillId="60" borderId="52" applyNumberFormat="0" applyProtection="0">
      <alignment horizontal="left" vertical="center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50" fillId="61" borderId="52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50" fillId="62" borderId="52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50" fillId="64" borderId="52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50" fillId="65" borderId="52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50" fillId="66" borderId="52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50" fillId="67" borderId="52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50" fillId="68" borderId="52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50" fillId="69" borderId="52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50" fillId="71" borderId="52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4" fillId="72" borderId="52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34" fillId="85" borderId="52" applyNumberFormat="0" applyProtection="0">
      <alignment horizontal="left" vertical="center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34" fillId="6" borderId="52" applyNumberFormat="0" applyProtection="0">
      <alignment horizontal="left" vertical="center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78" fillId="75" borderId="54" applyBorder="0"/>
    <xf numFmtId="4" fontId="50" fillId="87" borderId="52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2" fillId="87" borderId="52" applyNumberFormat="0" applyProtection="0">
      <alignment vertical="center"/>
    </xf>
    <xf numFmtId="4" fontId="50" fillId="87" borderId="52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50" fillId="87" borderId="52" applyNumberFormat="0" applyProtection="0">
      <alignment horizontal="left" vertical="center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4" fontId="50" fillId="74" borderId="52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2" fillId="74" borderId="52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70" fillId="74" borderId="52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2" fontId="81" fillId="91" borderId="47" applyProtection="0"/>
    <xf numFmtId="2" fontId="81" fillId="91" borderId="47" applyProtection="0"/>
    <xf numFmtId="2" fontId="41" fillId="92" borderId="47" applyProtection="0"/>
    <xf numFmtId="2" fontId="41" fillId="93" borderId="47" applyProtection="0"/>
    <xf numFmtId="2" fontId="41" fillId="94" borderId="47" applyProtection="0"/>
    <xf numFmtId="2" fontId="41" fillId="94" borderId="47" applyProtection="0">
      <alignment horizontal="center"/>
    </xf>
    <xf numFmtId="2" fontId="41" fillId="93" borderId="47" applyProtection="0">
      <alignment horizontal="center"/>
    </xf>
    <xf numFmtId="0" fontId="42" fillId="0" borderId="49">
      <alignment horizontal="left" vertical="top" wrapText="1"/>
    </xf>
    <xf numFmtId="0" fontId="84" fillId="0" borderId="55" applyNumberFormat="0" applyFill="0" applyAlignment="0" applyProtection="0"/>
    <xf numFmtId="0" fontId="90" fillId="0" borderId="56"/>
    <xf numFmtId="0" fontId="94" fillId="0" borderId="0"/>
    <xf numFmtId="0" fontId="94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  <xf numFmtId="0" fontId="41" fillId="6" borderId="59" applyNumberFormat="0">
      <alignment readingOrder="1"/>
      <protection locked="0"/>
    </xf>
    <xf numFmtId="0" fontId="47" fillId="0" borderId="60">
      <alignment horizontal="left" vertical="top" wrapText="1"/>
    </xf>
    <xf numFmtId="49" fontId="33" fillId="0" borderId="57">
      <alignment horizontal="center" vertical="top" wrapText="1"/>
      <protection locked="0"/>
    </xf>
    <xf numFmtId="49" fontId="33" fillId="0" borderId="57">
      <alignment horizontal="center" vertical="top" wrapText="1"/>
      <protection locked="0"/>
    </xf>
    <xf numFmtId="49" fontId="42" fillId="10" borderId="57">
      <alignment horizontal="right" vertical="top"/>
      <protection locked="0"/>
    </xf>
    <xf numFmtId="49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7" fillId="0" borderId="60">
      <alignment horizontal="center" vertical="top" wrapText="1"/>
    </xf>
    <xf numFmtId="0" fontId="51" fillId="50" borderId="59" applyNumberFormat="0" applyAlignment="0" applyProtection="0"/>
    <xf numFmtId="0" fontId="64" fillId="13" borderId="59" applyNumberFormat="0" applyAlignment="0" applyProtection="0"/>
    <xf numFmtId="0" fontId="33" fillId="59" borderId="61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69" fillId="50" borderId="63" applyNumberFormat="0" applyAlignment="0" applyProtection="0"/>
    <xf numFmtId="4" fontId="50" fillId="60" borderId="63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2" fillId="60" borderId="63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50" fillId="60" borderId="63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50" fillId="60" borderId="63" applyNumberFormat="0" applyProtection="0">
      <alignment horizontal="left" vertical="center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50" fillId="61" borderId="63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50" fillId="62" borderId="63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50" fillId="64" borderId="63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50" fillId="65" borderId="63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50" fillId="66" borderId="63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50" fillId="67" borderId="63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50" fillId="68" borderId="63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50" fillId="69" borderId="63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50" fillId="71" borderId="63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4" fillId="72" borderId="63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34" fillId="85" borderId="63" applyNumberFormat="0" applyProtection="0">
      <alignment horizontal="left" vertical="center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34" fillId="6" borderId="63" applyNumberFormat="0" applyProtection="0">
      <alignment horizontal="left" vertical="center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78" fillId="75" borderId="65" applyBorder="0"/>
    <xf numFmtId="4" fontId="50" fillId="87" borderId="63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2" fillId="87" borderId="63" applyNumberFormat="0" applyProtection="0">
      <alignment vertical="center"/>
    </xf>
    <xf numFmtId="4" fontId="50" fillId="87" borderId="63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50" fillId="87" borderId="63" applyNumberFormat="0" applyProtection="0">
      <alignment horizontal="left" vertical="center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4" fontId="50" fillId="74" borderId="63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2" fillId="74" borderId="63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70" fillId="74" borderId="63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2" fontId="81" fillId="91" borderId="58" applyProtection="0"/>
    <xf numFmtId="2" fontId="81" fillId="91" borderId="58" applyProtection="0"/>
    <xf numFmtId="2" fontId="41" fillId="92" borderId="58" applyProtection="0"/>
    <xf numFmtId="2" fontId="41" fillId="93" borderId="58" applyProtection="0"/>
    <xf numFmtId="2" fontId="41" fillId="94" borderId="58" applyProtection="0"/>
    <xf numFmtId="2" fontId="41" fillId="94" borderId="58" applyProtection="0">
      <alignment horizontal="center"/>
    </xf>
    <xf numFmtId="2" fontId="41" fillId="93" borderId="58" applyProtection="0">
      <alignment horizontal="center"/>
    </xf>
    <xf numFmtId="0" fontId="42" fillId="0" borderId="60">
      <alignment horizontal="left" vertical="top" wrapText="1"/>
    </xf>
    <xf numFmtId="0" fontId="84" fillId="0" borderId="66" applyNumberFormat="0" applyFill="0" applyAlignment="0" applyProtection="0"/>
    <xf numFmtId="0" fontId="90" fillId="0" borderId="67"/>
    <xf numFmtId="0" fontId="94" fillId="0" borderId="0"/>
    <xf numFmtId="0" fontId="41" fillId="6" borderId="70" applyNumberFormat="0">
      <alignment readingOrder="1"/>
      <protection locked="0"/>
    </xf>
    <xf numFmtId="0" fontId="47" fillId="0" borderId="71">
      <alignment horizontal="left" vertical="top" wrapText="1"/>
    </xf>
    <xf numFmtId="49" fontId="33" fillId="0" borderId="68">
      <alignment horizontal="center" vertical="top" wrapText="1"/>
      <protection locked="0"/>
    </xf>
    <xf numFmtId="49" fontId="33" fillId="0" borderId="68">
      <alignment horizontal="center" vertical="top" wrapText="1"/>
      <protection locked="0"/>
    </xf>
    <xf numFmtId="49" fontId="42" fillId="10" borderId="68">
      <alignment horizontal="right" vertical="top"/>
      <protection locked="0"/>
    </xf>
    <xf numFmtId="49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7" fillId="0" borderId="71">
      <alignment horizontal="center" vertical="top" wrapText="1"/>
    </xf>
    <xf numFmtId="0" fontId="51" fillId="50" borderId="70" applyNumberFormat="0" applyAlignment="0" applyProtection="0"/>
    <xf numFmtId="0" fontId="64" fillId="13" borderId="70" applyNumberFormat="0" applyAlignment="0" applyProtection="0"/>
    <xf numFmtId="0" fontId="33" fillId="59" borderId="72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69" fillId="50" borderId="74" applyNumberFormat="0" applyAlignment="0" applyProtection="0"/>
    <xf numFmtId="4" fontId="50" fillId="60" borderId="74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2" fillId="60" borderId="74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50" fillId="60" borderId="74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50" fillId="60" borderId="74" applyNumberFormat="0" applyProtection="0">
      <alignment horizontal="left" vertical="center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50" fillId="61" borderId="74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50" fillId="62" borderId="74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50" fillId="64" borderId="74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50" fillId="65" borderId="74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50" fillId="66" borderId="74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50" fillId="67" borderId="74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50" fillId="68" borderId="74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50" fillId="69" borderId="74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50" fillId="71" borderId="74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4" fillId="72" borderId="74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34" fillId="6" borderId="74" applyNumberFormat="0" applyProtection="0">
      <alignment horizontal="left" vertical="center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78" fillId="75" borderId="76" applyBorder="0"/>
    <xf numFmtId="4" fontId="50" fillId="87" borderId="74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2" fillId="87" borderId="74" applyNumberFormat="0" applyProtection="0">
      <alignment vertical="center"/>
    </xf>
    <xf numFmtId="4" fontId="50" fillId="87" borderId="74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50" fillId="87" borderId="74" applyNumberFormat="0" applyProtection="0">
      <alignment horizontal="left" vertical="center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4" fontId="50" fillId="74" borderId="74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2" fillId="74" borderId="74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70" fillId="74" borderId="74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2" fontId="81" fillId="91" borderId="69" applyProtection="0"/>
    <xf numFmtId="2" fontId="81" fillId="91" borderId="69" applyProtection="0"/>
    <xf numFmtId="2" fontId="41" fillId="92" borderId="69" applyProtection="0"/>
    <xf numFmtId="2" fontId="41" fillId="93" borderId="69" applyProtection="0"/>
    <xf numFmtId="2" fontId="41" fillId="94" borderId="69" applyProtection="0"/>
    <xf numFmtId="2" fontId="41" fillId="94" borderId="69" applyProtection="0">
      <alignment horizontal="center"/>
    </xf>
    <xf numFmtId="2" fontId="41" fillId="93" borderId="69" applyProtection="0">
      <alignment horizontal="center"/>
    </xf>
    <xf numFmtId="0" fontId="42" fillId="0" borderId="71">
      <alignment horizontal="left" vertical="top" wrapText="1"/>
    </xf>
    <xf numFmtId="0" fontId="84" fillId="0" borderId="77" applyNumberFormat="0" applyFill="0" applyAlignment="0" applyProtection="0"/>
    <xf numFmtId="0" fontId="90" fillId="0" borderId="78"/>
  </cellStyleXfs>
  <cellXfs count="41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left"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4" fontId="0" fillId="0" borderId="0" xfId="0" applyNumberFormat="1"/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justify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9" fillId="0" borderId="0" xfId="0" applyFont="1"/>
    <xf numFmtId="0" fontId="18" fillId="0" borderId="2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justify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0" xfId="0" applyFont="1"/>
    <xf numFmtId="49" fontId="18" fillId="0" borderId="1" xfId="0" applyNumberFormat="1" applyFont="1" applyBorder="1" applyAlignment="1">
      <alignment horizontal="left" vertical="center" wrapText="1"/>
    </xf>
    <xf numFmtId="2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2" fontId="21" fillId="0" borderId="1" xfId="0" applyNumberFormat="1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1" fillId="0" borderId="1" xfId="0" applyNumberFormat="1" applyFont="1" applyBorder="1" applyAlignment="1">
      <alignment vertical="top"/>
    </xf>
    <xf numFmtId="0" fontId="21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4" fontId="18" fillId="0" borderId="1" xfId="0" applyNumberFormat="1" applyFont="1" applyBorder="1" applyAlignment="1">
      <alignment vertical="top"/>
    </xf>
    <xf numFmtId="10" fontId="0" fillId="0" borderId="0" xfId="0" applyNumberFormat="1"/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6" fillId="0" borderId="1" xfId="0" applyFont="1" applyBorder="1"/>
    <xf numFmtId="4" fontId="3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5" xfId="0" applyFont="1" applyBorder="1"/>
    <xf numFmtId="0" fontId="3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7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23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0" fillId="0" borderId="0" xfId="0"/>
    <xf numFmtId="49" fontId="18" fillId="0" borderId="0" xfId="0" applyNumberFormat="1" applyFont="1" applyAlignment="1">
      <alignment horizontal="left" vertic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8" fontId="18" fillId="0" borderId="1" xfId="0" applyNumberFormat="1" applyFont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167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4" fontId="21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vertical="top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10" fontId="3" fillId="0" borderId="1" xfId="0" applyNumberFormat="1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 wrapText="1"/>
    </xf>
    <xf numFmtId="10" fontId="3" fillId="4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10" fontId="3" fillId="4" borderId="2" xfId="0" applyNumberFormat="1" applyFont="1" applyFill="1" applyBorder="1" applyAlignment="1">
      <alignment horizontal="right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10" fontId="3" fillId="4" borderId="2" xfId="0" applyNumberFormat="1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 wrapText="1"/>
    </xf>
    <xf numFmtId="0" fontId="18" fillId="0" borderId="0" xfId="0" applyFont="1"/>
    <xf numFmtId="0" fontId="0" fillId="0" borderId="0" xfId="0"/>
    <xf numFmtId="0" fontId="21" fillId="0" borderId="0" xfId="0" applyFont="1"/>
    <xf numFmtId="4" fontId="18" fillId="0" borderId="0" xfId="0" applyNumberFormat="1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4" fontId="32" fillId="0" borderId="1" xfId="0" applyNumberFormat="1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 wrapText="1"/>
    </xf>
    <xf numFmtId="4" fontId="94" fillId="0" borderId="1" xfId="1216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 wrapText="1"/>
    </xf>
    <xf numFmtId="0" fontId="18" fillId="0" borderId="0" xfId="0" applyFont="1" applyAlignment="1">
      <alignment horizontal="justify" vertical="center"/>
    </xf>
    <xf numFmtId="0" fontId="21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2" fontId="21" fillId="0" borderId="7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8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right" vertical="center" wrapText="1"/>
    </xf>
    <xf numFmtId="10" fontId="4" fillId="4" borderId="2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738">
    <cellStyle name=" 1" xfId="6"/>
    <cellStyle name="_2008г. и 4кв" xfId="7"/>
    <cellStyle name="_4_macro 2009" xfId="8"/>
    <cellStyle name="_Condition-long(2012-2030)нах" xfId="9"/>
    <cellStyle name="_CPI foodimp" xfId="10"/>
    <cellStyle name="_macro 2012 var 1" xfId="11"/>
    <cellStyle name="_SeriesAttributes" xfId="12"/>
    <cellStyle name="_SeriesAttributes 2" xfId="686"/>
    <cellStyle name="_SeriesAttributes 2 2" xfId="958"/>
    <cellStyle name="_SeriesAttributes 2 2 2" xfId="1480"/>
    <cellStyle name="_SeriesAttributes 2 3" xfId="1221"/>
    <cellStyle name="_v2008-2012-15.12.09вар(2)-11.2030" xfId="13"/>
    <cellStyle name="_v-2013-2030- 2b17.01.11Нах-cpiнов. курс inn 1-2-Е1xls" xfId="14"/>
    <cellStyle name="_Газ-расчет-16 0508Клдо 2023" xfId="15"/>
    <cellStyle name="_Газ-расчет-net-back 21,12.09 до 2030 в2" xfId="16"/>
    <cellStyle name="_ИПЦЖКХ2105 08-до 2023вар1" xfId="17"/>
    <cellStyle name="_Книга1" xfId="18"/>
    <cellStyle name="_Книга3" xfId="19"/>
    <cellStyle name="_Копия Condition-все вар13.12.08" xfId="20"/>
    <cellStyle name="_курсовые разницы 01,06,08" xfId="21"/>
    <cellStyle name="_Макро_2030 год" xfId="22"/>
    <cellStyle name="_Модель - 2(23)" xfId="23"/>
    <cellStyle name="_Правила заполнения" xfId="24"/>
    <cellStyle name="_Сб-macro 2020" xfId="25"/>
    <cellStyle name="_Сб-macro 2020_v2008-2012-15.12.09вар(2)-11.2030" xfId="26"/>
    <cellStyle name="_Сб-macro 2020_v2008-2012-23.09.09вар2а-11" xfId="27"/>
    <cellStyle name="_ЦФ  реализация акций 2008-2010" xfId="28"/>
    <cellStyle name="_ЦФ  реализация акций 2008-2010_акции по годам 2009-2012" xfId="29"/>
    <cellStyle name="_ЦФ  реализация акций 2008-2010_Копия Прогноз ПТРдо 2030г  (3)" xfId="30"/>
    <cellStyle name="_ЦФ  реализация акций 2008-2010_Прогноз ПТРдо 2030г." xfId="31"/>
    <cellStyle name="1Normal" xfId="32"/>
    <cellStyle name="20% - Accent1" xfId="33"/>
    <cellStyle name="20% - Accent2" xfId="34"/>
    <cellStyle name="20% - Accent3" xfId="35"/>
    <cellStyle name="20% - Accent4" xfId="36"/>
    <cellStyle name="20% - Accent5" xfId="37"/>
    <cellStyle name="20% - Accent6" xfId="38"/>
    <cellStyle name="20% - Акцент6 2" xfId="39"/>
    <cellStyle name="40% - Accent1" xfId="40"/>
    <cellStyle name="40% - Accent2" xfId="41"/>
    <cellStyle name="40% - Accent3" xfId="42"/>
    <cellStyle name="40% - Accent4" xfId="43"/>
    <cellStyle name="40% - Accent5" xfId="44"/>
    <cellStyle name="40% - Accent6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Accent1" xfId="52"/>
    <cellStyle name="Accent1 - 20%" xfId="53"/>
    <cellStyle name="Accent1 - 20% 2" xfId="54"/>
    <cellStyle name="Accent1 - 20% 3" xfId="55"/>
    <cellStyle name="Accent1 - 20% 4" xfId="56"/>
    <cellStyle name="Accent1 - 20% 5" xfId="57"/>
    <cellStyle name="Accent1 - 20% 6" xfId="58"/>
    <cellStyle name="Accent1 - 40%" xfId="59"/>
    <cellStyle name="Accent1 - 40% 2" xfId="60"/>
    <cellStyle name="Accent1 - 40% 3" xfId="61"/>
    <cellStyle name="Accent1 - 40% 4" xfId="62"/>
    <cellStyle name="Accent1 - 40% 5" xfId="63"/>
    <cellStyle name="Accent1 - 40% 6" xfId="64"/>
    <cellStyle name="Accent1 - 60%" xfId="65"/>
    <cellStyle name="Accent1 - 60% 2" xfId="66"/>
    <cellStyle name="Accent1 - 60% 3" xfId="67"/>
    <cellStyle name="Accent1 - 60% 4" xfId="68"/>
    <cellStyle name="Accent1 - 60% 5" xfId="69"/>
    <cellStyle name="Accent1 - 60% 6" xfId="70"/>
    <cellStyle name="Accent1_акции по годам 2009-2012" xfId="71"/>
    <cellStyle name="Accent2" xfId="72"/>
    <cellStyle name="Accent2 - 20%" xfId="73"/>
    <cellStyle name="Accent2 - 20% 2" xfId="74"/>
    <cellStyle name="Accent2 - 20% 3" xfId="75"/>
    <cellStyle name="Accent2 - 20% 4" xfId="76"/>
    <cellStyle name="Accent2 - 20% 5" xfId="77"/>
    <cellStyle name="Accent2 - 20% 6" xfId="78"/>
    <cellStyle name="Accent2 - 40%" xfId="79"/>
    <cellStyle name="Accent2 - 40% 2" xfId="80"/>
    <cellStyle name="Accent2 - 40% 3" xfId="81"/>
    <cellStyle name="Accent2 - 40% 4" xfId="82"/>
    <cellStyle name="Accent2 - 40% 5" xfId="83"/>
    <cellStyle name="Accent2 - 40% 6" xfId="84"/>
    <cellStyle name="Accent2 - 60%" xfId="85"/>
    <cellStyle name="Accent2 - 60% 2" xfId="86"/>
    <cellStyle name="Accent2 - 60% 3" xfId="87"/>
    <cellStyle name="Accent2 - 60% 4" xfId="88"/>
    <cellStyle name="Accent2 - 60% 5" xfId="89"/>
    <cellStyle name="Accent2 - 60% 6" xfId="90"/>
    <cellStyle name="Accent2_акции по годам 2009-2012" xfId="91"/>
    <cellStyle name="Accent3" xfId="92"/>
    <cellStyle name="Accent3 - 20%" xfId="93"/>
    <cellStyle name="Accent3 - 20% 2" xfId="94"/>
    <cellStyle name="Accent3 - 20% 3" xfId="95"/>
    <cellStyle name="Accent3 - 20% 4" xfId="96"/>
    <cellStyle name="Accent3 - 20% 5" xfId="97"/>
    <cellStyle name="Accent3 - 20% 6" xfId="98"/>
    <cellStyle name="Accent3 - 40%" xfId="99"/>
    <cellStyle name="Accent3 - 40% 2" xfId="100"/>
    <cellStyle name="Accent3 - 40% 3" xfId="101"/>
    <cellStyle name="Accent3 - 40% 4" xfId="102"/>
    <cellStyle name="Accent3 - 40% 5" xfId="103"/>
    <cellStyle name="Accent3 - 40% 6" xfId="104"/>
    <cellStyle name="Accent3 - 60%" xfId="105"/>
    <cellStyle name="Accent3 - 60% 2" xfId="106"/>
    <cellStyle name="Accent3 - 60% 3" xfId="107"/>
    <cellStyle name="Accent3 - 60% 4" xfId="108"/>
    <cellStyle name="Accent3 - 60% 5" xfId="109"/>
    <cellStyle name="Accent3 - 60% 6" xfId="110"/>
    <cellStyle name="Accent3_7-р" xfId="111"/>
    <cellStyle name="Accent4" xfId="112"/>
    <cellStyle name="Accent4 - 20%" xfId="113"/>
    <cellStyle name="Accent4 - 20% 2" xfId="114"/>
    <cellStyle name="Accent4 - 20% 3" xfId="115"/>
    <cellStyle name="Accent4 - 20% 4" xfId="116"/>
    <cellStyle name="Accent4 - 20% 5" xfId="117"/>
    <cellStyle name="Accent4 - 20% 6" xfId="118"/>
    <cellStyle name="Accent4 - 40%" xfId="119"/>
    <cellStyle name="Accent4 - 40% 2" xfId="120"/>
    <cellStyle name="Accent4 - 40% 3" xfId="121"/>
    <cellStyle name="Accent4 - 40% 4" xfId="122"/>
    <cellStyle name="Accent4 - 40% 5" xfId="123"/>
    <cellStyle name="Accent4 - 40% 6" xfId="124"/>
    <cellStyle name="Accent4 - 60%" xfId="125"/>
    <cellStyle name="Accent4 - 60% 2" xfId="126"/>
    <cellStyle name="Accent4 - 60% 3" xfId="127"/>
    <cellStyle name="Accent4 - 60% 4" xfId="128"/>
    <cellStyle name="Accent4 - 60% 5" xfId="129"/>
    <cellStyle name="Accent4 - 60% 6" xfId="130"/>
    <cellStyle name="Accent4_7-р" xfId="131"/>
    <cellStyle name="Accent5" xfId="132"/>
    <cellStyle name="Accent5 - 20%" xfId="133"/>
    <cellStyle name="Accent5 - 20% 2" xfId="134"/>
    <cellStyle name="Accent5 - 20% 3" xfId="135"/>
    <cellStyle name="Accent5 - 20% 4" xfId="136"/>
    <cellStyle name="Accent5 - 20% 5" xfId="137"/>
    <cellStyle name="Accent5 - 20% 6" xfId="138"/>
    <cellStyle name="Accent5 - 40%" xfId="139"/>
    <cellStyle name="Accent5 - 60%" xfId="140"/>
    <cellStyle name="Accent5 - 60% 2" xfId="141"/>
    <cellStyle name="Accent5 - 60% 3" xfId="142"/>
    <cellStyle name="Accent5 - 60% 4" xfId="143"/>
    <cellStyle name="Accent5 - 60% 5" xfId="144"/>
    <cellStyle name="Accent5 - 60% 6" xfId="145"/>
    <cellStyle name="Accent5_7-р" xfId="146"/>
    <cellStyle name="Accent6" xfId="147"/>
    <cellStyle name="Accent6 - 20%" xfId="148"/>
    <cellStyle name="Accent6 - 40%" xfId="149"/>
    <cellStyle name="Accent6 - 40% 2" xfId="150"/>
    <cellStyle name="Accent6 - 40% 3" xfId="151"/>
    <cellStyle name="Accent6 - 40% 4" xfId="152"/>
    <cellStyle name="Accent6 - 40% 5" xfId="153"/>
    <cellStyle name="Accent6 - 40% 6" xfId="154"/>
    <cellStyle name="Accent6 - 60%" xfId="155"/>
    <cellStyle name="Accent6 - 60% 2" xfId="156"/>
    <cellStyle name="Accent6 - 60% 3" xfId="157"/>
    <cellStyle name="Accent6 - 60% 4" xfId="158"/>
    <cellStyle name="Accent6 - 60% 5" xfId="159"/>
    <cellStyle name="Accent6 - 60% 6" xfId="160"/>
    <cellStyle name="Accent6_7-р" xfId="161"/>
    <cellStyle name="Annotations Cell - PerformancePoint" xfId="162"/>
    <cellStyle name="Arial007000001514155735" xfId="163"/>
    <cellStyle name="Arial007000001514155735 2" xfId="164"/>
    <cellStyle name="Arial0070000015536870911" xfId="165"/>
    <cellStyle name="Arial0070000015536870911 2" xfId="166"/>
    <cellStyle name="Arial007000001565535" xfId="167"/>
    <cellStyle name="Arial007000001565535 2" xfId="168"/>
    <cellStyle name="Arial0110010000536870911" xfId="169"/>
    <cellStyle name="Arial01101000015536870911" xfId="170"/>
    <cellStyle name="Arial01101000015536870911 2" xfId="687"/>
    <cellStyle name="Arial01101000015536870911 2 2" xfId="959"/>
    <cellStyle name="Arial01101000015536870911 2 2 2" xfId="1481"/>
    <cellStyle name="Arial01101000015536870911 2 3" xfId="1222"/>
    <cellStyle name="Arial017010000536870911" xfId="171"/>
    <cellStyle name="Arial018000000536870911" xfId="172"/>
    <cellStyle name="Arial10170100015536870911" xfId="173"/>
    <cellStyle name="Arial10170100015536870911 2" xfId="174"/>
    <cellStyle name="Arial10170100015536870911 2 2" xfId="689"/>
    <cellStyle name="Arial10170100015536870911 2 2 2" xfId="961"/>
    <cellStyle name="Arial10170100015536870911 2 2 2 2" xfId="1483"/>
    <cellStyle name="Arial10170100015536870911 2 2 3" xfId="1224"/>
    <cellStyle name="Arial10170100015536870911 2 3" xfId="945"/>
    <cellStyle name="Arial10170100015536870911 3" xfId="688"/>
    <cellStyle name="Arial10170100015536870911 3 2" xfId="960"/>
    <cellStyle name="Arial10170100015536870911 3 2 2" xfId="1482"/>
    <cellStyle name="Arial10170100015536870911 3 3" xfId="1223"/>
    <cellStyle name="Arial10170100015536870911 4" xfId="944"/>
    <cellStyle name="Arial107000000536870911" xfId="175"/>
    <cellStyle name="Arial107000001514155735" xfId="176"/>
    <cellStyle name="Arial107000001514155735 2" xfId="177"/>
    <cellStyle name="Arial107000001514155735 2 2" xfId="691"/>
    <cellStyle name="Arial107000001514155735 2 2 2" xfId="963"/>
    <cellStyle name="Arial107000001514155735 2 2 2 2" xfId="1485"/>
    <cellStyle name="Arial107000001514155735 2 2 3" xfId="1226"/>
    <cellStyle name="Arial107000001514155735 2 3" xfId="947"/>
    <cellStyle name="Arial107000001514155735 3" xfId="690"/>
    <cellStyle name="Arial107000001514155735 3 2" xfId="962"/>
    <cellStyle name="Arial107000001514155735 3 2 2" xfId="1484"/>
    <cellStyle name="Arial107000001514155735 3 3" xfId="1225"/>
    <cellStyle name="Arial107000001514155735 4" xfId="946"/>
    <cellStyle name="Arial107000001514155735FMT" xfId="178"/>
    <cellStyle name="Arial107000001514155735FMT 2" xfId="179"/>
    <cellStyle name="Arial107000001514155735FMT 2 2" xfId="693"/>
    <cellStyle name="Arial107000001514155735FMT 2 2 2" xfId="965"/>
    <cellStyle name="Arial107000001514155735FMT 2 2 2 2" xfId="1487"/>
    <cellStyle name="Arial107000001514155735FMT 2 2 3" xfId="1228"/>
    <cellStyle name="Arial107000001514155735FMT 2 3" xfId="949"/>
    <cellStyle name="Arial107000001514155735FMT 3" xfId="692"/>
    <cellStyle name="Arial107000001514155735FMT 3 2" xfId="964"/>
    <cellStyle name="Arial107000001514155735FMT 3 2 2" xfId="1486"/>
    <cellStyle name="Arial107000001514155735FMT 3 3" xfId="1227"/>
    <cellStyle name="Arial107000001514155735FMT 4" xfId="948"/>
    <cellStyle name="Arial1070000015536870911" xfId="180"/>
    <cellStyle name="Arial1070000015536870911 2" xfId="181"/>
    <cellStyle name="Arial1070000015536870911 2 2" xfId="695"/>
    <cellStyle name="Arial1070000015536870911 2 2 2" xfId="967"/>
    <cellStyle name="Arial1070000015536870911 2 2 2 2" xfId="1489"/>
    <cellStyle name="Arial1070000015536870911 2 2 3" xfId="1230"/>
    <cellStyle name="Arial1070000015536870911 2 3" xfId="951"/>
    <cellStyle name="Arial1070000015536870911 3" xfId="694"/>
    <cellStyle name="Arial1070000015536870911 3 2" xfId="966"/>
    <cellStyle name="Arial1070000015536870911 3 2 2" xfId="1488"/>
    <cellStyle name="Arial1070000015536870911 3 3" xfId="1229"/>
    <cellStyle name="Arial1070000015536870911 4" xfId="950"/>
    <cellStyle name="Arial1070000015536870911FMT" xfId="182"/>
    <cellStyle name="Arial1070000015536870911FMT 2" xfId="183"/>
    <cellStyle name="Arial1070000015536870911FMT 2 2" xfId="697"/>
    <cellStyle name="Arial1070000015536870911FMT 2 2 2" xfId="969"/>
    <cellStyle name="Arial1070000015536870911FMT 2 2 2 2" xfId="1491"/>
    <cellStyle name="Arial1070000015536870911FMT 2 2 3" xfId="1232"/>
    <cellStyle name="Arial1070000015536870911FMT 2 3" xfId="953"/>
    <cellStyle name="Arial1070000015536870911FMT 3" xfId="696"/>
    <cellStyle name="Arial1070000015536870911FMT 3 2" xfId="968"/>
    <cellStyle name="Arial1070000015536870911FMT 3 2 2" xfId="1490"/>
    <cellStyle name="Arial1070000015536870911FMT 3 3" xfId="1231"/>
    <cellStyle name="Arial1070000015536870911FMT 4" xfId="952"/>
    <cellStyle name="Arial107000001565535" xfId="184"/>
    <cellStyle name="Arial107000001565535 2" xfId="185"/>
    <cellStyle name="Arial107000001565535 2 2" xfId="699"/>
    <cellStyle name="Arial107000001565535 2 2 2" xfId="971"/>
    <cellStyle name="Arial107000001565535 2 2 2 2" xfId="1493"/>
    <cellStyle name="Arial107000001565535 2 2 3" xfId="1234"/>
    <cellStyle name="Arial107000001565535 2 3" xfId="955"/>
    <cellStyle name="Arial107000001565535 3" xfId="698"/>
    <cellStyle name="Arial107000001565535 3 2" xfId="970"/>
    <cellStyle name="Arial107000001565535 3 2 2" xfId="1492"/>
    <cellStyle name="Arial107000001565535 3 3" xfId="1233"/>
    <cellStyle name="Arial107000001565535 4" xfId="954"/>
    <cellStyle name="Arial107000001565535FMT" xfId="186"/>
    <cellStyle name="Arial107000001565535FMT 2" xfId="187"/>
    <cellStyle name="Arial107000001565535FMT 2 2" xfId="701"/>
    <cellStyle name="Arial107000001565535FMT 2 2 2" xfId="973"/>
    <cellStyle name="Arial107000001565535FMT 2 2 2 2" xfId="1495"/>
    <cellStyle name="Arial107000001565535FMT 2 2 3" xfId="1236"/>
    <cellStyle name="Arial107000001565535FMT 2 3" xfId="957"/>
    <cellStyle name="Arial107000001565535FMT 3" xfId="700"/>
    <cellStyle name="Arial107000001565535FMT 3 2" xfId="972"/>
    <cellStyle name="Arial107000001565535FMT 3 2 2" xfId="1494"/>
    <cellStyle name="Arial107000001565535FMT 3 3" xfId="1235"/>
    <cellStyle name="Arial107000001565535FMT 4" xfId="956"/>
    <cellStyle name="Arial117100000536870911" xfId="188"/>
    <cellStyle name="Arial118000000536870911" xfId="189"/>
    <cellStyle name="Arial2110100000536870911" xfId="190"/>
    <cellStyle name="Arial21101000015536870911" xfId="191"/>
    <cellStyle name="Arial21101000015536870911 2" xfId="702"/>
    <cellStyle name="Arial21101000015536870911 2 2" xfId="974"/>
    <cellStyle name="Arial21101000015536870911 2 2 2" xfId="1496"/>
    <cellStyle name="Arial21101000015536870911 2 3" xfId="1237"/>
    <cellStyle name="Arial2170000015536870911" xfId="192"/>
    <cellStyle name="Arial2170000015536870911 2" xfId="193"/>
    <cellStyle name="Arial2170000015536870911FMT" xfId="194"/>
    <cellStyle name="Arial2170000015536870911FMT 2" xfId="195"/>
    <cellStyle name="Bad" xfId="196"/>
    <cellStyle name="Calc Currency (0)" xfId="197"/>
    <cellStyle name="Calc Currency (2)" xfId="198"/>
    <cellStyle name="Calc Percent (0)" xfId="199"/>
    <cellStyle name="Calc Percent (1)" xfId="200"/>
    <cellStyle name="Calc Percent (2)" xfId="201"/>
    <cellStyle name="Calc Units (0)" xfId="202"/>
    <cellStyle name="Calc Units (1)" xfId="203"/>
    <cellStyle name="Calc Units (2)" xfId="204"/>
    <cellStyle name="Calculation" xfId="205"/>
    <cellStyle name="Calculation 2" xfId="703"/>
    <cellStyle name="Calculation 2 2" xfId="975"/>
    <cellStyle name="Calculation 2 2 2" xfId="1497"/>
    <cellStyle name="Calculation 2 3" xfId="1238"/>
    <cellStyle name="Check Cell" xfId="206"/>
    <cellStyle name="Comma [00]" xfId="207"/>
    <cellStyle name="Comma 2" xfId="208"/>
    <cellStyle name="Comma 3" xfId="209"/>
    <cellStyle name="Currency [00]" xfId="210"/>
    <cellStyle name="Data Cell - PerformancePoint" xfId="211"/>
    <cellStyle name="Data Entry Cell - PerformancePoint" xfId="212"/>
    <cellStyle name="Date Short" xfId="213"/>
    <cellStyle name="Default" xfId="214"/>
    <cellStyle name="Dezimal [0]_PERSONAL" xfId="215"/>
    <cellStyle name="Dezimal_PERSONAL" xfId="216"/>
    <cellStyle name="Emphasis 1" xfId="217"/>
    <cellStyle name="Emphasis 1 2" xfId="218"/>
    <cellStyle name="Emphasis 1 3" xfId="219"/>
    <cellStyle name="Emphasis 1 4" xfId="220"/>
    <cellStyle name="Emphasis 1 5" xfId="221"/>
    <cellStyle name="Emphasis 1 6" xfId="222"/>
    <cellStyle name="Emphasis 2" xfId="223"/>
    <cellStyle name="Emphasis 2 2" xfId="224"/>
    <cellStyle name="Emphasis 2 3" xfId="225"/>
    <cellStyle name="Emphasis 2 4" xfId="226"/>
    <cellStyle name="Emphasis 2 5" xfId="227"/>
    <cellStyle name="Emphasis 2 6" xfId="228"/>
    <cellStyle name="Emphasis 3" xfId="229"/>
    <cellStyle name="Enter Currency (0)" xfId="230"/>
    <cellStyle name="Enter Currency (2)" xfId="231"/>
    <cellStyle name="Enter Units (0)" xfId="232"/>
    <cellStyle name="Enter Units (1)" xfId="233"/>
    <cellStyle name="Enter Units (2)" xfId="234"/>
    <cellStyle name="Euro" xfId="235"/>
    <cellStyle name="Explanatory Text" xfId="236"/>
    <cellStyle name="Good" xfId="237"/>
    <cellStyle name="Good 2" xfId="238"/>
    <cellStyle name="Good 3" xfId="239"/>
    <cellStyle name="Good 4" xfId="240"/>
    <cellStyle name="Good_7-р_Из_Системы" xfId="241"/>
    <cellStyle name="Header1" xfId="242"/>
    <cellStyle name="Header2" xfId="243"/>
    <cellStyle name="Heading 1" xfId="244"/>
    <cellStyle name="Heading 2" xfId="245"/>
    <cellStyle name="Heading 3" xfId="246"/>
    <cellStyle name="Heading 4" xfId="247"/>
    <cellStyle name="Input" xfId="248"/>
    <cellStyle name="Input 2" xfId="704"/>
    <cellStyle name="Input 2 2" xfId="976"/>
    <cellStyle name="Input 2 2 2" xfId="1498"/>
    <cellStyle name="Input 2 3" xfId="1239"/>
    <cellStyle name="Link Currency (0)" xfId="249"/>
    <cellStyle name="Link Currency (2)" xfId="250"/>
    <cellStyle name="Link Units (0)" xfId="251"/>
    <cellStyle name="Link Units (1)" xfId="252"/>
    <cellStyle name="Link Units (2)" xfId="253"/>
    <cellStyle name="Linked Cell" xfId="254"/>
    <cellStyle name="Locked Cell - PerformancePoint" xfId="255"/>
    <cellStyle name="Neutral" xfId="256"/>
    <cellStyle name="Neutral 2" xfId="257"/>
    <cellStyle name="Neutral 3" xfId="258"/>
    <cellStyle name="Neutral 4" xfId="259"/>
    <cellStyle name="Neutral_7-р_Из_Системы" xfId="260"/>
    <cellStyle name="Norma11l" xfId="261"/>
    <cellStyle name="Normal 2" xfId="262"/>
    <cellStyle name="Normal 3" xfId="263"/>
    <cellStyle name="Normal 4" xfId="264"/>
    <cellStyle name="Normal 5" xfId="265"/>
    <cellStyle name="Normal_macro 2012 var 1" xfId="266"/>
    <cellStyle name="Note" xfId="267"/>
    <cellStyle name="Note 2" xfId="268"/>
    <cellStyle name="Note 2 2" xfId="706"/>
    <cellStyle name="Note 2 2 2" xfId="978"/>
    <cellStyle name="Note 2 2 2 2" xfId="1500"/>
    <cellStyle name="Note 2 2 3" xfId="1241"/>
    <cellStyle name="Note 3" xfId="269"/>
    <cellStyle name="Note 3 2" xfId="707"/>
    <cellStyle name="Note 3 2 2" xfId="979"/>
    <cellStyle name="Note 3 2 2 2" xfId="1501"/>
    <cellStyle name="Note 3 2 3" xfId="1242"/>
    <cellStyle name="Note 4" xfId="270"/>
    <cellStyle name="Note 4 2" xfId="708"/>
    <cellStyle name="Note 4 2 2" xfId="980"/>
    <cellStyle name="Note 4 2 2 2" xfId="1502"/>
    <cellStyle name="Note 4 2 3" xfId="1243"/>
    <cellStyle name="Note 5" xfId="705"/>
    <cellStyle name="Note 5 2" xfId="977"/>
    <cellStyle name="Note 5 2 2" xfId="1499"/>
    <cellStyle name="Note 5 3" xfId="1240"/>
    <cellStyle name="Note_7-р_Из_Системы" xfId="271"/>
    <cellStyle name="Output" xfId="272"/>
    <cellStyle name="Output 2" xfId="709"/>
    <cellStyle name="Output 2 2" xfId="981"/>
    <cellStyle name="Output 2 2 2" xfId="1503"/>
    <cellStyle name="Output 2 3" xfId="1244"/>
    <cellStyle name="Percent [0]" xfId="273"/>
    <cellStyle name="Percent [00]" xfId="274"/>
    <cellStyle name="Percent 2" xfId="275"/>
    <cellStyle name="Percent 3" xfId="276"/>
    <cellStyle name="PrePop Currency (0)" xfId="277"/>
    <cellStyle name="PrePop Currency (2)" xfId="278"/>
    <cellStyle name="PrePop Units (0)" xfId="279"/>
    <cellStyle name="PrePop Units (1)" xfId="280"/>
    <cellStyle name="PrePop Units (2)" xfId="281"/>
    <cellStyle name="SAPBEXaggData" xfId="282"/>
    <cellStyle name="SAPBEXaggData 2" xfId="283"/>
    <cellStyle name="SAPBEXaggData 2 2" xfId="711"/>
    <cellStyle name="SAPBEXaggData 2 2 2" xfId="983"/>
    <cellStyle name="SAPBEXaggData 2 2 2 2" xfId="1505"/>
    <cellStyle name="SAPBEXaggData 2 2 3" xfId="1246"/>
    <cellStyle name="SAPBEXaggData 3" xfId="284"/>
    <cellStyle name="SAPBEXaggData 3 2" xfId="712"/>
    <cellStyle name="SAPBEXaggData 3 2 2" xfId="984"/>
    <cellStyle name="SAPBEXaggData 3 2 2 2" xfId="1506"/>
    <cellStyle name="SAPBEXaggData 3 2 3" xfId="1247"/>
    <cellStyle name="SAPBEXaggData 4" xfId="285"/>
    <cellStyle name="SAPBEXaggData 4 2" xfId="713"/>
    <cellStyle name="SAPBEXaggData 4 2 2" xfId="985"/>
    <cellStyle name="SAPBEXaggData 4 2 2 2" xfId="1507"/>
    <cellStyle name="SAPBEXaggData 4 2 3" xfId="1248"/>
    <cellStyle name="SAPBEXaggData 5" xfId="286"/>
    <cellStyle name="SAPBEXaggData 5 2" xfId="714"/>
    <cellStyle name="SAPBEXaggData 5 2 2" xfId="986"/>
    <cellStyle name="SAPBEXaggData 5 2 2 2" xfId="1508"/>
    <cellStyle name="SAPBEXaggData 5 2 3" xfId="1249"/>
    <cellStyle name="SAPBEXaggData 6" xfId="287"/>
    <cellStyle name="SAPBEXaggData 6 2" xfId="715"/>
    <cellStyle name="SAPBEXaggData 6 2 2" xfId="987"/>
    <cellStyle name="SAPBEXaggData 6 2 2 2" xfId="1509"/>
    <cellStyle name="SAPBEXaggData 6 2 3" xfId="1250"/>
    <cellStyle name="SAPBEXaggData 7" xfId="710"/>
    <cellStyle name="SAPBEXaggData 7 2" xfId="982"/>
    <cellStyle name="SAPBEXaggData 7 2 2" xfId="1504"/>
    <cellStyle name="SAPBEXaggData 7 3" xfId="1245"/>
    <cellStyle name="SAPBEXaggDataEmph" xfId="288"/>
    <cellStyle name="SAPBEXaggDataEmph 2" xfId="289"/>
    <cellStyle name="SAPBEXaggDataEmph 2 2" xfId="717"/>
    <cellStyle name="SAPBEXaggDataEmph 2 2 2" xfId="989"/>
    <cellStyle name="SAPBEXaggDataEmph 2 2 2 2" xfId="1511"/>
    <cellStyle name="SAPBEXaggDataEmph 2 2 3" xfId="1252"/>
    <cellStyle name="SAPBEXaggDataEmph 3" xfId="290"/>
    <cellStyle name="SAPBEXaggDataEmph 3 2" xfId="718"/>
    <cellStyle name="SAPBEXaggDataEmph 3 2 2" xfId="990"/>
    <cellStyle name="SAPBEXaggDataEmph 3 2 2 2" xfId="1512"/>
    <cellStyle name="SAPBEXaggDataEmph 3 2 3" xfId="1253"/>
    <cellStyle name="SAPBEXaggDataEmph 4" xfId="291"/>
    <cellStyle name="SAPBEXaggDataEmph 4 2" xfId="719"/>
    <cellStyle name="SAPBEXaggDataEmph 4 2 2" xfId="991"/>
    <cellStyle name="SAPBEXaggDataEmph 4 2 2 2" xfId="1513"/>
    <cellStyle name="SAPBEXaggDataEmph 4 2 3" xfId="1254"/>
    <cellStyle name="SAPBEXaggDataEmph 5" xfId="292"/>
    <cellStyle name="SAPBEXaggDataEmph 5 2" xfId="720"/>
    <cellStyle name="SAPBEXaggDataEmph 5 2 2" xfId="992"/>
    <cellStyle name="SAPBEXaggDataEmph 5 2 2 2" xfId="1514"/>
    <cellStyle name="SAPBEXaggDataEmph 5 2 3" xfId="1255"/>
    <cellStyle name="SAPBEXaggDataEmph 6" xfId="293"/>
    <cellStyle name="SAPBEXaggDataEmph 6 2" xfId="721"/>
    <cellStyle name="SAPBEXaggDataEmph 6 2 2" xfId="993"/>
    <cellStyle name="SAPBEXaggDataEmph 6 2 2 2" xfId="1515"/>
    <cellStyle name="SAPBEXaggDataEmph 6 2 3" xfId="1256"/>
    <cellStyle name="SAPBEXaggDataEmph 7" xfId="716"/>
    <cellStyle name="SAPBEXaggDataEmph 7 2" xfId="988"/>
    <cellStyle name="SAPBEXaggDataEmph 7 2 2" xfId="1510"/>
    <cellStyle name="SAPBEXaggDataEmph 7 3" xfId="1251"/>
    <cellStyle name="SAPBEXaggItem" xfId="294"/>
    <cellStyle name="SAPBEXaggItem 2" xfId="295"/>
    <cellStyle name="SAPBEXaggItem 2 2" xfId="723"/>
    <cellStyle name="SAPBEXaggItem 2 2 2" xfId="995"/>
    <cellStyle name="SAPBEXaggItem 2 2 2 2" xfId="1517"/>
    <cellStyle name="SAPBEXaggItem 2 2 3" xfId="1258"/>
    <cellStyle name="SAPBEXaggItem 3" xfId="296"/>
    <cellStyle name="SAPBEXaggItem 3 2" xfId="724"/>
    <cellStyle name="SAPBEXaggItem 3 2 2" xfId="996"/>
    <cellStyle name="SAPBEXaggItem 3 2 2 2" xfId="1518"/>
    <cellStyle name="SAPBEXaggItem 3 2 3" xfId="1259"/>
    <cellStyle name="SAPBEXaggItem 4" xfId="297"/>
    <cellStyle name="SAPBEXaggItem 4 2" xfId="725"/>
    <cellStyle name="SAPBEXaggItem 4 2 2" xfId="997"/>
    <cellStyle name="SAPBEXaggItem 4 2 2 2" xfId="1519"/>
    <cellStyle name="SAPBEXaggItem 4 2 3" xfId="1260"/>
    <cellStyle name="SAPBEXaggItem 5" xfId="298"/>
    <cellStyle name="SAPBEXaggItem 5 2" xfId="726"/>
    <cellStyle name="SAPBEXaggItem 5 2 2" xfId="998"/>
    <cellStyle name="SAPBEXaggItem 5 2 2 2" xfId="1520"/>
    <cellStyle name="SAPBEXaggItem 5 2 3" xfId="1261"/>
    <cellStyle name="SAPBEXaggItem 6" xfId="299"/>
    <cellStyle name="SAPBEXaggItem 6 2" xfId="727"/>
    <cellStyle name="SAPBEXaggItem 6 2 2" xfId="999"/>
    <cellStyle name="SAPBEXaggItem 6 2 2 2" xfId="1521"/>
    <cellStyle name="SAPBEXaggItem 6 2 3" xfId="1262"/>
    <cellStyle name="SAPBEXaggItem 7" xfId="722"/>
    <cellStyle name="SAPBEXaggItem 7 2" xfId="994"/>
    <cellStyle name="SAPBEXaggItem 7 2 2" xfId="1516"/>
    <cellStyle name="SAPBEXaggItem 7 3" xfId="1257"/>
    <cellStyle name="SAPBEXaggItemX" xfId="300"/>
    <cellStyle name="SAPBEXaggItemX 2" xfId="301"/>
    <cellStyle name="SAPBEXaggItemX 2 2" xfId="729"/>
    <cellStyle name="SAPBEXaggItemX 2 2 2" xfId="1001"/>
    <cellStyle name="SAPBEXaggItemX 2 2 2 2" xfId="1523"/>
    <cellStyle name="SAPBEXaggItemX 2 2 3" xfId="1264"/>
    <cellStyle name="SAPBEXaggItemX 3" xfId="302"/>
    <cellStyle name="SAPBEXaggItemX 3 2" xfId="730"/>
    <cellStyle name="SAPBEXaggItemX 3 2 2" xfId="1002"/>
    <cellStyle name="SAPBEXaggItemX 3 2 2 2" xfId="1524"/>
    <cellStyle name="SAPBEXaggItemX 3 2 3" xfId="1265"/>
    <cellStyle name="SAPBEXaggItemX 4" xfId="303"/>
    <cellStyle name="SAPBEXaggItemX 4 2" xfId="731"/>
    <cellStyle name="SAPBEXaggItemX 4 2 2" xfId="1003"/>
    <cellStyle name="SAPBEXaggItemX 4 2 2 2" xfId="1525"/>
    <cellStyle name="SAPBEXaggItemX 4 2 3" xfId="1266"/>
    <cellStyle name="SAPBEXaggItemX 5" xfId="304"/>
    <cellStyle name="SAPBEXaggItemX 5 2" xfId="732"/>
    <cellStyle name="SAPBEXaggItemX 5 2 2" xfId="1004"/>
    <cellStyle name="SAPBEXaggItemX 5 2 2 2" xfId="1526"/>
    <cellStyle name="SAPBEXaggItemX 5 2 3" xfId="1267"/>
    <cellStyle name="SAPBEXaggItemX 6" xfId="305"/>
    <cellStyle name="SAPBEXaggItemX 6 2" xfId="733"/>
    <cellStyle name="SAPBEXaggItemX 6 2 2" xfId="1005"/>
    <cellStyle name="SAPBEXaggItemX 6 2 2 2" xfId="1527"/>
    <cellStyle name="SAPBEXaggItemX 6 2 3" xfId="1268"/>
    <cellStyle name="SAPBEXaggItemX 7" xfId="728"/>
    <cellStyle name="SAPBEXaggItemX 7 2" xfId="1000"/>
    <cellStyle name="SAPBEXaggItemX 7 2 2" xfId="1522"/>
    <cellStyle name="SAPBEXaggItemX 7 3" xfId="1263"/>
    <cellStyle name="SAPBEXchaText" xfId="306"/>
    <cellStyle name="SAPBEXchaText 2" xfId="307"/>
    <cellStyle name="SAPBEXchaText 2 2" xfId="734"/>
    <cellStyle name="SAPBEXchaText 2 2 2" xfId="1006"/>
    <cellStyle name="SAPBEXchaText 2 2 2 2" xfId="1528"/>
    <cellStyle name="SAPBEXchaText 2 2 3" xfId="1269"/>
    <cellStyle name="SAPBEXchaText 3" xfId="308"/>
    <cellStyle name="SAPBEXchaText 3 2" xfId="735"/>
    <cellStyle name="SAPBEXchaText 3 2 2" xfId="1007"/>
    <cellStyle name="SAPBEXchaText 3 2 2 2" xfId="1529"/>
    <cellStyle name="SAPBEXchaText 3 2 3" xfId="1270"/>
    <cellStyle name="SAPBEXchaText 4" xfId="309"/>
    <cellStyle name="SAPBEXchaText 4 2" xfId="736"/>
    <cellStyle name="SAPBEXchaText 4 2 2" xfId="1008"/>
    <cellStyle name="SAPBEXchaText 4 2 2 2" xfId="1530"/>
    <cellStyle name="SAPBEXchaText 4 2 3" xfId="1271"/>
    <cellStyle name="SAPBEXchaText 5" xfId="310"/>
    <cellStyle name="SAPBEXchaText 5 2" xfId="737"/>
    <cellStyle name="SAPBEXchaText 5 2 2" xfId="1009"/>
    <cellStyle name="SAPBEXchaText 5 2 2 2" xfId="1531"/>
    <cellStyle name="SAPBEXchaText 5 2 3" xfId="1272"/>
    <cellStyle name="SAPBEXchaText 6" xfId="311"/>
    <cellStyle name="SAPBEXchaText 6 2" xfId="738"/>
    <cellStyle name="SAPBEXchaText 6 2 2" xfId="1010"/>
    <cellStyle name="SAPBEXchaText 6 2 2 2" xfId="1532"/>
    <cellStyle name="SAPBEXchaText 6 2 3" xfId="1273"/>
    <cellStyle name="SAPBEXchaText_Приложение_1_к_7-у-о_2009_Кв_1_ФСТ" xfId="312"/>
    <cellStyle name="SAPBEXexcBad7" xfId="313"/>
    <cellStyle name="SAPBEXexcBad7 2" xfId="314"/>
    <cellStyle name="SAPBEXexcBad7 2 2" xfId="740"/>
    <cellStyle name="SAPBEXexcBad7 2 2 2" xfId="1012"/>
    <cellStyle name="SAPBEXexcBad7 2 2 2 2" xfId="1534"/>
    <cellStyle name="SAPBEXexcBad7 2 2 3" xfId="1275"/>
    <cellStyle name="SAPBEXexcBad7 3" xfId="315"/>
    <cellStyle name="SAPBEXexcBad7 3 2" xfId="741"/>
    <cellStyle name="SAPBEXexcBad7 3 2 2" xfId="1013"/>
    <cellStyle name="SAPBEXexcBad7 3 2 2 2" xfId="1535"/>
    <cellStyle name="SAPBEXexcBad7 3 2 3" xfId="1276"/>
    <cellStyle name="SAPBEXexcBad7 4" xfId="316"/>
    <cellStyle name="SAPBEXexcBad7 4 2" xfId="742"/>
    <cellStyle name="SAPBEXexcBad7 4 2 2" xfId="1014"/>
    <cellStyle name="SAPBEXexcBad7 4 2 2 2" xfId="1536"/>
    <cellStyle name="SAPBEXexcBad7 4 2 3" xfId="1277"/>
    <cellStyle name="SAPBEXexcBad7 5" xfId="317"/>
    <cellStyle name="SAPBEXexcBad7 5 2" xfId="743"/>
    <cellStyle name="SAPBEXexcBad7 5 2 2" xfId="1015"/>
    <cellStyle name="SAPBEXexcBad7 5 2 2 2" xfId="1537"/>
    <cellStyle name="SAPBEXexcBad7 5 2 3" xfId="1278"/>
    <cellStyle name="SAPBEXexcBad7 6" xfId="318"/>
    <cellStyle name="SAPBEXexcBad7 6 2" xfId="744"/>
    <cellStyle name="SAPBEXexcBad7 6 2 2" xfId="1016"/>
    <cellStyle name="SAPBEXexcBad7 6 2 2 2" xfId="1538"/>
    <cellStyle name="SAPBEXexcBad7 6 2 3" xfId="1279"/>
    <cellStyle name="SAPBEXexcBad7 7" xfId="739"/>
    <cellStyle name="SAPBEXexcBad7 7 2" xfId="1011"/>
    <cellStyle name="SAPBEXexcBad7 7 2 2" xfId="1533"/>
    <cellStyle name="SAPBEXexcBad7 7 3" xfId="1274"/>
    <cellStyle name="SAPBEXexcBad8" xfId="319"/>
    <cellStyle name="SAPBEXexcBad8 2" xfId="320"/>
    <cellStyle name="SAPBEXexcBad8 2 2" xfId="746"/>
    <cellStyle name="SAPBEXexcBad8 2 2 2" xfId="1018"/>
    <cellStyle name="SAPBEXexcBad8 2 2 2 2" xfId="1540"/>
    <cellStyle name="SAPBEXexcBad8 2 2 3" xfId="1281"/>
    <cellStyle name="SAPBEXexcBad8 3" xfId="321"/>
    <cellStyle name="SAPBEXexcBad8 3 2" xfId="747"/>
    <cellStyle name="SAPBEXexcBad8 3 2 2" xfId="1019"/>
    <cellStyle name="SAPBEXexcBad8 3 2 2 2" xfId="1541"/>
    <cellStyle name="SAPBEXexcBad8 3 2 3" xfId="1282"/>
    <cellStyle name="SAPBEXexcBad8 4" xfId="322"/>
    <cellStyle name="SAPBEXexcBad8 4 2" xfId="748"/>
    <cellStyle name="SAPBEXexcBad8 4 2 2" xfId="1020"/>
    <cellStyle name="SAPBEXexcBad8 4 2 2 2" xfId="1542"/>
    <cellStyle name="SAPBEXexcBad8 4 2 3" xfId="1283"/>
    <cellStyle name="SAPBEXexcBad8 5" xfId="323"/>
    <cellStyle name="SAPBEXexcBad8 5 2" xfId="749"/>
    <cellStyle name="SAPBEXexcBad8 5 2 2" xfId="1021"/>
    <cellStyle name="SAPBEXexcBad8 5 2 2 2" xfId="1543"/>
    <cellStyle name="SAPBEXexcBad8 5 2 3" xfId="1284"/>
    <cellStyle name="SAPBEXexcBad8 6" xfId="324"/>
    <cellStyle name="SAPBEXexcBad8 6 2" xfId="750"/>
    <cellStyle name="SAPBEXexcBad8 6 2 2" xfId="1022"/>
    <cellStyle name="SAPBEXexcBad8 6 2 2 2" xfId="1544"/>
    <cellStyle name="SAPBEXexcBad8 6 2 3" xfId="1285"/>
    <cellStyle name="SAPBEXexcBad8 7" xfId="745"/>
    <cellStyle name="SAPBEXexcBad8 7 2" xfId="1017"/>
    <cellStyle name="SAPBEXexcBad8 7 2 2" xfId="1539"/>
    <cellStyle name="SAPBEXexcBad8 7 3" xfId="1280"/>
    <cellStyle name="SAPBEXexcBad9" xfId="325"/>
    <cellStyle name="SAPBEXexcBad9 2" xfId="326"/>
    <cellStyle name="SAPBEXexcBad9 2 2" xfId="752"/>
    <cellStyle name="SAPBEXexcBad9 2 2 2" xfId="1024"/>
    <cellStyle name="SAPBEXexcBad9 2 2 2 2" xfId="1546"/>
    <cellStyle name="SAPBEXexcBad9 2 2 3" xfId="1287"/>
    <cellStyle name="SAPBEXexcBad9 3" xfId="327"/>
    <cellStyle name="SAPBEXexcBad9 3 2" xfId="753"/>
    <cellStyle name="SAPBEXexcBad9 3 2 2" xfId="1025"/>
    <cellStyle name="SAPBEXexcBad9 3 2 2 2" xfId="1547"/>
    <cellStyle name="SAPBEXexcBad9 3 2 3" xfId="1288"/>
    <cellStyle name="SAPBEXexcBad9 4" xfId="328"/>
    <cellStyle name="SAPBEXexcBad9 4 2" xfId="754"/>
    <cellStyle name="SAPBEXexcBad9 4 2 2" xfId="1026"/>
    <cellStyle name="SAPBEXexcBad9 4 2 2 2" xfId="1548"/>
    <cellStyle name="SAPBEXexcBad9 4 2 3" xfId="1289"/>
    <cellStyle name="SAPBEXexcBad9 5" xfId="329"/>
    <cellStyle name="SAPBEXexcBad9 5 2" xfId="755"/>
    <cellStyle name="SAPBEXexcBad9 5 2 2" xfId="1027"/>
    <cellStyle name="SAPBEXexcBad9 5 2 2 2" xfId="1549"/>
    <cellStyle name="SAPBEXexcBad9 5 2 3" xfId="1290"/>
    <cellStyle name="SAPBEXexcBad9 6" xfId="330"/>
    <cellStyle name="SAPBEXexcBad9 6 2" xfId="756"/>
    <cellStyle name="SAPBEXexcBad9 6 2 2" xfId="1028"/>
    <cellStyle name="SAPBEXexcBad9 6 2 2 2" xfId="1550"/>
    <cellStyle name="SAPBEXexcBad9 6 2 3" xfId="1291"/>
    <cellStyle name="SAPBEXexcBad9 7" xfId="751"/>
    <cellStyle name="SAPBEXexcBad9 7 2" xfId="1023"/>
    <cellStyle name="SAPBEXexcBad9 7 2 2" xfId="1545"/>
    <cellStyle name="SAPBEXexcBad9 7 3" xfId="1286"/>
    <cellStyle name="SAPBEXexcCritical4" xfId="331"/>
    <cellStyle name="SAPBEXexcCritical4 2" xfId="332"/>
    <cellStyle name="SAPBEXexcCritical4 2 2" xfId="758"/>
    <cellStyle name="SAPBEXexcCritical4 2 2 2" xfId="1030"/>
    <cellStyle name="SAPBEXexcCritical4 2 2 2 2" xfId="1552"/>
    <cellStyle name="SAPBEXexcCritical4 2 2 3" xfId="1293"/>
    <cellStyle name="SAPBEXexcCritical4 3" xfId="333"/>
    <cellStyle name="SAPBEXexcCritical4 3 2" xfId="759"/>
    <cellStyle name="SAPBEXexcCritical4 3 2 2" xfId="1031"/>
    <cellStyle name="SAPBEXexcCritical4 3 2 2 2" xfId="1553"/>
    <cellStyle name="SAPBEXexcCritical4 3 2 3" xfId="1294"/>
    <cellStyle name="SAPBEXexcCritical4 4" xfId="334"/>
    <cellStyle name="SAPBEXexcCritical4 4 2" xfId="760"/>
    <cellStyle name="SAPBEXexcCritical4 4 2 2" xfId="1032"/>
    <cellStyle name="SAPBEXexcCritical4 4 2 2 2" xfId="1554"/>
    <cellStyle name="SAPBEXexcCritical4 4 2 3" xfId="1295"/>
    <cellStyle name="SAPBEXexcCritical4 5" xfId="335"/>
    <cellStyle name="SAPBEXexcCritical4 5 2" xfId="761"/>
    <cellStyle name="SAPBEXexcCritical4 5 2 2" xfId="1033"/>
    <cellStyle name="SAPBEXexcCritical4 5 2 2 2" xfId="1555"/>
    <cellStyle name="SAPBEXexcCritical4 5 2 3" xfId="1296"/>
    <cellStyle name="SAPBEXexcCritical4 6" xfId="336"/>
    <cellStyle name="SAPBEXexcCritical4 6 2" xfId="762"/>
    <cellStyle name="SAPBEXexcCritical4 6 2 2" xfId="1034"/>
    <cellStyle name="SAPBEXexcCritical4 6 2 2 2" xfId="1556"/>
    <cellStyle name="SAPBEXexcCritical4 6 2 3" xfId="1297"/>
    <cellStyle name="SAPBEXexcCritical4 7" xfId="757"/>
    <cellStyle name="SAPBEXexcCritical4 7 2" xfId="1029"/>
    <cellStyle name="SAPBEXexcCritical4 7 2 2" xfId="1551"/>
    <cellStyle name="SAPBEXexcCritical4 7 3" xfId="1292"/>
    <cellStyle name="SAPBEXexcCritical5" xfId="337"/>
    <cellStyle name="SAPBEXexcCritical5 2" xfId="338"/>
    <cellStyle name="SAPBEXexcCritical5 2 2" xfId="764"/>
    <cellStyle name="SAPBEXexcCritical5 2 2 2" xfId="1036"/>
    <cellStyle name="SAPBEXexcCritical5 2 2 2 2" xfId="1558"/>
    <cellStyle name="SAPBEXexcCritical5 2 2 3" xfId="1299"/>
    <cellStyle name="SAPBEXexcCritical5 3" xfId="339"/>
    <cellStyle name="SAPBEXexcCritical5 3 2" xfId="765"/>
    <cellStyle name="SAPBEXexcCritical5 3 2 2" xfId="1037"/>
    <cellStyle name="SAPBEXexcCritical5 3 2 2 2" xfId="1559"/>
    <cellStyle name="SAPBEXexcCritical5 3 2 3" xfId="1300"/>
    <cellStyle name="SAPBEXexcCritical5 4" xfId="340"/>
    <cellStyle name="SAPBEXexcCritical5 4 2" xfId="766"/>
    <cellStyle name="SAPBEXexcCritical5 4 2 2" xfId="1038"/>
    <cellStyle name="SAPBEXexcCritical5 4 2 2 2" xfId="1560"/>
    <cellStyle name="SAPBEXexcCritical5 4 2 3" xfId="1301"/>
    <cellStyle name="SAPBEXexcCritical5 5" xfId="341"/>
    <cellStyle name="SAPBEXexcCritical5 5 2" xfId="767"/>
    <cellStyle name="SAPBEXexcCritical5 5 2 2" xfId="1039"/>
    <cellStyle name="SAPBEXexcCritical5 5 2 2 2" xfId="1561"/>
    <cellStyle name="SAPBEXexcCritical5 5 2 3" xfId="1302"/>
    <cellStyle name="SAPBEXexcCritical5 6" xfId="342"/>
    <cellStyle name="SAPBEXexcCritical5 6 2" xfId="768"/>
    <cellStyle name="SAPBEXexcCritical5 6 2 2" xfId="1040"/>
    <cellStyle name="SAPBEXexcCritical5 6 2 2 2" xfId="1562"/>
    <cellStyle name="SAPBEXexcCritical5 6 2 3" xfId="1303"/>
    <cellStyle name="SAPBEXexcCritical5 7" xfId="763"/>
    <cellStyle name="SAPBEXexcCritical5 7 2" xfId="1035"/>
    <cellStyle name="SAPBEXexcCritical5 7 2 2" xfId="1557"/>
    <cellStyle name="SAPBEXexcCritical5 7 3" xfId="1298"/>
    <cellStyle name="SAPBEXexcCritical6" xfId="343"/>
    <cellStyle name="SAPBEXexcCritical6 2" xfId="344"/>
    <cellStyle name="SAPBEXexcCritical6 2 2" xfId="770"/>
    <cellStyle name="SAPBEXexcCritical6 2 2 2" xfId="1042"/>
    <cellStyle name="SAPBEXexcCritical6 2 2 2 2" xfId="1564"/>
    <cellStyle name="SAPBEXexcCritical6 2 2 3" xfId="1305"/>
    <cellStyle name="SAPBEXexcCritical6 3" xfId="345"/>
    <cellStyle name="SAPBEXexcCritical6 3 2" xfId="771"/>
    <cellStyle name="SAPBEXexcCritical6 3 2 2" xfId="1043"/>
    <cellStyle name="SAPBEXexcCritical6 3 2 2 2" xfId="1565"/>
    <cellStyle name="SAPBEXexcCritical6 3 2 3" xfId="1306"/>
    <cellStyle name="SAPBEXexcCritical6 4" xfId="346"/>
    <cellStyle name="SAPBEXexcCritical6 4 2" xfId="772"/>
    <cellStyle name="SAPBEXexcCritical6 4 2 2" xfId="1044"/>
    <cellStyle name="SAPBEXexcCritical6 4 2 2 2" xfId="1566"/>
    <cellStyle name="SAPBEXexcCritical6 4 2 3" xfId="1307"/>
    <cellStyle name="SAPBEXexcCritical6 5" xfId="347"/>
    <cellStyle name="SAPBEXexcCritical6 5 2" xfId="773"/>
    <cellStyle name="SAPBEXexcCritical6 5 2 2" xfId="1045"/>
    <cellStyle name="SAPBEXexcCritical6 5 2 2 2" xfId="1567"/>
    <cellStyle name="SAPBEXexcCritical6 5 2 3" xfId="1308"/>
    <cellStyle name="SAPBEXexcCritical6 6" xfId="348"/>
    <cellStyle name="SAPBEXexcCritical6 6 2" xfId="774"/>
    <cellStyle name="SAPBEXexcCritical6 6 2 2" xfId="1046"/>
    <cellStyle name="SAPBEXexcCritical6 6 2 2 2" xfId="1568"/>
    <cellStyle name="SAPBEXexcCritical6 6 2 3" xfId="1309"/>
    <cellStyle name="SAPBEXexcCritical6 7" xfId="769"/>
    <cellStyle name="SAPBEXexcCritical6 7 2" xfId="1041"/>
    <cellStyle name="SAPBEXexcCritical6 7 2 2" xfId="1563"/>
    <cellStyle name="SAPBEXexcCritical6 7 3" xfId="1304"/>
    <cellStyle name="SAPBEXexcGood1" xfId="349"/>
    <cellStyle name="SAPBEXexcGood1 2" xfId="350"/>
    <cellStyle name="SAPBEXexcGood1 2 2" xfId="776"/>
    <cellStyle name="SAPBEXexcGood1 2 2 2" xfId="1048"/>
    <cellStyle name="SAPBEXexcGood1 2 2 2 2" xfId="1570"/>
    <cellStyle name="SAPBEXexcGood1 2 2 3" xfId="1311"/>
    <cellStyle name="SAPBEXexcGood1 3" xfId="351"/>
    <cellStyle name="SAPBEXexcGood1 3 2" xfId="777"/>
    <cellStyle name="SAPBEXexcGood1 3 2 2" xfId="1049"/>
    <cellStyle name="SAPBEXexcGood1 3 2 2 2" xfId="1571"/>
    <cellStyle name="SAPBEXexcGood1 3 2 3" xfId="1312"/>
    <cellStyle name="SAPBEXexcGood1 4" xfId="352"/>
    <cellStyle name="SAPBEXexcGood1 4 2" xfId="778"/>
    <cellStyle name="SAPBEXexcGood1 4 2 2" xfId="1050"/>
    <cellStyle name="SAPBEXexcGood1 4 2 2 2" xfId="1572"/>
    <cellStyle name="SAPBEXexcGood1 4 2 3" xfId="1313"/>
    <cellStyle name="SAPBEXexcGood1 5" xfId="353"/>
    <cellStyle name="SAPBEXexcGood1 5 2" xfId="779"/>
    <cellStyle name="SAPBEXexcGood1 5 2 2" xfId="1051"/>
    <cellStyle name="SAPBEXexcGood1 5 2 2 2" xfId="1573"/>
    <cellStyle name="SAPBEXexcGood1 5 2 3" xfId="1314"/>
    <cellStyle name="SAPBEXexcGood1 6" xfId="354"/>
    <cellStyle name="SAPBEXexcGood1 6 2" xfId="780"/>
    <cellStyle name="SAPBEXexcGood1 6 2 2" xfId="1052"/>
    <cellStyle name="SAPBEXexcGood1 6 2 2 2" xfId="1574"/>
    <cellStyle name="SAPBEXexcGood1 6 2 3" xfId="1315"/>
    <cellStyle name="SAPBEXexcGood1 7" xfId="775"/>
    <cellStyle name="SAPBEXexcGood1 7 2" xfId="1047"/>
    <cellStyle name="SAPBEXexcGood1 7 2 2" xfId="1569"/>
    <cellStyle name="SAPBEXexcGood1 7 3" xfId="1310"/>
    <cellStyle name="SAPBEXexcGood2" xfId="355"/>
    <cellStyle name="SAPBEXexcGood2 2" xfId="356"/>
    <cellStyle name="SAPBEXexcGood2 2 2" xfId="782"/>
    <cellStyle name="SAPBEXexcGood2 2 2 2" xfId="1054"/>
    <cellStyle name="SAPBEXexcGood2 2 2 2 2" xfId="1576"/>
    <cellStyle name="SAPBEXexcGood2 2 2 3" xfId="1317"/>
    <cellStyle name="SAPBEXexcGood2 3" xfId="357"/>
    <cellStyle name="SAPBEXexcGood2 3 2" xfId="783"/>
    <cellStyle name="SAPBEXexcGood2 3 2 2" xfId="1055"/>
    <cellStyle name="SAPBEXexcGood2 3 2 2 2" xfId="1577"/>
    <cellStyle name="SAPBEXexcGood2 3 2 3" xfId="1318"/>
    <cellStyle name="SAPBEXexcGood2 4" xfId="358"/>
    <cellStyle name="SAPBEXexcGood2 4 2" xfId="784"/>
    <cellStyle name="SAPBEXexcGood2 4 2 2" xfId="1056"/>
    <cellStyle name="SAPBEXexcGood2 4 2 2 2" xfId="1578"/>
    <cellStyle name="SAPBEXexcGood2 4 2 3" xfId="1319"/>
    <cellStyle name="SAPBEXexcGood2 5" xfId="359"/>
    <cellStyle name="SAPBEXexcGood2 5 2" xfId="785"/>
    <cellStyle name="SAPBEXexcGood2 5 2 2" xfId="1057"/>
    <cellStyle name="SAPBEXexcGood2 5 2 2 2" xfId="1579"/>
    <cellStyle name="SAPBEXexcGood2 5 2 3" xfId="1320"/>
    <cellStyle name="SAPBEXexcGood2 6" xfId="360"/>
    <cellStyle name="SAPBEXexcGood2 6 2" xfId="786"/>
    <cellStyle name="SAPBEXexcGood2 6 2 2" xfId="1058"/>
    <cellStyle name="SAPBEXexcGood2 6 2 2 2" xfId="1580"/>
    <cellStyle name="SAPBEXexcGood2 6 2 3" xfId="1321"/>
    <cellStyle name="SAPBEXexcGood2 7" xfId="781"/>
    <cellStyle name="SAPBEXexcGood2 7 2" xfId="1053"/>
    <cellStyle name="SAPBEXexcGood2 7 2 2" xfId="1575"/>
    <cellStyle name="SAPBEXexcGood2 7 3" xfId="1316"/>
    <cellStyle name="SAPBEXexcGood3" xfId="361"/>
    <cellStyle name="SAPBEXexcGood3 2" xfId="362"/>
    <cellStyle name="SAPBEXexcGood3 2 2" xfId="788"/>
    <cellStyle name="SAPBEXexcGood3 2 2 2" xfId="1060"/>
    <cellStyle name="SAPBEXexcGood3 2 2 2 2" xfId="1582"/>
    <cellStyle name="SAPBEXexcGood3 2 2 3" xfId="1323"/>
    <cellStyle name="SAPBEXexcGood3 3" xfId="363"/>
    <cellStyle name="SAPBEXexcGood3 3 2" xfId="789"/>
    <cellStyle name="SAPBEXexcGood3 3 2 2" xfId="1061"/>
    <cellStyle name="SAPBEXexcGood3 3 2 2 2" xfId="1583"/>
    <cellStyle name="SAPBEXexcGood3 3 2 3" xfId="1324"/>
    <cellStyle name="SAPBEXexcGood3 4" xfId="364"/>
    <cellStyle name="SAPBEXexcGood3 4 2" xfId="790"/>
    <cellStyle name="SAPBEXexcGood3 4 2 2" xfId="1062"/>
    <cellStyle name="SAPBEXexcGood3 4 2 2 2" xfId="1584"/>
    <cellStyle name="SAPBEXexcGood3 4 2 3" xfId="1325"/>
    <cellStyle name="SAPBEXexcGood3 5" xfId="365"/>
    <cellStyle name="SAPBEXexcGood3 5 2" xfId="791"/>
    <cellStyle name="SAPBEXexcGood3 5 2 2" xfId="1063"/>
    <cellStyle name="SAPBEXexcGood3 5 2 2 2" xfId="1585"/>
    <cellStyle name="SAPBEXexcGood3 5 2 3" xfId="1326"/>
    <cellStyle name="SAPBEXexcGood3 6" xfId="366"/>
    <cellStyle name="SAPBEXexcGood3 6 2" xfId="792"/>
    <cellStyle name="SAPBEXexcGood3 6 2 2" xfId="1064"/>
    <cellStyle name="SAPBEXexcGood3 6 2 2 2" xfId="1586"/>
    <cellStyle name="SAPBEXexcGood3 6 2 3" xfId="1327"/>
    <cellStyle name="SAPBEXexcGood3 7" xfId="787"/>
    <cellStyle name="SAPBEXexcGood3 7 2" xfId="1059"/>
    <cellStyle name="SAPBEXexcGood3 7 2 2" xfId="1581"/>
    <cellStyle name="SAPBEXexcGood3 7 3" xfId="1322"/>
    <cellStyle name="SAPBEXfilterDrill" xfId="367"/>
    <cellStyle name="SAPBEXfilterDrill 2" xfId="368"/>
    <cellStyle name="SAPBEXfilterDrill 2 2" xfId="794"/>
    <cellStyle name="SAPBEXfilterDrill 2 2 2" xfId="1066"/>
    <cellStyle name="SAPBEXfilterDrill 2 2 2 2" xfId="1588"/>
    <cellStyle name="SAPBEXfilterDrill 2 2 3" xfId="1329"/>
    <cellStyle name="SAPBEXfilterDrill 3" xfId="369"/>
    <cellStyle name="SAPBEXfilterDrill 3 2" xfId="795"/>
    <cellStyle name="SAPBEXfilterDrill 3 2 2" xfId="1067"/>
    <cellStyle name="SAPBEXfilterDrill 3 2 2 2" xfId="1589"/>
    <cellStyle name="SAPBEXfilterDrill 3 2 3" xfId="1330"/>
    <cellStyle name="SAPBEXfilterDrill 4" xfId="370"/>
    <cellStyle name="SAPBEXfilterDrill 4 2" xfId="796"/>
    <cellStyle name="SAPBEXfilterDrill 4 2 2" xfId="1068"/>
    <cellStyle name="SAPBEXfilterDrill 4 2 2 2" xfId="1590"/>
    <cellStyle name="SAPBEXfilterDrill 4 2 3" xfId="1331"/>
    <cellStyle name="SAPBEXfilterDrill 5" xfId="371"/>
    <cellStyle name="SAPBEXfilterDrill 5 2" xfId="797"/>
    <cellStyle name="SAPBEXfilterDrill 5 2 2" xfId="1069"/>
    <cellStyle name="SAPBEXfilterDrill 5 2 2 2" xfId="1591"/>
    <cellStyle name="SAPBEXfilterDrill 5 2 3" xfId="1332"/>
    <cellStyle name="SAPBEXfilterDrill 6" xfId="372"/>
    <cellStyle name="SAPBEXfilterDrill 6 2" xfId="798"/>
    <cellStyle name="SAPBEXfilterDrill 6 2 2" xfId="1070"/>
    <cellStyle name="SAPBEXfilterDrill 6 2 2 2" xfId="1592"/>
    <cellStyle name="SAPBEXfilterDrill 6 2 3" xfId="1333"/>
    <cellStyle name="SAPBEXfilterDrill 7" xfId="793"/>
    <cellStyle name="SAPBEXfilterDrill 7 2" xfId="1065"/>
    <cellStyle name="SAPBEXfilterDrill 7 2 2" xfId="1587"/>
    <cellStyle name="SAPBEXfilterDrill 7 3" xfId="1328"/>
    <cellStyle name="SAPBEXfilterItem" xfId="373"/>
    <cellStyle name="SAPBEXfilterItem 2" xfId="374"/>
    <cellStyle name="SAPBEXfilterItem 2 2" xfId="799"/>
    <cellStyle name="SAPBEXfilterItem 2 2 2" xfId="1071"/>
    <cellStyle name="SAPBEXfilterItem 2 2 2 2" xfId="1593"/>
    <cellStyle name="SAPBEXfilterItem 2 2 3" xfId="1334"/>
    <cellStyle name="SAPBEXfilterItem 3" xfId="375"/>
    <cellStyle name="SAPBEXfilterItem 3 2" xfId="800"/>
    <cellStyle name="SAPBEXfilterItem 3 2 2" xfId="1072"/>
    <cellStyle name="SAPBEXfilterItem 3 2 2 2" xfId="1594"/>
    <cellStyle name="SAPBEXfilterItem 3 2 3" xfId="1335"/>
    <cellStyle name="SAPBEXfilterItem 4" xfId="376"/>
    <cellStyle name="SAPBEXfilterItem 4 2" xfId="801"/>
    <cellStyle name="SAPBEXfilterItem 4 2 2" xfId="1073"/>
    <cellStyle name="SAPBEXfilterItem 4 2 2 2" xfId="1595"/>
    <cellStyle name="SAPBEXfilterItem 4 2 3" xfId="1336"/>
    <cellStyle name="SAPBEXfilterItem 5" xfId="377"/>
    <cellStyle name="SAPBEXfilterItem 5 2" xfId="802"/>
    <cellStyle name="SAPBEXfilterItem 5 2 2" xfId="1074"/>
    <cellStyle name="SAPBEXfilterItem 5 2 2 2" xfId="1596"/>
    <cellStyle name="SAPBEXfilterItem 5 2 3" xfId="1337"/>
    <cellStyle name="SAPBEXfilterItem 6" xfId="378"/>
    <cellStyle name="SAPBEXfilterItem 6 2" xfId="803"/>
    <cellStyle name="SAPBEXfilterItem 6 2 2" xfId="1075"/>
    <cellStyle name="SAPBEXfilterItem 6 2 2 2" xfId="1597"/>
    <cellStyle name="SAPBEXfilterItem 6 2 3" xfId="1338"/>
    <cellStyle name="SAPBEXfilterText" xfId="379"/>
    <cellStyle name="SAPBEXfilterText 2" xfId="380"/>
    <cellStyle name="SAPBEXfilterText 2 2" xfId="804"/>
    <cellStyle name="SAPBEXfilterText 2 2 2" xfId="1076"/>
    <cellStyle name="SAPBEXfilterText 2 2 2 2" xfId="1598"/>
    <cellStyle name="SAPBEXfilterText 2 2 3" xfId="1339"/>
    <cellStyle name="SAPBEXfilterText 3" xfId="381"/>
    <cellStyle name="SAPBEXfilterText 3 2" xfId="805"/>
    <cellStyle name="SAPBEXfilterText 3 2 2" xfId="1077"/>
    <cellStyle name="SAPBEXfilterText 3 2 2 2" xfId="1599"/>
    <cellStyle name="SAPBEXfilterText 3 2 3" xfId="1340"/>
    <cellStyle name="SAPBEXfilterText 4" xfId="382"/>
    <cellStyle name="SAPBEXfilterText 4 2" xfId="806"/>
    <cellStyle name="SAPBEXfilterText 4 2 2" xfId="1078"/>
    <cellStyle name="SAPBEXfilterText 4 2 2 2" xfId="1600"/>
    <cellStyle name="SAPBEXfilterText 4 2 3" xfId="1341"/>
    <cellStyle name="SAPBEXfilterText 5" xfId="383"/>
    <cellStyle name="SAPBEXfilterText 5 2" xfId="807"/>
    <cellStyle name="SAPBEXfilterText 5 2 2" xfId="1079"/>
    <cellStyle name="SAPBEXfilterText 5 2 2 2" xfId="1601"/>
    <cellStyle name="SAPBEXfilterText 5 2 3" xfId="1342"/>
    <cellStyle name="SAPBEXfilterText 6" xfId="384"/>
    <cellStyle name="SAPBEXfilterText 6 2" xfId="808"/>
    <cellStyle name="SAPBEXfilterText 6 2 2" xfId="1080"/>
    <cellStyle name="SAPBEXfilterText 6 2 2 2" xfId="1602"/>
    <cellStyle name="SAPBEXfilterText 6 2 3" xfId="1343"/>
    <cellStyle name="SAPBEXformats" xfId="385"/>
    <cellStyle name="SAPBEXformats 2" xfId="386"/>
    <cellStyle name="SAPBEXformats 2 2" xfId="809"/>
    <cellStyle name="SAPBEXformats 2 2 2" xfId="1081"/>
    <cellStyle name="SAPBEXformats 2 2 2 2" xfId="1603"/>
    <cellStyle name="SAPBEXformats 2 2 3" xfId="1344"/>
    <cellStyle name="SAPBEXformats 3" xfId="387"/>
    <cellStyle name="SAPBEXformats 3 2" xfId="810"/>
    <cellStyle name="SAPBEXformats 3 2 2" xfId="1082"/>
    <cellStyle name="SAPBEXformats 3 2 2 2" xfId="1604"/>
    <cellStyle name="SAPBEXformats 3 2 3" xfId="1345"/>
    <cellStyle name="SAPBEXformats 4" xfId="388"/>
    <cellStyle name="SAPBEXformats 4 2" xfId="811"/>
    <cellStyle name="SAPBEXformats 4 2 2" xfId="1083"/>
    <cellStyle name="SAPBEXformats 4 2 2 2" xfId="1605"/>
    <cellStyle name="SAPBEXformats 4 2 3" xfId="1346"/>
    <cellStyle name="SAPBEXformats 5" xfId="389"/>
    <cellStyle name="SAPBEXformats 5 2" xfId="812"/>
    <cellStyle name="SAPBEXformats 5 2 2" xfId="1084"/>
    <cellStyle name="SAPBEXformats 5 2 2 2" xfId="1606"/>
    <cellStyle name="SAPBEXformats 5 2 3" xfId="1347"/>
    <cellStyle name="SAPBEXformats 6" xfId="390"/>
    <cellStyle name="SAPBEXformats 6 2" xfId="813"/>
    <cellStyle name="SAPBEXformats 6 2 2" xfId="1085"/>
    <cellStyle name="SAPBEXformats 6 2 2 2" xfId="1607"/>
    <cellStyle name="SAPBEXformats 6 2 3" xfId="1348"/>
    <cellStyle name="SAPBEXheaderItem" xfId="391"/>
    <cellStyle name="SAPBEXheaderItem 2" xfId="392"/>
    <cellStyle name="SAPBEXheaderItem 2 2" xfId="814"/>
    <cellStyle name="SAPBEXheaderItem 2 2 2" xfId="1086"/>
    <cellStyle name="SAPBEXheaderItem 2 2 2 2" xfId="1608"/>
    <cellStyle name="SAPBEXheaderItem 2 2 3" xfId="1349"/>
    <cellStyle name="SAPBEXheaderItem 3" xfId="393"/>
    <cellStyle name="SAPBEXheaderItem 3 2" xfId="815"/>
    <cellStyle name="SAPBEXheaderItem 3 2 2" xfId="1087"/>
    <cellStyle name="SAPBEXheaderItem 3 2 2 2" xfId="1609"/>
    <cellStyle name="SAPBEXheaderItem 3 2 3" xfId="1350"/>
    <cellStyle name="SAPBEXheaderItem 4" xfId="394"/>
    <cellStyle name="SAPBEXheaderItem 4 2" xfId="816"/>
    <cellStyle name="SAPBEXheaderItem 4 2 2" xfId="1088"/>
    <cellStyle name="SAPBEXheaderItem 4 2 2 2" xfId="1610"/>
    <cellStyle name="SAPBEXheaderItem 4 2 3" xfId="1351"/>
    <cellStyle name="SAPBEXheaderItem 5" xfId="395"/>
    <cellStyle name="SAPBEXheaderItem 5 2" xfId="817"/>
    <cellStyle name="SAPBEXheaderItem 5 2 2" xfId="1089"/>
    <cellStyle name="SAPBEXheaderItem 5 2 2 2" xfId="1611"/>
    <cellStyle name="SAPBEXheaderItem 5 2 3" xfId="1352"/>
    <cellStyle name="SAPBEXheaderItem 6" xfId="396"/>
    <cellStyle name="SAPBEXheaderItem 6 2" xfId="818"/>
    <cellStyle name="SAPBEXheaderItem 6 2 2" xfId="1090"/>
    <cellStyle name="SAPBEXheaderItem 6 2 2 2" xfId="1612"/>
    <cellStyle name="SAPBEXheaderItem 6 2 3" xfId="1353"/>
    <cellStyle name="SAPBEXheaderText" xfId="397"/>
    <cellStyle name="SAPBEXheaderText 2" xfId="398"/>
    <cellStyle name="SAPBEXheaderText 2 2" xfId="819"/>
    <cellStyle name="SAPBEXheaderText 2 2 2" xfId="1091"/>
    <cellStyle name="SAPBEXheaderText 2 2 2 2" xfId="1613"/>
    <cellStyle name="SAPBEXheaderText 2 2 3" xfId="1354"/>
    <cellStyle name="SAPBEXheaderText 3" xfId="399"/>
    <cellStyle name="SAPBEXheaderText 3 2" xfId="820"/>
    <cellStyle name="SAPBEXheaderText 3 2 2" xfId="1092"/>
    <cellStyle name="SAPBEXheaderText 3 2 2 2" xfId="1614"/>
    <cellStyle name="SAPBEXheaderText 3 2 3" xfId="1355"/>
    <cellStyle name="SAPBEXheaderText 4" xfId="400"/>
    <cellStyle name="SAPBEXheaderText 4 2" xfId="821"/>
    <cellStyle name="SAPBEXheaderText 4 2 2" xfId="1093"/>
    <cellStyle name="SAPBEXheaderText 4 2 2 2" xfId="1615"/>
    <cellStyle name="SAPBEXheaderText 4 2 3" xfId="1356"/>
    <cellStyle name="SAPBEXheaderText 5" xfId="401"/>
    <cellStyle name="SAPBEXheaderText 5 2" xfId="822"/>
    <cellStyle name="SAPBEXheaderText 5 2 2" xfId="1094"/>
    <cellStyle name="SAPBEXheaderText 5 2 2 2" xfId="1616"/>
    <cellStyle name="SAPBEXheaderText 5 2 3" xfId="1357"/>
    <cellStyle name="SAPBEXheaderText 6" xfId="402"/>
    <cellStyle name="SAPBEXheaderText 6 2" xfId="823"/>
    <cellStyle name="SAPBEXheaderText 6 2 2" xfId="1095"/>
    <cellStyle name="SAPBEXheaderText 6 2 2 2" xfId="1617"/>
    <cellStyle name="SAPBEXheaderText 6 2 3" xfId="1358"/>
    <cellStyle name="SAPBEXHLevel0" xfId="403"/>
    <cellStyle name="SAPBEXHLevel0 2" xfId="404"/>
    <cellStyle name="SAPBEXHLevel0 2 2" xfId="824"/>
    <cellStyle name="SAPBEXHLevel0 2 2 2" xfId="1096"/>
    <cellStyle name="SAPBEXHLevel0 2 2 2 2" xfId="1618"/>
    <cellStyle name="SAPBEXHLevel0 2 2 3" xfId="1359"/>
    <cellStyle name="SAPBEXHLevel0 3" xfId="405"/>
    <cellStyle name="SAPBEXHLevel0 3 2" xfId="825"/>
    <cellStyle name="SAPBEXHLevel0 3 2 2" xfId="1097"/>
    <cellStyle name="SAPBEXHLevel0 3 2 2 2" xfId="1619"/>
    <cellStyle name="SAPBEXHLevel0 3 2 3" xfId="1360"/>
    <cellStyle name="SAPBEXHLevel0 4" xfId="406"/>
    <cellStyle name="SAPBEXHLevel0 4 2" xfId="826"/>
    <cellStyle name="SAPBEXHLevel0 4 2 2" xfId="1098"/>
    <cellStyle name="SAPBEXHLevel0 4 2 2 2" xfId="1620"/>
    <cellStyle name="SAPBEXHLevel0 4 2 3" xfId="1361"/>
    <cellStyle name="SAPBEXHLevel0 5" xfId="407"/>
    <cellStyle name="SAPBEXHLevel0 5 2" xfId="827"/>
    <cellStyle name="SAPBEXHLevel0 5 2 2" xfId="1099"/>
    <cellStyle name="SAPBEXHLevel0 5 2 2 2" xfId="1621"/>
    <cellStyle name="SAPBEXHLevel0 5 2 3" xfId="1362"/>
    <cellStyle name="SAPBEXHLevel0 6" xfId="408"/>
    <cellStyle name="SAPBEXHLevel0 6 2" xfId="828"/>
    <cellStyle name="SAPBEXHLevel0 6 2 2" xfId="1100"/>
    <cellStyle name="SAPBEXHLevel0 6 2 2 2" xfId="1622"/>
    <cellStyle name="SAPBEXHLevel0 6 2 3" xfId="1363"/>
    <cellStyle name="SAPBEXHLevel0 7" xfId="409"/>
    <cellStyle name="SAPBEXHLevel0 7 2" xfId="829"/>
    <cellStyle name="SAPBEXHLevel0 7 2 2" xfId="1101"/>
    <cellStyle name="SAPBEXHLevel0 7 2 2 2" xfId="1623"/>
    <cellStyle name="SAPBEXHLevel0 7 2 3" xfId="1364"/>
    <cellStyle name="SAPBEXHLevel0_7y-отчетная_РЖД_2009_04" xfId="410"/>
    <cellStyle name="SAPBEXHLevel0X" xfId="411"/>
    <cellStyle name="SAPBEXHLevel0X 2" xfId="412"/>
    <cellStyle name="SAPBEXHLevel0X 2 2" xfId="830"/>
    <cellStyle name="SAPBEXHLevel0X 2 2 2" xfId="1102"/>
    <cellStyle name="SAPBEXHLevel0X 2 2 2 2" xfId="1624"/>
    <cellStyle name="SAPBEXHLevel0X 2 2 3" xfId="1365"/>
    <cellStyle name="SAPBEXHLevel0X 3" xfId="413"/>
    <cellStyle name="SAPBEXHLevel0X 3 2" xfId="831"/>
    <cellStyle name="SAPBEXHLevel0X 3 2 2" xfId="1103"/>
    <cellStyle name="SAPBEXHLevel0X 3 2 2 2" xfId="1625"/>
    <cellStyle name="SAPBEXHLevel0X 3 2 3" xfId="1366"/>
    <cellStyle name="SAPBEXHLevel0X 4" xfId="414"/>
    <cellStyle name="SAPBEXHLevel0X 4 2" xfId="832"/>
    <cellStyle name="SAPBEXHLevel0X 4 2 2" xfId="1104"/>
    <cellStyle name="SAPBEXHLevel0X 4 2 2 2" xfId="1626"/>
    <cellStyle name="SAPBEXHLevel0X 4 2 3" xfId="1367"/>
    <cellStyle name="SAPBEXHLevel0X 5" xfId="415"/>
    <cellStyle name="SAPBEXHLevel0X 5 2" xfId="833"/>
    <cellStyle name="SAPBEXHLevel0X 5 2 2" xfId="1105"/>
    <cellStyle name="SAPBEXHLevel0X 5 2 2 2" xfId="1627"/>
    <cellStyle name="SAPBEXHLevel0X 5 2 3" xfId="1368"/>
    <cellStyle name="SAPBEXHLevel0X 6" xfId="416"/>
    <cellStyle name="SAPBEXHLevel0X 6 2" xfId="834"/>
    <cellStyle name="SAPBEXHLevel0X 6 2 2" xfId="1106"/>
    <cellStyle name="SAPBEXHLevel0X 6 2 2 2" xfId="1628"/>
    <cellStyle name="SAPBEXHLevel0X 6 2 3" xfId="1369"/>
    <cellStyle name="SAPBEXHLevel0X 7" xfId="417"/>
    <cellStyle name="SAPBEXHLevel0X 7 2" xfId="835"/>
    <cellStyle name="SAPBEXHLevel0X 7 2 2" xfId="1107"/>
    <cellStyle name="SAPBEXHLevel0X 7 2 2 2" xfId="1629"/>
    <cellStyle name="SAPBEXHLevel0X 7 2 3" xfId="1370"/>
    <cellStyle name="SAPBEXHLevel0X 8" xfId="418"/>
    <cellStyle name="SAPBEXHLevel0X 8 2" xfId="836"/>
    <cellStyle name="SAPBEXHLevel0X 8 2 2" xfId="1108"/>
    <cellStyle name="SAPBEXHLevel0X 8 2 2 2" xfId="1630"/>
    <cellStyle name="SAPBEXHLevel0X 8 2 3" xfId="1371"/>
    <cellStyle name="SAPBEXHLevel0X 9" xfId="419"/>
    <cellStyle name="SAPBEXHLevel0X 9 2" xfId="837"/>
    <cellStyle name="SAPBEXHLevel0X 9 2 2" xfId="1109"/>
    <cellStyle name="SAPBEXHLevel0X 9 2 2 2" xfId="1631"/>
    <cellStyle name="SAPBEXHLevel0X 9 2 3" xfId="1372"/>
    <cellStyle name="SAPBEXHLevel0X_7-р_Из_Системы" xfId="420"/>
    <cellStyle name="SAPBEXHLevel1" xfId="421"/>
    <cellStyle name="SAPBEXHLevel1 2" xfId="422"/>
    <cellStyle name="SAPBEXHLevel1 2 2" xfId="838"/>
    <cellStyle name="SAPBEXHLevel1 2 2 2" xfId="1110"/>
    <cellStyle name="SAPBEXHLevel1 2 2 2 2" xfId="1632"/>
    <cellStyle name="SAPBEXHLevel1 2 2 3" xfId="1373"/>
    <cellStyle name="SAPBEXHLevel1 3" xfId="423"/>
    <cellStyle name="SAPBEXHLevel1 3 2" xfId="839"/>
    <cellStyle name="SAPBEXHLevel1 3 2 2" xfId="1111"/>
    <cellStyle name="SAPBEXHLevel1 3 2 2 2" xfId="1633"/>
    <cellStyle name="SAPBEXHLevel1 3 2 3" xfId="1374"/>
    <cellStyle name="SAPBEXHLevel1 4" xfId="424"/>
    <cellStyle name="SAPBEXHLevel1 4 2" xfId="840"/>
    <cellStyle name="SAPBEXHLevel1 4 2 2" xfId="1112"/>
    <cellStyle name="SAPBEXHLevel1 4 2 2 2" xfId="1634"/>
    <cellStyle name="SAPBEXHLevel1 4 2 3" xfId="1375"/>
    <cellStyle name="SAPBEXHLevel1 5" xfId="425"/>
    <cellStyle name="SAPBEXHLevel1 5 2" xfId="841"/>
    <cellStyle name="SAPBEXHLevel1 5 2 2" xfId="1113"/>
    <cellStyle name="SAPBEXHLevel1 5 2 2 2" xfId="1635"/>
    <cellStyle name="SAPBEXHLevel1 5 2 3" xfId="1376"/>
    <cellStyle name="SAPBEXHLevel1 6" xfId="426"/>
    <cellStyle name="SAPBEXHLevel1 6 2" xfId="842"/>
    <cellStyle name="SAPBEXHLevel1 6 2 2" xfId="1114"/>
    <cellStyle name="SAPBEXHLevel1 6 2 2 2" xfId="1636"/>
    <cellStyle name="SAPBEXHLevel1 6 2 3" xfId="1377"/>
    <cellStyle name="SAPBEXHLevel1 7" xfId="427"/>
    <cellStyle name="SAPBEXHLevel1 7 2" xfId="843"/>
    <cellStyle name="SAPBEXHLevel1 7 2 2" xfId="1115"/>
    <cellStyle name="SAPBEXHLevel1 7 2 2 2" xfId="1637"/>
    <cellStyle name="SAPBEXHLevel1 7 2 3" xfId="1378"/>
    <cellStyle name="SAPBEXHLevel1_7y-отчетная_РЖД_2009_04" xfId="428"/>
    <cellStyle name="SAPBEXHLevel1X" xfId="429"/>
    <cellStyle name="SAPBEXHLevel1X 2" xfId="430"/>
    <cellStyle name="SAPBEXHLevel1X 2 2" xfId="844"/>
    <cellStyle name="SAPBEXHLevel1X 2 2 2" xfId="1116"/>
    <cellStyle name="SAPBEXHLevel1X 2 2 2 2" xfId="1638"/>
    <cellStyle name="SAPBEXHLevel1X 2 2 3" xfId="1379"/>
    <cellStyle name="SAPBEXHLevel1X 3" xfId="431"/>
    <cellStyle name="SAPBEXHLevel1X 3 2" xfId="845"/>
    <cellStyle name="SAPBEXHLevel1X 3 2 2" xfId="1117"/>
    <cellStyle name="SAPBEXHLevel1X 3 2 2 2" xfId="1639"/>
    <cellStyle name="SAPBEXHLevel1X 3 2 3" xfId="1380"/>
    <cellStyle name="SAPBEXHLevel1X 4" xfId="432"/>
    <cellStyle name="SAPBEXHLevel1X 4 2" xfId="846"/>
    <cellStyle name="SAPBEXHLevel1X 4 2 2" xfId="1118"/>
    <cellStyle name="SAPBEXHLevel1X 4 2 2 2" xfId="1640"/>
    <cellStyle name="SAPBEXHLevel1X 4 2 3" xfId="1381"/>
    <cellStyle name="SAPBEXHLevel1X 5" xfId="433"/>
    <cellStyle name="SAPBEXHLevel1X 5 2" xfId="847"/>
    <cellStyle name="SAPBEXHLevel1X 5 2 2" xfId="1119"/>
    <cellStyle name="SAPBEXHLevel1X 5 2 2 2" xfId="1641"/>
    <cellStyle name="SAPBEXHLevel1X 5 2 3" xfId="1382"/>
    <cellStyle name="SAPBEXHLevel1X 6" xfId="434"/>
    <cellStyle name="SAPBEXHLevel1X 6 2" xfId="848"/>
    <cellStyle name="SAPBEXHLevel1X 6 2 2" xfId="1120"/>
    <cellStyle name="SAPBEXHLevel1X 6 2 2 2" xfId="1642"/>
    <cellStyle name="SAPBEXHLevel1X 6 2 3" xfId="1383"/>
    <cellStyle name="SAPBEXHLevel1X 7" xfId="435"/>
    <cellStyle name="SAPBEXHLevel1X 7 2" xfId="849"/>
    <cellStyle name="SAPBEXHLevel1X 7 2 2" xfId="1121"/>
    <cellStyle name="SAPBEXHLevel1X 7 2 2 2" xfId="1643"/>
    <cellStyle name="SAPBEXHLevel1X 7 2 3" xfId="1384"/>
    <cellStyle name="SAPBEXHLevel1X 8" xfId="436"/>
    <cellStyle name="SAPBEXHLevel1X 8 2" xfId="850"/>
    <cellStyle name="SAPBEXHLevel1X 8 2 2" xfId="1122"/>
    <cellStyle name="SAPBEXHLevel1X 8 2 2 2" xfId="1644"/>
    <cellStyle name="SAPBEXHLevel1X 8 2 3" xfId="1385"/>
    <cellStyle name="SAPBEXHLevel1X 9" xfId="437"/>
    <cellStyle name="SAPBEXHLevel1X 9 2" xfId="851"/>
    <cellStyle name="SAPBEXHLevel1X 9 2 2" xfId="1123"/>
    <cellStyle name="SAPBEXHLevel1X 9 2 2 2" xfId="1645"/>
    <cellStyle name="SAPBEXHLevel1X 9 2 3" xfId="1386"/>
    <cellStyle name="SAPBEXHLevel1X_7-р_Из_Системы" xfId="438"/>
    <cellStyle name="SAPBEXHLevel2" xfId="439"/>
    <cellStyle name="SAPBEXHLevel2 2" xfId="440"/>
    <cellStyle name="SAPBEXHLevel2 2 2" xfId="852"/>
    <cellStyle name="SAPBEXHLevel2 2 2 2" xfId="1124"/>
    <cellStyle name="SAPBEXHLevel2 2 2 2 2" xfId="1646"/>
    <cellStyle name="SAPBEXHLevel2 2 2 3" xfId="1387"/>
    <cellStyle name="SAPBEXHLevel2 3" xfId="441"/>
    <cellStyle name="SAPBEXHLevel2 3 2" xfId="853"/>
    <cellStyle name="SAPBEXHLevel2 3 2 2" xfId="1125"/>
    <cellStyle name="SAPBEXHLevel2 3 2 2 2" xfId="1647"/>
    <cellStyle name="SAPBEXHLevel2 3 2 3" xfId="1388"/>
    <cellStyle name="SAPBEXHLevel2 4" xfId="442"/>
    <cellStyle name="SAPBEXHLevel2 4 2" xfId="854"/>
    <cellStyle name="SAPBEXHLevel2 4 2 2" xfId="1126"/>
    <cellStyle name="SAPBEXHLevel2 4 2 2 2" xfId="1648"/>
    <cellStyle name="SAPBEXHLevel2 4 2 3" xfId="1389"/>
    <cellStyle name="SAPBEXHLevel2 5" xfId="443"/>
    <cellStyle name="SAPBEXHLevel2 5 2" xfId="855"/>
    <cellStyle name="SAPBEXHLevel2 5 2 2" xfId="1127"/>
    <cellStyle name="SAPBEXHLevel2 5 2 2 2" xfId="1649"/>
    <cellStyle name="SAPBEXHLevel2 5 2 3" xfId="1390"/>
    <cellStyle name="SAPBEXHLevel2 6" xfId="444"/>
    <cellStyle name="SAPBEXHLevel2 6 2" xfId="856"/>
    <cellStyle name="SAPBEXHLevel2 6 2 2" xfId="1128"/>
    <cellStyle name="SAPBEXHLevel2 6 2 2 2" xfId="1650"/>
    <cellStyle name="SAPBEXHLevel2 6 2 3" xfId="1391"/>
    <cellStyle name="SAPBEXHLevel2_Приложение_1_к_7-у-о_2009_Кв_1_ФСТ" xfId="445"/>
    <cellStyle name="SAPBEXHLevel2X" xfId="446"/>
    <cellStyle name="SAPBEXHLevel2X 10" xfId="857"/>
    <cellStyle name="SAPBEXHLevel2X 10 2" xfId="1129"/>
    <cellStyle name="SAPBEXHLevel2X 10 2 2" xfId="1651"/>
    <cellStyle name="SAPBEXHLevel2X 10 3" xfId="1392"/>
    <cellStyle name="SAPBEXHLevel2X 2" xfId="447"/>
    <cellStyle name="SAPBEXHLevel2X 2 2" xfId="858"/>
    <cellStyle name="SAPBEXHLevel2X 2 2 2" xfId="1130"/>
    <cellStyle name="SAPBEXHLevel2X 2 2 2 2" xfId="1652"/>
    <cellStyle name="SAPBEXHLevel2X 2 2 3" xfId="1393"/>
    <cellStyle name="SAPBEXHLevel2X 3" xfId="448"/>
    <cellStyle name="SAPBEXHLevel2X 3 2" xfId="859"/>
    <cellStyle name="SAPBEXHLevel2X 3 2 2" xfId="1131"/>
    <cellStyle name="SAPBEXHLevel2X 3 2 2 2" xfId="1653"/>
    <cellStyle name="SAPBEXHLevel2X 3 2 3" xfId="1394"/>
    <cellStyle name="SAPBEXHLevel2X 4" xfId="449"/>
    <cellStyle name="SAPBEXHLevel2X 4 2" xfId="860"/>
    <cellStyle name="SAPBEXHLevel2X 4 2 2" xfId="1132"/>
    <cellStyle name="SAPBEXHLevel2X 4 2 2 2" xfId="1654"/>
    <cellStyle name="SAPBEXHLevel2X 4 2 3" xfId="1395"/>
    <cellStyle name="SAPBEXHLevel2X 5" xfId="450"/>
    <cellStyle name="SAPBEXHLevel2X 5 2" xfId="861"/>
    <cellStyle name="SAPBEXHLevel2X 5 2 2" xfId="1133"/>
    <cellStyle name="SAPBEXHLevel2X 5 2 2 2" xfId="1655"/>
    <cellStyle name="SAPBEXHLevel2X 5 2 3" xfId="1396"/>
    <cellStyle name="SAPBEXHLevel2X 6" xfId="451"/>
    <cellStyle name="SAPBEXHLevel2X 6 2" xfId="862"/>
    <cellStyle name="SAPBEXHLevel2X 6 2 2" xfId="1134"/>
    <cellStyle name="SAPBEXHLevel2X 6 2 2 2" xfId="1656"/>
    <cellStyle name="SAPBEXHLevel2X 6 2 3" xfId="1397"/>
    <cellStyle name="SAPBEXHLevel2X 7" xfId="452"/>
    <cellStyle name="SAPBEXHLevel2X 7 2" xfId="863"/>
    <cellStyle name="SAPBEXHLevel2X 7 2 2" xfId="1135"/>
    <cellStyle name="SAPBEXHLevel2X 7 2 2 2" xfId="1657"/>
    <cellStyle name="SAPBEXHLevel2X 7 2 3" xfId="1398"/>
    <cellStyle name="SAPBEXHLevel2X 8" xfId="453"/>
    <cellStyle name="SAPBEXHLevel2X 8 2" xfId="864"/>
    <cellStyle name="SAPBEXHLevel2X 8 2 2" xfId="1136"/>
    <cellStyle name="SAPBEXHLevel2X 8 2 2 2" xfId="1658"/>
    <cellStyle name="SAPBEXHLevel2X 8 2 3" xfId="1399"/>
    <cellStyle name="SAPBEXHLevel2X 9" xfId="454"/>
    <cellStyle name="SAPBEXHLevel2X 9 2" xfId="865"/>
    <cellStyle name="SAPBEXHLevel2X 9 2 2" xfId="1137"/>
    <cellStyle name="SAPBEXHLevel2X 9 2 2 2" xfId="1659"/>
    <cellStyle name="SAPBEXHLevel2X 9 2 3" xfId="1400"/>
    <cellStyle name="SAPBEXHLevel2X_7-р_Из_Системы" xfId="455"/>
    <cellStyle name="SAPBEXHLevel3" xfId="456"/>
    <cellStyle name="SAPBEXHLevel3 2" xfId="457"/>
    <cellStyle name="SAPBEXHLevel3 2 2" xfId="866"/>
    <cellStyle name="SAPBEXHLevel3 2 2 2" xfId="1138"/>
    <cellStyle name="SAPBEXHLevel3 2 2 2 2" xfId="1660"/>
    <cellStyle name="SAPBEXHLevel3 2 2 3" xfId="1401"/>
    <cellStyle name="SAPBEXHLevel3 3" xfId="458"/>
    <cellStyle name="SAPBEXHLevel3 3 2" xfId="867"/>
    <cellStyle name="SAPBEXHLevel3 3 2 2" xfId="1139"/>
    <cellStyle name="SAPBEXHLevel3 3 2 2 2" xfId="1661"/>
    <cellStyle name="SAPBEXHLevel3 3 2 3" xfId="1402"/>
    <cellStyle name="SAPBEXHLevel3 4" xfId="459"/>
    <cellStyle name="SAPBEXHLevel3 4 2" xfId="868"/>
    <cellStyle name="SAPBEXHLevel3 4 2 2" xfId="1140"/>
    <cellStyle name="SAPBEXHLevel3 4 2 2 2" xfId="1662"/>
    <cellStyle name="SAPBEXHLevel3 4 2 3" xfId="1403"/>
    <cellStyle name="SAPBEXHLevel3 5" xfId="460"/>
    <cellStyle name="SAPBEXHLevel3 5 2" xfId="869"/>
    <cellStyle name="SAPBEXHLevel3 5 2 2" xfId="1141"/>
    <cellStyle name="SAPBEXHLevel3 5 2 2 2" xfId="1663"/>
    <cellStyle name="SAPBEXHLevel3 5 2 3" xfId="1404"/>
    <cellStyle name="SAPBEXHLevel3 6" xfId="461"/>
    <cellStyle name="SAPBEXHLevel3 6 2" xfId="870"/>
    <cellStyle name="SAPBEXHLevel3 6 2 2" xfId="1142"/>
    <cellStyle name="SAPBEXHLevel3 6 2 2 2" xfId="1664"/>
    <cellStyle name="SAPBEXHLevel3 6 2 3" xfId="1405"/>
    <cellStyle name="SAPBEXHLevel3_Приложение_1_к_7-у-о_2009_Кв_1_ФСТ" xfId="462"/>
    <cellStyle name="SAPBEXHLevel3X" xfId="463"/>
    <cellStyle name="SAPBEXHLevel3X 10" xfId="871"/>
    <cellStyle name="SAPBEXHLevel3X 10 2" xfId="1143"/>
    <cellStyle name="SAPBEXHLevel3X 10 2 2" xfId="1665"/>
    <cellStyle name="SAPBEXHLevel3X 10 3" xfId="1406"/>
    <cellStyle name="SAPBEXHLevel3X 2" xfId="464"/>
    <cellStyle name="SAPBEXHLevel3X 2 2" xfId="872"/>
    <cellStyle name="SAPBEXHLevel3X 2 2 2" xfId="1144"/>
    <cellStyle name="SAPBEXHLevel3X 2 2 2 2" xfId="1666"/>
    <cellStyle name="SAPBEXHLevel3X 2 2 3" xfId="1407"/>
    <cellStyle name="SAPBEXHLevel3X 3" xfId="465"/>
    <cellStyle name="SAPBEXHLevel3X 3 2" xfId="873"/>
    <cellStyle name="SAPBEXHLevel3X 3 2 2" xfId="1145"/>
    <cellStyle name="SAPBEXHLevel3X 3 2 2 2" xfId="1667"/>
    <cellStyle name="SAPBEXHLevel3X 3 2 3" xfId="1408"/>
    <cellStyle name="SAPBEXHLevel3X 4" xfId="466"/>
    <cellStyle name="SAPBEXHLevel3X 4 2" xfId="874"/>
    <cellStyle name="SAPBEXHLevel3X 4 2 2" xfId="1146"/>
    <cellStyle name="SAPBEXHLevel3X 4 2 2 2" xfId="1668"/>
    <cellStyle name="SAPBEXHLevel3X 4 2 3" xfId="1409"/>
    <cellStyle name="SAPBEXHLevel3X 5" xfId="467"/>
    <cellStyle name="SAPBEXHLevel3X 5 2" xfId="875"/>
    <cellStyle name="SAPBEXHLevel3X 5 2 2" xfId="1147"/>
    <cellStyle name="SAPBEXHLevel3X 5 2 2 2" xfId="1669"/>
    <cellStyle name="SAPBEXHLevel3X 5 2 3" xfId="1410"/>
    <cellStyle name="SAPBEXHLevel3X 6" xfId="468"/>
    <cellStyle name="SAPBEXHLevel3X 6 2" xfId="876"/>
    <cellStyle name="SAPBEXHLevel3X 6 2 2" xfId="1148"/>
    <cellStyle name="SAPBEXHLevel3X 6 2 2 2" xfId="1670"/>
    <cellStyle name="SAPBEXHLevel3X 6 2 3" xfId="1411"/>
    <cellStyle name="SAPBEXHLevel3X 7" xfId="469"/>
    <cellStyle name="SAPBEXHLevel3X 7 2" xfId="877"/>
    <cellStyle name="SAPBEXHLevel3X 7 2 2" xfId="1149"/>
    <cellStyle name="SAPBEXHLevel3X 7 2 2 2" xfId="1671"/>
    <cellStyle name="SAPBEXHLevel3X 7 2 3" xfId="1412"/>
    <cellStyle name="SAPBEXHLevel3X 8" xfId="470"/>
    <cellStyle name="SAPBEXHLevel3X 8 2" xfId="878"/>
    <cellStyle name="SAPBEXHLevel3X 8 2 2" xfId="1150"/>
    <cellStyle name="SAPBEXHLevel3X 8 2 2 2" xfId="1672"/>
    <cellStyle name="SAPBEXHLevel3X 8 2 3" xfId="1413"/>
    <cellStyle name="SAPBEXHLevel3X 9" xfId="471"/>
    <cellStyle name="SAPBEXHLevel3X 9 2" xfId="879"/>
    <cellStyle name="SAPBEXHLevel3X 9 2 2" xfId="1151"/>
    <cellStyle name="SAPBEXHLevel3X 9 2 2 2" xfId="1673"/>
    <cellStyle name="SAPBEXHLevel3X 9 2 3" xfId="1414"/>
    <cellStyle name="SAPBEXHLevel3X_7-р_Из_Системы" xfId="472"/>
    <cellStyle name="SAPBEXinputData" xfId="473"/>
    <cellStyle name="SAPBEXinputData 10" xfId="474"/>
    <cellStyle name="SAPBEXinputData 2" xfId="475"/>
    <cellStyle name="SAPBEXinputData 3" xfId="476"/>
    <cellStyle name="SAPBEXinputData 4" xfId="477"/>
    <cellStyle name="SAPBEXinputData 5" xfId="478"/>
    <cellStyle name="SAPBEXinputData 6" xfId="479"/>
    <cellStyle name="SAPBEXinputData 7" xfId="480"/>
    <cellStyle name="SAPBEXinputData 8" xfId="481"/>
    <cellStyle name="SAPBEXinputData 9" xfId="482"/>
    <cellStyle name="SAPBEXinputData_7-р_Из_Системы" xfId="483"/>
    <cellStyle name="SAPBEXItemHeader" xfId="484"/>
    <cellStyle name="SAPBEXItemHeader 2" xfId="880"/>
    <cellStyle name="SAPBEXItemHeader 2 2" xfId="1152"/>
    <cellStyle name="SAPBEXItemHeader 2 2 2" xfId="1674"/>
    <cellStyle name="SAPBEXItemHeader 2 3" xfId="1415"/>
    <cellStyle name="SAPBEXresData" xfId="485"/>
    <cellStyle name="SAPBEXresData 2" xfId="486"/>
    <cellStyle name="SAPBEXresData 2 2" xfId="882"/>
    <cellStyle name="SAPBEXresData 2 2 2" xfId="1154"/>
    <cellStyle name="SAPBEXresData 2 2 2 2" xfId="1676"/>
    <cellStyle name="SAPBEXresData 2 2 3" xfId="1417"/>
    <cellStyle name="SAPBEXresData 3" xfId="487"/>
    <cellStyle name="SAPBEXresData 3 2" xfId="883"/>
    <cellStyle name="SAPBEXresData 3 2 2" xfId="1155"/>
    <cellStyle name="SAPBEXresData 3 2 2 2" xfId="1677"/>
    <cellStyle name="SAPBEXresData 3 2 3" xfId="1418"/>
    <cellStyle name="SAPBEXresData 4" xfId="488"/>
    <cellStyle name="SAPBEXresData 4 2" xfId="884"/>
    <cellStyle name="SAPBEXresData 4 2 2" xfId="1156"/>
    <cellStyle name="SAPBEXresData 4 2 2 2" xfId="1678"/>
    <cellStyle name="SAPBEXresData 4 2 3" xfId="1419"/>
    <cellStyle name="SAPBEXresData 5" xfId="489"/>
    <cellStyle name="SAPBEXresData 5 2" xfId="885"/>
    <cellStyle name="SAPBEXresData 5 2 2" xfId="1157"/>
    <cellStyle name="SAPBEXresData 5 2 2 2" xfId="1679"/>
    <cellStyle name="SAPBEXresData 5 2 3" xfId="1420"/>
    <cellStyle name="SAPBEXresData 6" xfId="490"/>
    <cellStyle name="SAPBEXresData 6 2" xfId="886"/>
    <cellStyle name="SAPBEXresData 6 2 2" xfId="1158"/>
    <cellStyle name="SAPBEXresData 6 2 2 2" xfId="1680"/>
    <cellStyle name="SAPBEXresData 6 2 3" xfId="1421"/>
    <cellStyle name="SAPBEXresData 7" xfId="881"/>
    <cellStyle name="SAPBEXresData 7 2" xfId="1153"/>
    <cellStyle name="SAPBEXresData 7 2 2" xfId="1675"/>
    <cellStyle name="SAPBEXresData 7 3" xfId="1416"/>
    <cellStyle name="SAPBEXresDataEmph" xfId="491"/>
    <cellStyle name="SAPBEXresDataEmph 2" xfId="492"/>
    <cellStyle name="SAPBEXresDataEmph 2 2" xfId="493"/>
    <cellStyle name="SAPBEXresDataEmph 3" xfId="494"/>
    <cellStyle name="SAPBEXresDataEmph 3 2" xfId="495"/>
    <cellStyle name="SAPBEXresDataEmph 4" xfId="496"/>
    <cellStyle name="SAPBEXresDataEmph 4 2" xfId="497"/>
    <cellStyle name="SAPBEXresDataEmph 5" xfId="498"/>
    <cellStyle name="SAPBEXresDataEmph 5 2" xfId="499"/>
    <cellStyle name="SAPBEXresDataEmph 6" xfId="500"/>
    <cellStyle name="SAPBEXresDataEmph 6 2" xfId="501"/>
    <cellStyle name="SAPBEXresDataEmph 7" xfId="887"/>
    <cellStyle name="SAPBEXresDataEmph 7 2" xfId="1159"/>
    <cellStyle name="SAPBEXresDataEmph 7 2 2" xfId="1681"/>
    <cellStyle name="SAPBEXresDataEmph 7 3" xfId="1422"/>
    <cellStyle name="SAPBEXresItem" xfId="502"/>
    <cellStyle name="SAPBEXresItem 2" xfId="503"/>
    <cellStyle name="SAPBEXresItem 2 2" xfId="889"/>
    <cellStyle name="SAPBEXresItem 2 2 2" xfId="1161"/>
    <cellStyle name="SAPBEXresItem 2 2 2 2" xfId="1683"/>
    <cellStyle name="SAPBEXresItem 2 2 3" xfId="1424"/>
    <cellStyle name="SAPBEXresItem 3" xfId="504"/>
    <cellStyle name="SAPBEXresItem 3 2" xfId="890"/>
    <cellStyle name="SAPBEXresItem 3 2 2" xfId="1162"/>
    <cellStyle name="SAPBEXresItem 3 2 2 2" xfId="1684"/>
    <cellStyle name="SAPBEXresItem 3 2 3" xfId="1425"/>
    <cellStyle name="SAPBEXresItem 4" xfId="505"/>
    <cellStyle name="SAPBEXresItem 4 2" xfId="891"/>
    <cellStyle name="SAPBEXresItem 4 2 2" xfId="1163"/>
    <cellStyle name="SAPBEXresItem 4 2 2 2" xfId="1685"/>
    <cellStyle name="SAPBEXresItem 4 2 3" xfId="1426"/>
    <cellStyle name="SAPBEXresItem 5" xfId="506"/>
    <cellStyle name="SAPBEXresItem 5 2" xfId="892"/>
    <cellStyle name="SAPBEXresItem 5 2 2" xfId="1164"/>
    <cellStyle name="SAPBEXresItem 5 2 2 2" xfId="1686"/>
    <cellStyle name="SAPBEXresItem 5 2 3" xfId="1427"/>
    <cellStyle name="SAPBEXresItem 6" xfId="507"/>
    <cellStyle name="SAPBEXresItem 6 2" xfId="893"/>
    <cellStyle name="SAPBEXresItem 6 2 2" xfId="1165"/>
    <cellStyle name="SAPBEXresItem 6 2 2 2" xfId="1687"/>
    <cellStyle name="SAPBEXresItem 6 2 3" xfId="1428"/>
    <cellStyle name="SAPBEXresItem 7" xfId="888"/>
    <cellStyle name="SAPBEXresItem 7 2" xfId="1160"/>
    <cellStyle name="SAPBEXresItem 7 2 2" xfId="1682"/>
    <cellStyle name="SAPBEXresItem 7 3" xfId="1423"/>
    <cellStyle name="SAPBEXresItemX" xfId="508"/>
    <cellStyle name="SAPBEXresItemX 2" xfId="509"/>
    <cellStyle name="SAPBEXresItemX 2 2" xfId="895"/>
    <cellStyle name="SAPBEXresItemX 2 2 2" xfId="1167"/>
    <cellStyle name="SAPBEXresItemX 2 2 2 2" xfId="1689"/>
    <cellStyle name="SAPBEXresItemX 2 2 3" xfId="1430"/>
    <cellStyle name="SAPBEXresItemX 3" xfId="510"/>
    <cellStyle name="SAPBEXresItemX 3 2" xfId="896"/>
    <cellStyle name="SAPBEXresItemX 3 2 2" xfId="1168"/>
    <cellStyle name="SAPBEXresItemX 3 2 2 2" xfId="1690"/>
    <cellStyle name="SAPBEXresItemX 3 2 3" xfId="1431"/>
    <cellStyle name="SAPBEXresItemX 4" xfId="511"/>
    <cellStyle name="SAPBEXresItemX 4 2" xfId="897"/>
    <cellStyle name="SAPBEXresItemX 4 2 2" xfId="1169"/>
    <cellStyle name="SAPBEXresItemX 4 2 2 2" xfId="1691"/>
    <cellStyle name="SAPBEXresItemX 4 2 3" xfId="1432"/>
    <cellStyle name="SAPBEXresItemX 5" xfId="512"/>
    <cellStyle name="SAPBEXresItemX 5 2" xfId="898"/>
    <cellStyle name="SAPBEXresItemX 5 2 2" xfId="1170"/>
    <cellStyle name="SAPBEXresItemX 5 2 2 2" xfId="1692"/>
    <cellStyle name="SAPBEXresItemX 5 2 3" xfId="1433"/>
    <cellStyle name="SAPBEXresItemX 6" xfId="513"/>
    <cellStyle name="SAPBEXresItemX 6 2" xfId="899"/>
    <cellStyle name="SAPBEXresItemX 6 2 2" xfId="1171"/>
    <cellStyle name="SAPBEXresItemX 6 2 2 2" xfId="1693"/>
    <cellStyle name="SAPBEXresItemX 6 2 3" xfId="1434"/>
    <cellStyle name="SAPBEXresItemX 7" xfId="894"/>
    <cellStyle name="SAPBEXresItemX 7 2" xfId="1166"/>
    <cellStyle name="SAPBEXresItemX 7 2 2" xfId="1688"/>
    <cellStyle name="SAPBEXresItemX 7 3" xfId="1429"/>
    <cellStyle name="SAPBEXstdData" xfId="514"/>
    <cellStyle name="SAPBEXstdData 2" xfId="515"/>
    <cellStyle name="SAPBEXstdData 2 2" xfId="901"/>
    <cellStyle name="SAPBEXstdData 2 2 2" xfId="1173"/>
    <cellStyle name="SAPBEXstdData 2 2 2 2" xfId="1695"/>
    <cellStyle name="SAPBEXstdData 2 2 3" xfId="1436"/>
    <cellStyle name="SAPBEXstdData 3" xfId="516"/>
    <cellStyle name="SAPBEXstdData 3 2" xfId="902"/>
    <cellStyle name="SAPBEXstdData 3 2 2" xfId="1174"/>
    <cellStyle name="SAPBEXstdData 3 2 2 2" xfId="1696"/>
    <cellStyle name="SAPBEXstdData 3 2 3" xfId="1437"/>
    <cellStyle name="SAPBEXstdData 4" xfId="517"/>
    <cellStyle name="SAPBEXstdData 4 2" xfId="903"/>
    <cellStyle name="SAPBEXstdData 4 2 2" xfId="1175"/>
    <cellStyle name="SAPBEXstdData 4 2 2 2" xfId="1697"/>
    <cellStyle name="SAPBEXstdData 4 2 3" xfId="1438"/>
    <cellStyle name="SAPBEXstdData 5" xfId="518"/>
    <cellStyle name="SAPBEXstdData 5 2" xfId="904"/>
    <cellStyle name="SAPBEXstdData 5 2 2" xfId="1176"/>
    <cellStyle name="SAPBEXstdData 5 2 2 2" xfId="1698"/>
    <cellStyle name="SAPBEXstdData 5 2 3" xfId="1439"/>
    <cellStyle name="SAPBEXstdData 6" xfId="519"/>
    <cellStyle name="SAPBEXstdData 6 2" xfId="905"/>
    <cellStyle name="SAPBEXstdData 6 2 2" xfId="1177"/>
    <cellStyle name="SAPBEXstdData 6 2 2 2" xfId="1699"/>
    <cellStyle name="SAPBEXstdData 6 2 3" xfId="1440"/>
    <cellStyle name="SAPBEXstdData 7" xfId="900"/>
    <cellStyle name="SAPBEXstdData 7 2" xfId="1172"/>
    <cellStyle name="SAPBEXstdData 7 2 2" xfId="1694"/>
    <cellStyle name="SAPBEXstdData 7 3" xfId="1435"/>
    <cellStyle name="SAPBEXstdData_Приложение_1_к_7-у-о_2009_Кв_1_ФСТ" xfId="520"/>
    <cellStyle name="SAPBEXstdDataEmph" xfId="521"/>
    <cellStyle name="SAPBEXstdDataEmph 2" xfId="522"/>
    <cellStyle name="SAPBEXstdDataEmph 2 2" xfId="907"/>
    <cellStyle name="SAPBEXstdDataEmph 2 2 2" xfId="1179"/>
    <cellStyle name="SAPBEXstdDataEmph 2 2 2 2" xfId="1701"/>
    <cellStyle name="SAPBEXstdDataEmph 2 2 3" xfId="1442"/>
    <cellStyle name="SAPBEXstdDataEmph 3" xfId="523"/>
    <cellStyle name="SAPBEXstdDataEmph 3 2" xfId="908"/>
    <cellStyle name="SAPBEXstdDataEmph 3 2 2" xfId="1180"/>
    <cellStyle name="SAPBEXstdDataEmph 3 2 2 2" xfId="1702"/>
    <cellStyle name="SAPBEXstdDataEmph 3 2 3" xfId="1443"/>
    <cellStyle name="SAPBEXstdDataEmph 4" xfId="524"/>
    <cellStyle name="SAPBEXstdDataEmph 4 2" xfId="909"/>
    <cellStyle name="SAPBEXstdDataEmph 4 2 2" xfId="1181"/>
    <cellStyle name="SAPBEXstdDataEmph 4 2 2 2" xfId="1703"/>
    <cellStyle name="SAPBEXstdDataEmph 4 2 3" xfId="1444"/>
    <cellStyle name="SAPBEXstdDataEmph 5" xfId="525"/>
    <cellStyle name="SAPBEXstdDataEmph 5 2" xfId="910"/>
    <cellStyle name="SAPBEXstdDataEmph 5 2 2" xfId="1182"/>
    <cellStyle name="SAPBEXstdDataEmph 5 2 2 2" xfId="1704"/>
    <cellStyle name="SAPBEXstdDataEmph 5 2 3" xfId="1445"/>
    <cellStyle name="SAPBEXstdDataEmph 6" xfId="526"/>
    <cellStyle name="SAPBEXstdDataEmph 6 2" xfId="911"/>
    <cellStyle name="SAPBEXstdDataEmph 6 2 2" xfId="1183"/>
    <cellStyle name="SAPBEXstdDataEmph 6 2 2 2" xfId="1705"/>
    <cellStyle name="SAPBEXstdDataEmph 6 2 3" xfId="1446"/>
    <cellStyle name="SAPBEXstdDataEmph 7" xfId="906"/>
    <cellStyle name="SAPBEXstdDataEmph 7 2" xfId="1178"/>
    <cellStyle name="SAPBEXstdDataEmph 7 2 2" xfId="1700"/>
    <cellStyle name="SAPBEXstdDataEmph 7 3" xfId="1441"/>
    <cellStyle name="SAPBEXstdItem" xfId="527"/>
    <cellStyle name="SAPBEXstdItem 2" xfId="528"/>
    <cellStyle name="SAPBEXstdItem 2 2" xfId="912"/>
    <cellStyle name="SAPBEXstdItem 2 2 2" xfId="1184"/>
    <cellStyle name="SAPBEXstdItem 2 2 2 2" xfId="1706"/>
    <cellStyle name="SAPBEXstdItem 2 2 3" xfId="1447"/>
    <cellStyle name="SAPBEXstdItem 3" xfId="529"/>
    <cellStyle name="SAPBEXstdItem 3 2" xfId="913"/>
    <cellStyle name="SAPBEXstdItem 3 2 2" xfId="1185"/>
    <cellStyle name="SAPBEXstdItem 3 2 2 2" xfId="1707"/>
    <cellStyle name="SAPBEXstdItem 3 2 3" xfId="1448"/>
    <cellStyle name="SAPBEXstdItem 4" xfId="530"/>
    <cellStyle name="SAPBEXstdItem 4 2" xfId="914"/>
    <cellStyle name="SAPBEXstdItem 4 2 2" xfId="1186"/>
    <cellStyle name="SAPBEXstdItem 4 2 2 2" xfId="1708"/>
    <cellStyle name="SAPBEXstdItem 4 2 3" xfId="1449"/>
    <cellStyle name="SAPBEXstdItem 5" xfId="531"/>
    <cellStyle name="SAPBEXstdItem 5 2" xfId="915"/>
    <cellStyle name="SAPBEXstdItem 5 2 2" xfId="1187"/>
    <cellStyle name="SAPBEXstdItem 5 2 2 2" xfId="1709"/>
    <cellStyle name="SAPBEXstdItem 5 2 3" xfId="1450"/>
    <cellStyle name="SAPBEXstdItem 6" xfId="532"/>
    <cellStyle name="SAPBEXstdItem 6 2" xfId="916"/>
    <cellStyle name="SAPBEXstdItem 6 2 2" xfId="1188"/>
    <cellStyle name="SAPBEXstdItem 6 2 2 2" xfId="1710"/>
    <cellStyle name="SAPBEXstdItem 6 2 3" xfId="1451"/>
    <cellStyle name="SAPBEXstdItem 7" xfId="533"/>
    <cellStyle name="SAPBEXstdItem 7 2" xfId="917"/>
    <cellStyle name="SAPBEXstdItem 7 2 2" xfId="1189"/>
    <cellStyle name="SAPBEXstdItem 7 2 2 2" xfId="1711"/>
    <cellStyle name="SAPBEXstdItem 7 2 3" xfId="1452"/>
    <cellStyle name="SAPBEXstdItem_7-р" xfId="534"/>
    <cellStyle name="SAPBEXstdItemX" xfId="535"/>
    <cellStyle name="SAPBEXstdItemX 2" xfId="536"/>
    <cellStyle name="SAPBEXstdItemX 2 2" xfId="918"/>
    <cellStyle name="SAPBEXstdItemX 2 2 2" xfId="1190"/>
    <cellStyle name="SAPBEXstdItemX 2 2 2 2" xfId="1712"/>
    <cellStyle name="SAPBEXstdItemX 2 2 3" xfId="1453"/>
    <cellStyle name="SAPBEXstdItemX 3" xfId="537"/>
    <cellStyle name="SAPBEXstdItemX 3 2" xfId="919"/>
    <cellStyle name="SAPBEXstdItemX 3 2 2" xfId="1191"/>
    <cellStyle name="SAPBEXstdItemX 3 2 2 2" xfId="1713"/>
    <cellStyle name="SAPBEXstdItemX 3 2 3" xfId="1454"/>
    <cellStyle name="SAPBEXstdItemX 4" xfId="538"/>
    <cellStyle name="SAPBEXstdItemX 4 2" xfId="920"/>
    <cellStyle name="SAPBEXstdItemX 4 2 2" xfId="1192"/>
    <cellStyle name="SAPBEXstdItemX 4 2 2 2" xfId="1714"/>
    <cellStyle name="SAPBEXstdItemX 4 2 3" xfId="1455"/>
    <cellStyle name="SAPBEXstdItemX 5" xfId="539"/>
    <cellStyle name="SAPBEXstdItemX 5 2" xfId="921"/>
    <cellStyle name="SAPBEXstdItemX 5 2 2" xfId="1193"/>
    <cellStyle name="SAPBEXstdItemX 5 2 2 2" xfId="1715"/>
    <cellStyle name="SAPBEXstdItemX 5 2 3" xfId="1456"/>
    <cellStyle name="SAPBEXstdItemX 6" xfId="540"/>
    <cellStyle name="SAPBEXstdItemX 6 2" xfId="922"/>
    <cellStyle name="SAPBEXstdItemX 6 2 2" xfId="1194"/>
    <cellStyle name="SAPBEXstdItemX 6 2 2 2" xfId="1716"/>
    <cellStyle name="SAPBEXstdItemX 6 2 3" xfId="1457"/>
    <cellStyle name="SAPBEXtitle" xfId="541"/>
    <cellStyle name="SAPBEXtitle 2" xfId="542"/>
    <cellStyle name="SAPBEXtitle 2 2" xfId="923"/>
    <cellStyle name="SAPBEXtitle 2 2 2" xfId="1195"/>
    <cellStyle name="SAPBEXtitle 2 2 2 2" xfId="1717"/>
    <cellStyle name="SAPBEXtitle 2 2 3" xfId="1458"/>
    <cellStyle name="SAPBEXtitle 3" xfId="543"/>
    <cellStyle name="SAPBEXtitle 3 2" xfId="924"/>
    <cellStyle name="SAPBEXtitle 3 2 2" xfId="1196"/>
    <cellStyle name="SAPBEXtitle 3 2 2 2" xfId="1718"/>
    <cellStyle name="SAPBEXtitle 3 2 3" xfId="1459"/>
    <cellStyle name="SAPBEXtitle 4" xfId="544"/>
    <cellStyle name="SAPBEXtitle 4 2" xfId="925"/>
    <cellStyle name="SAPBEXtitle 4 2 2" xfId="1197"/>
    <cellStyle name="SAPBEXtitle 4 2 2 2" xfId="1719"/>
    <cellStyle name="SAPBEXtitle 4 2 3" xfId="1460"/>
    <cellStyle name="SAPBEXtitle 5" xfId="545"/>
    <cellStyle name="SAPBEXtitle 5 2" xfId="926"/>
    <cellStyle name="SAPBEXtitle 5 2 2" xfId="1198"/>
    <cellStyle name="SAPBEXtitle 5 2 2 2" xfId="1720"/>
    <cellStyle name="SAPBEXtitle 5 2 3" xfId="1461"/>
    <cellStyle name="SAPBEXtitle 6" xfId="546"/>
    <cellStyle name="SAPBEXtitle 6 2" xfId="927"/>
    <cellStyle name="SAPBEXtitle 6 2 2" xfId="1199"/>
    <cellStyle name="SAPBEXtitle 6 2 2 2" xfId="1721"/>
    <cellStyle name="SAPBEXtitle 6 2 3" xfId="1462"/>
    <cellStyle name="SAPBEXunassignedItem" xfId="547"/>
    <cellStyle name="SAPBEXunassignedItem 2" xfId="548"/>
    <cellStyle name="SAPBEXundefined" xfId="549"/>
    <cellStyle name="SAPBEXundefined 2" xfId="550"/>
    <cellStyle name="SAPBEXundefined 2 2" xfId="929"/>
    <cellStyle name="SAPBEXundefined 2 2 2" xfId="1201"/>
    <cellStyle name="SAPBEXundefined 2 2 2 2" xfId="1723"/>
    <cellStyle name="SAPBEXundefined 2 2 3" xfId="1464"/>
    <cellStyle name="SAPBEXundefined 3" xfId="551"/>
    <cellStyle name="SAPBEXundefined 3 2" xfId="930"/>
    <cellStyle name="SAPBEXundefined 3 2 2" xfId="1202"/>
    <cellStyle name="SAPBEXundefined 3 2 2 2" xfId="1724"/>
    <cellStyle name="SAPBEXundefined 3 2 3" xfId="1465"/>
    <cellStyle name="SAPBEXundefined 4" xfId="552"/>
    <cellStyle name="SAPBEXundefined 4 2" xfId="931"/>
    <cellStyle name="SAPBEXundefined 4 2 2" xfId="1203"/>
    <cellStyle name="SAPBEXundefined 4 2 2 2" xfId="1725"/>
    <cellStyle name="SAPBEXundefined 4 2 3" xfId="1466"/>
    <cellStyle name="SAPBEXundefined 5" xfId="553"/>
    <cellStyle name="SAPBEXundefined 5 2" xfId="932"/>
    <cellStyle name="SAPBEXundefined 5 2 2" xfId="1204"/>
    <cellStyle name="SAPBEXundefined 5 2 2 2" xfId="1726"/>
    <cellStyle name="SAPBEXundefined 5 2 3" xfId="1467"/>
    <cellStyle name="SAPBEXundefined 6" xfId="554"/>
    <cellStyle name="SAPBEXundefined 6 2" xfId="933"/>
    <cellStyle name="SAPBEXundefined 6 2 2" xfId="1205"/>
    <cellStyle name="SAPBEXundefined 6 2 2 2" xfId="1727"/>
    <cellStyle name="SAPBEXundefined 6 2 3" xfId="1468"/>
    <cellStyle name="SAPBEXundefined 7" xfId="928"/>
    <cellStyle name="SAPBEXundefined 7 2" xfId="1200"/>
    <cellStyle name="SAPBEXundefined 7 2 2" xfId="1722"/>
    <cellStyle name="SAPBEXundefined 7 3" xfId="1463"/>
    <cellStyle name="Sheet Title" xfId="555"/>
    <cellStyle name="styleColumnTitles" xfId="556"/>
    <cellStyle name="styleColumnTitles 2" xfId="934"/>
    <cellStyle name="styleColumnTitles 2 2" xfId="1206"/>
    <cellStyle name="styleColumnTitles 2 2 2" xfId="1728"/>
    <cellStyle name="styleColumnTitles 2 3" xfId="1469"/>
    <cellStyle name="styleDateRange" xfId="557"/>
    <cellStyle name="styleDateRange 2" xfId="935"/>
    <cellStyle name="styleDateRange 2 2" xfId="1207"/>
    <cellStyle name="styleDateRange 2 2 2" xfId="1729"/>
    <cellStyle name="styleDateRange 2 3" xfId="1470"/>
    <cellStyle name="styleHidden" xfId="558"/>
    <cellStyle name="styleNormal" xfId="559"/>
    <cellStyle name="styleSeriesAttributes" xfId="560"/>
    <cellStyle name="styleSeriesAttributes 2" xfId="936"/>
    <cellStyle name="styleSeriesAttributes 2 2" xfId="1208"/>
    <cellStyle name="styleSeriesAttributes 2 2 2" xfId="1730"/>
    <cellStyle name="styleSeriesAttributes 2 3" xfId="1471"/>
    <cellStyle name="styleSeriesData" xfId="561"/>
    <cellStyle name="styleSeriesData 2" xfId="937"/>
    <cellStyle name="styleSeriesData 2 2" xfId="1209"/>
    <cellStyle name="styleSeriesData 2 2 2" xfId="1731"/>
    <cellStyle name="styleSeriesData 2 3" xfId="1472"/>
    <cellStyle name="styleSeriesDataForecast" xfId="562"/>
    <cellStyle name="styleSeriesDataForecast 2" xfId="938"/>
    <cellStyle name="styleSeriesDataForecast 2 2" xfId="1210"/>
    <cellStyle name="styleSeriesDataForecast 2 2 2" xfId="1732"/>
    <cellStyle name="styleSeriesDataForecast 2 3" xfId="1473"/>
    <cellStyle name="styleSeriesDataForecastNA" xfId="563"/>
    <cellStyle name="styleSeriesDataForecastNA 2" xfId="939"/>
    <cellStyle name="styleSeriesDataForecastNA 2 2" xfId="1211"/>
    <cellStyle name="styleSeriesDataForecastNA 2 2 2" xfId="1733"/>
    <cellStyle name="styleSeriesDataForecastNA 2 3" xfId="1474"/>
    <cellStyle name="styleSeriesDataNA" xfId="564"/>
    <cellStyle name="styleSeriesDataNA 2" xfId="940"/>
    <cellStyle name="styleSeriesDataNA 2 2" xfId="1212"/>
    <cellStyle name="styleSeriesDataNA 2 2 2" xfId="1734"/>
    <cellStyle name="styleSeriesDataNA 2 3" xfId="1475"/>
    <cellStyle name="Text Indent A" xfId="565"/>
    <cellStyle name="Text Indent B" xfId="566"/>
    <cellStyle name="Text Indent C" xfId="567"/>
    <cellStyle name="Times New Roman0181000015536870911" xfId="568"/>
    <cellStyle name="Times New Roman0181000015536870911 2" xfId="941"/>
    <cellStyle name="Times New Roman0181000015536870911 2 2" xfId="1213"/>
    <cellStyle name="Times New Roman0181000015536870911 2 2 2" xfId="1735"/>
    <cellStyle name="Times New Roman0181000015536870911 2 3" xfId="1476"/>
    <cellStyle name="Title" xfId="569"/>
    <cellStyle name="Total" xfId="570"/>
    <cellStyle name="Total 2" xfId="942"/>
    <cellStyle name="Total 2 2" xfId="1214"/>
    <cellStyle name="Total 2 2 2" xfId="1736"/>
    <cellStyle name="Total 2 3" xfId="1477"/>
    <cellStyle name="Warning Text" xfId="571"/>
    <cellStyle name="Обычный" xfId="0" builtinId="0"/>
    <cellStyle name="Обычный 10" xfId="572"/>
    <cellStyle name="Обычный 11" xfId="573"/>
    <cellStyle name="Обычный 12" xfId="574"/>
    <cellStyle name="Обычный 12 2" xfId="575"/>
    <cellStyle name="Обычный 12_Т-НахВТО-газ-28.09.12" xfId="576"/>
    <cellStyle name="Обычный 13" xfId="577"/>
    <cellStyle name="Обычный 14" xfId="578"/>
    <cellStyle name="Обычный 15" xfId="579"/>
    <cellStyle name="Обычный 16" xfId="580"/>
    <cellStyle name="Обычный 16 2" xfId="581"/>
    <cellStyle name="Обычный 17" xfId="582"/>
    <cellStyle name="Обычный 18" xfId="583"/>
    <cellStyle name="Обычный 19" xfId="584"/>
    <cellStyle name="Обычный 2" xfId="2"/>
    <cellStyle name="Обычный 2 10" xfId="585"/>
    <cellStyle name="Обычный 2 11" xfId="586"/>
    <cellStyle name="Обычный 2 11 2" xfId="587"/>
    <cellStyle name="Обычный 2 11_Т-НахВТО-газ-28.09.12" xfId="588"/>
    <cellStyle name="Обычный 2 12" xfId="589"/>
    <cellStyle name="Обычный 2 12 2" xfId="590"/>
    <cellStyle name="Обычный 2 12_Т-НахВТО-газ-28.09.12" xfId="591"/>
    <cellStyle name="Обычный 2 13" xfId="592"/>
    <cellStyle name="Обычный 2 14" xfId="593"/>
    <cellStyle name="Обычный 2 2" xfId="594"/>
    <cellStyle name="Обычный 2 3" xfId="595"/>
    <cellStyle name="Обычный 2 4" xfId="596"/>
    <cellStyle name="Обычный 2 5" xfId="597"/>
    <cellStyle name="Обычный 2 6" xfId="598"/>
    <cellStyle name="Обычный 2 7" xfId="599"/>
    <cellStyle name="Обычный 2 8" xfId="600"/>
    <cellStyle name="Обычный 2 9" xfId="601"/>
    <cellStyle name="Обычный 2_Т-НахВТО-газ-28.09.12" xfId="602"/>
    <cellStyle name="Обычный 20" xfId="603"/>
    <cellStyle name="Обычный 21" xfId="604"/>
    <cellStyle name="Обычный 22" xfId="605"/>
    <cellStyle name="Обычный 23" xfId="606"/>
    <cellStyle name="Обычный 24" xfId="607"/>
    <cellStyle name="Обычный 25" xfId="608"/>
    <cellStyle name="Обычный 26" xfId="609"/>
    <cellStyle name="Обычный 27" xfId="610"/>
    <cellStyle name="Обычный 28" xfId="611"/>
    <cellStyle name="Обычный 29" xfId="612"/>
    <cellStyle name="Обычный 3" xfId="3"/>
    <cellStyle name="Обычный 3 2" xfId="613"/>
    <cellStyle name="Обычный 3 3" xfId="614"/>
    <cellStyle name="Обычный 3 4" xfId="615"/>
    <cellStyle name="Обычный 3 5" xfId="616"/>
    <cellStyle name="Обычный 3 6" xfId="617"/>
    <cellStyle name="Обычный 3 6 2" xfId="1219"/>
    <cellStyle name="Обычный 3_RZD_2009-2030_macromodel_090518" xfId="618"/>
    <cellStyle name="Обычный 30" xfId="619"/>
    <cellStyle name="Обычный 31" xfId="683"/>
    <cellStyle name="Обычный 32" xfId="1"/>
    <cellStyle name="Обычный 32 2" xfId="1218"/>
    <cellStyle name="Обычный 33" xfId="1217"/>
    <cellStyle name="Обычный 34" xfId="685"/>
    <cellStyle name="Обычный 35" xfId="1479"/>
    <cellStyle name="Обычный 36" xfId="1216"/>
    <cellStyle name="Обычный 4" xfId="620"/>
    <cellStyle name="Обычный 4 2" xfId="621"/>
    <cellStyle name="Обычный 4 2 2" xfId="622"/>
    <cellStyle name="Обычный 4 2_Т-НахВТО-газ-28.09.12" xfId="623"/>
    <cellStyle name="Обычный 4_ЦФ запрос2008-2009" xfId="624"/>
    <cellStyle name="Обычный 5" xfId="625"/>
    <cellStyle name="Обычный 6" xfId="626"/>
    <cellStyle name="Обычный 6 2" xfId="4"/>
    <cellStyle name="Обычный 6 3" xfId="684"/>
    <cellStyle name="Обычный 7" xfId="627"/>
    <cellStyle name="Обычный 8" xfId="628"/>
    <cellStyle name="Обычный 9" xfId="629"/>
    <cellStyle name="Процентный 10" xfId="630"/>
    <cellStyle name="Процентный 11" xfId="631"/>
    <cellStyle name="Процентный 12" xfId="632"/>
    <cellStyle name="Процентный 13" xfId="633"/>
    <cellStyle name="Процентный 14" xfId="634"/>
    <cellStyle name="Процентный 2" xfId="635"/>
    <cellStyle name="Процентный 2 2" xfId="636"/>
    <cellStyle name="Процентный 2 2 2" xfId="637"/>
    <cellStyle name="Процентный 3" xfId="638"/>
    <cellStyle name="Процентный 4" xfId="639"/>
    <cellStyle name="Процентный 5" xfId="640"/>
    <cellStyle name="Процентный 6" xfId="641"/>
    <cellStyle name="Процентный 7" xfId="642"/>
    <cellStyle name="Процентный 8" xfId="643"/>
    <cellStyle name="Процентный 9" xfId="644"/>
    <cellStyle name="Сверхулин" xfId="645"/>
    <cellStyle name="Сверхулин 2" xfId="943"/>
    <cellStyle name="Сверхулин 2 2" xfId="1215"/>
    <cellStyle name="Сверхулин 2 2 2" xfId="1737"/>
    <cellStyle name="Сверхулин 2 3" xfId="1478"/>
    <cellStyle name="Стиль 1" xfId="646"/>
    <cellStyle name="Стиль 1 2" xfId="647"/>
    <cellStyle name="Стиль 1 3" xfId="648"/>
    <cellStyle name="Стиль 1 4" xfId="649"/>
    <cellStyle name="Стиль 1 5" xfId="650"/>
    <cellStyle name="Стиль 1 6" xfId="651"/>
    <cellStyle name="Стиль 1 7" xfId="652"/>
    <cellStyle name="Стиль 1_Книга2" xfId="653"/>
    <cellStyle name="ТаблицаТекст" xfId="654"/>
    <cellStyle name="Тысячи [0]_Chart1 (Sales &amp; Costs)" xfId="655"/>
    <cellStyle name="Тысячи_Chart1 (Sales &amp; Costs)" xfId="656"/>
    <cellStyle name="Финансовый [0] 2" xfId="657"/>
    <cellStyle name="Финансовый 10" xfId="658"/>
    <cellStyle name="Финансовый 11" xfId="659"/>
    <cellStyle name="Финансовый 12" xfId="660"/>
    <cellStyle name="Финансовый 13" xfId="661"/>
    <cellStyle name="Финансовый 14" xfId="662"/>
    <cellStyle name="Финансовый 15" xfId="663"/>
    <cellStyle name="Финансовый 16" xfId="664"/>
    <cellStyle name="Финансовый 17" xfId="665"/>
    <cellStyle name="Финансовый 2" xfId="666"/>
    <cellStyle name="Финансовый 2 10" xfId="667"/>
    <cellStyle name="Финансовый 2 2" xfId="668"/>
    <cellStyle name="Финансовый 2 3" xfId="669"/>
    <cellStyle name="Финансовый 2 4" xfId="670"/>
    <cellStyle name="Финансовый 2 5" xfId="671"/>
    <cellStyle name="Финансовый 2 6" xfId="672"/>
    <cellStyle name="Финансовый 2 7" xfId="673"/>
    <cellStyle name="Финансовый 2 8" xfId="674"/>
    <cellStyle name="Финансовый 2 9" xfId="675"/>
    <cellStyle name="Финансовый 3" xfId="676"/>
    <cellStyle name="Финансовый 3 2" xfId="5"/>
    <cellStyle name="Финансовый 4" xfId="677"/>
    <cellStyle name="Финансовый 5" xfId="678"/>
    <cellStyle name="Финансовый 6" xfId="679"/>
    <cellStyle name="Финансовый 7" xfId="680"/>
    <cellStyle name="Финансовый 8" xfId="681"/>
    <cellStyle name="Финансовый 8 2" xfId="1220"/>
    <cellStyle name="Финансовый 9" xfId="68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6" t="s">
        <v>0</v>
      </c>
      <c r="B2" s="316"/>
      <c r="C2" s="316"/>
    </row>
    <row r="3" spans="1:3" x14ac:dyDescent="0.25">
      <c r="A3" s="1"/>
      <c r="B3" s="1"/>
      <c r="C3" s="1"/>
    </row>
    <row r="4" spans="1:3" x14ac:dyDescent="0.25">
      <c r="A4" s="317" t="s">
        <v>1</v>
      </c>
      <c r="B4" s="317"/>
      <c r="C4" s="31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8" t="s">
        <v>3</v>
      </c>
      <c r="C6" s="318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D13" sqref="D13"/>
    </sheetView>
  </sheetViews>
  <sheetFormatPr defaultRowHeight="15" x14ac:dyDescent="0.25"/>
  <cols>
    <col min="1" max="1" width="12.7109375" style="302" customWidth="1"/>
    <col min="2" max="2" width="16.42578125" style="302" customWidth="1"/>
    <col min="3" max="3" width="37.140625" style="302" customWidth="1"/>
    <col min="4" max="4" width="49" style="302" customWidth="1"/>
    <col min="5" max="5" width="9.140625" style="302" customWidth="1"/>
  </cols>
  <sheetData>
    <row r="1" spans="1:4" ht="15.75" customHeight="1" x14ac:dyDescent="0.25">
      <c r="A1" s="301"/>
      <c r="B1" s="301"/>
      <c r="C1" s="301"/>
      <c r="D1" s="301" t="s">
        <v>184</v>
      </c>
    </row>
    <row r="2" spans="1:4" ht="15.75" customHeight="1" x14ac:dyDescent="0.25">
      <c r="A2" s="301"/>
      <c r="B2" s="301"/>
      <c r="C2" s="301"/>
      <c r="D2" s="301"/>
    </row>
    <row r="3" spans="1:4" ht="15.75" customHeight="1" x14ac:dyDescent="0.25">
      <c r="A3" s="301"/>
      <c r="B3" s="303" t="s">
        <v>185</v>
      </c>
      <c r="C3" s="301"/>
      <c r="D3" s="301"/>
    </row>
    <row r="4" spans="1:4" ht="15.75" customHeight="1" x14ac:dyDescent="0.25">
      <c r="A4" s="301"/>
      <c r="B4" s="301"/>
      <c r="C4" s="301"/>
      <c r="D4" s="301"/>
    </row>
    <row r="5" spans="1:4" ht="47.25" customHeight="1" x14ac:dyDescent="0.25">
      <c r="A5" s="371" t="s">
        <v>186</v>
      </c>
      <c r="B5" s="371"/>
      <c r="C5" s="371"/>
      <c r="D5" s="304" t="str">
        <f>'Прил.5 Расчет СМР и ОБ'!D6:J6</f>
        <v>Постоянная часть ПС, комплекс поворотных камер охранного (технологического) видеонаблюдения ПС 35 кВ</v>
      </c>
    </row>
    <row r="6" spans="1:4" ht="15.75" customHeight="1" x14ac:dyDescent="0.25">
      <c r="A6" s="301" t="s">
        <v>344</v>
      </c>
      <c r="B6" s="301"/>
      <c r="C6" s="301"/>
      <c r="D6" s="301"/>
    </row>
    <row r="7" spans="1:4" ht="15.75" customHeight="1" x14ac:dyDescent="0.25">
      <c r="A7" s="301"/>
      <c r="B7" s="301"/>
      <c r="C7" s="301"/>
      <c r="D7" s="301"/>
    </row>
    <row r="8" spans="1:4" x14ac:dyDescent="0.25">
      <c r="A8" s="329" t="s">
        <v>5</v>
      </c>
      <c r="B8" s="329" t="s">
        <v>6</v>
      </c>
      <c r="C8" s="329" t="s">
        <v>187</v>
      </c>
      <c r="D8" s="329" t="s">
        <v>188</v>
      </c>
    </row>
    <row r="9" spans="1:4" x14ac:dyDescent="0.25">
      <c r="A9" s="329"/>
      <c r="B9" s="329"/>
      <c r="C9" s="329"/>
      <c r="D9" s="329"/>
    </row>
    <row r="10" spans="1:4" ht="15.75" customHeight="1" x14ac:dyDescent="0.25">
      <c r="A10" s="305">
        <v>1</v>
      </c>
      <c r="B10" s="305">
        <v>2</v>
      </c>
      <c r="C10" s="305">
        <v>3</v>
      </c>
      <c r="D10" s="305">
        <v>4</v>
      </c>
    </row>
    <row r="11" spans="1:4" ht="63" customHeight="1" x14ac:dyDescent="0.25">
      <c r="A11" s="311" t="s">
        <v>349</v>
      </c>
      <c r="B11" s="311" t="s">
        <v>350</v>
      </c>
      <c r="C11" s="312" t="s">
        <v>355</v>
      </c>
      <c r="D11" s="306">
        <f>'Прил.4 РМ'!C41/1000</f>
        <v>9632.115920000002</v>
      </c>
    </row>
    <row r="13" spans="1:4" x14ac:dyDescent="0.25">
      <c r="A13" s="307" t="s">
        <v>189</v>
      </c>
      <c r="B13" s="308"/>
      <c r="C13" s="308"/>
      <c r="D13" s="309"/>
    </row>
    <row r="14" spans="1:4" x14ac:dyDescent="0.25">
      <c r="A14" s="310" t="s">
        <v>68</v>
      </c>
      <c r="B14" s="308"/>
      <c r="C14" s="308"/>
      <c r="D14" s="309"/>
    </row>
    <row r="15" spans="1:4" x14ac:dyDescent="0.25">
      <c r="A15" s="307"/>
      <c r="B15" s="308"/>
      <c r="C15" s="308"/>
      <c r="D15" s="309"/>
    </row>
    <row r="16" spans="1:4" x14ac:dyDescent="0.25">
      <c r="A16" s="307" t="s">
        <v>69</v>
      </c>
      <c r="B16" s="308"/>
      <c r="C16" s="308"/>
      <c r="D16" s="309"/>
    </row>
    <row r="17" spans="1:4" x14ac:dyDescent="0.25">
      <c r="A17" s="310" t="s">
        <v>70</v>
      </c>
      <c r="B17" s="308"/>
      <c r="C17" s="308"/>
      <c r="D17" s="30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3" t="s">
        <v>190</v>
      </c>
      <c r="C4" s="323"/>
      <c r="D4" s="323"/>
    </row>
    <row r="5" spans="2:5" ht="18.75" customHeight="1" x14ac:dyDescent="0.25">
      <c r="B5" s="241"/>
    </row>
    <row r="6" spans="2:5" ht="15.75" customHeight="1" x14ac:dyDescent="0.25">
      <c r="B6" s="324" t="s">
        <v>191</v>
      </c>
      <c r="C6" s="324"/>
      <c r="D6" s="324"/>
    </row>
    <row r="7" spans="2:5" x14ac:dyDescent="0.25">
      <c r="B7" s="372"/>
      <c r="C7" s="372"/>
      <c r="D7" s="372"/>
      <c r="E7" s="372"/>
    </row>
    <row r="8" spans="2:5" x14ac:dyDescent="0.25">
      <c r="B8" s="277"/>
      <c r="C8" s="277"/>
      <c r="D8" s="277"/>
      <c r="E8" s="277"/>
    </row>
    <row r="9" spans="2:5" ht="47.25" customHeight="1" x14ac:dyDescent="0.25">
      <c r="B9" s="263" t="s">
        <v>192</v>
      </c>
      <c r="C9" s="263" t="s">
        <v>193</v>
      </c>
      <c r="D9" s="263" t="s">
        <v>194</v>
      </c>
    </row>
    <row r="10" spans="2:5" ht="15.75" customHeight="1" x14ac:dyDescent="0.25">
      <c r="B10" s="263">
        <v>1</v>
      </c>
      <c r="C10" s="263">
        <v>2</v>
      </c>
      <c r="D10" s="263">
        <v>3</v>
      </c>
    </row>
    <row r="11" spans="2:5" ht="45" customHeight="1" x14ac:dyDescent="0.25">
      <c r="B11" s="263" t="s">
        <v>195</v>
      </c>
      <c r="C11" s="263" t="s">
        <v>196</v>
      </c>
      <c r="D11" s="263">
        <v>44.29</v>
      </c>
    </row>
    <row r="12" spans="2:5" ht="29.25" customHeight="1" x14ac:dyDescent="0.25">
      <c r="B12" s="263" t="s">
        <v>197</v>
      </c>
      <c r="C12" s="263" t="s">
        <v>196</v>
      </c>
      <c r="D12" s="263">
        <v>13.47</v>
      </c>
    </row>
    <row r="13" spans="2:5" ht="29.25" customHeight="1" x14ac:dyDescent="0.25">
      <c r="B13" s="263" t="s">
        <v>198</v>
      </c>
      <c r="C13" s="263" t="s">
        <v>196</v>
      </c>
      <c r="D13" s="263">
        <v>8.0399999999999991</v>
      </c>
    </row>
    <row r="14" spans="2:5" ht="30.75" customHeight="1" x14ac:dyDescent="0.25">
      <c r="B14" s="263" t="s">
        <v>199</v>
      </c>
      <c r="C14" s="164" t="s">
        <v>200</v>
      </c>
      <c r="D14" s="263">
        <v>6.26</v>
      </c>
    </row>
    <row r="15" spans="2:5" ht="89.25" customHeight="1" x14ac:dyDescent="0.25">
      <c r="B15" s="263" t="s">
        <v>201</v>
      </c>
      <c r="C15" s="263" t="s">
        <v>202</v>
      </c>
      <c r="D15" s="242">
        <v>3.9E-2</v>
      </c>
    </row>
    <row r="16" spans="2:5" ht="78.75" customHeight="1" x14ac:dyDescent="0.25">
      <c r="B16" s="263" t="s">
        <v>203</v>
      </c>
      <c r="C16" s="263" t="s">
        <v>204</v>
      </c>
      <c r="D16" s="242">
        <v>2.1000000000000001E-2</v>
      </c>
    </row>
    <row r="17" spans="2:4" ht="34.5" customHeight="1" x14ac:dyDescent="0.25">
      <c r="B17" s="263"/>
      <c r="C17" s="263"/>
      <c r="D17" s="263"/>
    </row>
    <row r="18" spans="2:4" ht="31.5" customHeight="1" x14ac:dyDescent="0.25">
      <c r="B18" s="263" t="s">
        <v>205</v>
      </c>
      <c r="C18" s="263" t="s">
        <v>206</v>
      </c>
      <c r="D18" s="242">
        <v>2.1399999999999999E-2</v>
      </c>
    </row>
    <row r="19" spans="2:4" ht="31.5" customHeight="1" x14ac:dyDescent="0.25">
      <c r="B19" s="263" t="s">
        <v>137</v>
      </c>
      <c r="C19" s="263" t="s">
        <v>207</v>
      </c>
      <c r="D19" s="242">
        <v>2E-3</v>
      </c>
    </row>
    <row r="20" spans="2:4" ht="24" customHeight="1" x14ac:dyDescent="0.25">
      <c r="B20" s="263" t="s">
        <v>139</v>
      </c>
      <c r="C20" s="263" t="s">
        <v>208</v>
      </c>
      <c r="D20" s="242">
        <v>0.03</v>
      </c>
    </row>
    <row r="21" spans="2:4" ht="18.75" customHeight="1" x14ac:dyDescent="0.25">
      <c r="B21" s="243"/>
    </row>
    <row r="22" spans="2:4" ht="18.75" customHeight="1" x14ac:dyDescent="0.25">
      <c r="B22" s="243"/>
    </row>
    <row r="23" spans="2:4" ht="18.75" customHeight="1" x14ac:dyDescent="0.25">
      <c r="B23" s="243"/>
    </row>
    <row r="24" spans="2:4" ht="18.75" customHeight="1" x14ac:dyDescent="0.25">
      <c r="B24" s="243"/>
    </row>
    <row r="27" spans="2:4" x14ac:dyDescent="0.25">
      <c r="B27" s="4" t="s">
        <v>209</v>
      </c>
      <c r="C27" s="14"/>
    </row>
    <row r="28" spans="2:4" x14ac:dyDescent="0.25">
      <c r="B28" s="232" t="s">
        <v>68</v>
      </c>
      <c r="C28" s="14"/>
    </row>
    <row r="29" spans="2:4" x14ac:dyDescent="0.25">
      <c r="B29" s="4"/>
      <c r="C29" s="14"/>
    </row>
    <row r="30" spans="2:4" x14ac:dyDescent="0.25">
      <c r="B30" s="4" t="s">
        <v>176</v>
      </c>
      <c r="C30" s="14"/>
    </row>
    <row r="31" spans="2:4" x14ac:dyDescent="0.25">
      <c r="B31" s="232" t="s">
        <v>70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7" sqref="E7"/>
    </sheetView>
  </sheetViews>
  <sheetFormatPr defaultRowHeight="15" x14ac:dyDescent="0.25"/>
  <cols>
    <col min="1" max="1" width="9.140625" style="244" customWidth="1"/>
    <col min="2" max="2" width="44.85546875" style="244" customWidth="1"/>
    <col min="3" max="3" width="13" style="244" customWidth="1"/>
    <col min="4" max="4" width="22.85546875" style="244" customWidth="1"/>
    <col min="5" max="5" width="21.5703125" style="244" customWidth="1"/>
    <col min="6" max="6" width="43.85546875" style="244" customWidth="1"/>
    <col min="7" max="7" width="9.140625" style="244" customWidth="1"/>
  </cols>
  <sheetData>
    <row r="2" spans="1:7" ht="17.25" customHeight="1" x14ac:dyDescent="0.25">
      <c r="A2" s="324" t="s">
        <v>210</v>
      </c>
      <c r="B2" s="324"/>
      <c r="C2" s="324"/>
      <c r="D2" s="324"/>
      <c r="E2" s="324"/>
      <c r="F2" s="324"/>
    </row>
    <row r="4" spans="1:7" ht="18" customHeight="1" x14ac:dyDescent="0.25">
      <c r="A4" s="245" t="s">
        <v>211</v>
      </c>
      <c r="B4" s="246"/>
      <c r="C4" s="246"/>
      <c r="D4" s="246"/>
      <c r="E4" s="246"/>
      <c r="F4" s="246"/>
      <c r="G4" s="246"/>
    </row>
    <row r="5" spans="1:7" ht="15.75" customHeight="1" x14ac:dyDescent="0.25">
      <c r="A5" s="247" t="s">
        <v>13</v>
      </c>
      <c r="B5" s="247" t="s">
        <v>212</v>
      </c>
      <c r="C5" s="247" t="s">
        <v>213</v>
      </c>
      <c r="D5" s="247" t="s">
        <v>214</v>
      </c>
      <c r="E5" s="247" t="s">
        <v>215</v>
      </c>
      <c r="F5" s="247" t="s">
        <v>216</v>
      </c>
      <c r="G5" s="246"/>
    </row>
    <row r="6" spans="1:7" ht="15.75" customHeight="1" x14ac:dyDescent="0.25">
      <c r="A6" s="247">
        <v>1</v>
      </c>
      <c r="B6" s="247">
        <v>2</v>
      </c>
      <c r="C6" s="247">
        <v>3</v>
      </c>
      <c r="D6" s="247">
        <v>4</v>
      </c>
      <c r="E6" s="247">
        <v>5</v>
      </c>
      <c r="F6" s="247">
        <v>6</v>
      </c>
      <c r="G6" s="246"/>
    </row>
    <row r="7" spans="1:7" ht="110.25" customHeight="1" x14ac:dyDescent="0.25">
      <c r="A7" s="248" t="s">
        <v>217</v>
      </c>
      <c r="B7" s="249" t="s">
        <v>218</v>
      </c>
      <c r="C7" s="250" t="s">
        <v>219</v>
      </c>
      <c r="D7" s="250" t="s">
        <v>220</v>
      </c>
      <c r="E7" s="315">
        <v>47872.94</v>
      </c>
      <c r="F7" s="249" t="s">
        <v>221</v>
      </c>
      <c r="G7" s="246"/>
    </row>
    <row r="8" spans="1:7" ht="31.5" customHeight="1" x14ac:dyDescent="0.25">
      <c r="A8" s="248" t="s">
        <v>222</v>
      </c>
      <c r="B8" s="249" t="s">
        <v>223</v>
      </c>
      <c r="C8" s="250" t="s">
        <v>224</v>
      </c>
      <c r="D8" s="250" t="s">
        <v>225</v>
      </c>
      <c r="E8" s="251">
        <f>1973/12</f>
        <v>164.41666666666666</v>
      </c>
      <c r="F8" s="252" t="s">
        <v>226</v>
      </c>
      <c r="G8" s="253"/>
    </row>
    <row r="9" spans="1:7" ht="15.75" customHeight="1" x14ac:dyDescent="0.25">
      <c r="A9" s="248" t="s">
        <v>227</v>
      </c>
      <c r="B9" s="249" t="s">
        <v>228</v>
      </c>
      <c r="C9" s="250" t="s">
        <v>229</v>
      </c>
      <c r="D9" s="250" t="s">
        <v>220</v>
      </c>
      <c r="E9" s="251">
        <v>1</v>
      </c>
      <c r="F9" s="252"/>
      <c r="G9" s="254"/>
    </row>
    <row r="10" spans="1:7" ht="15.75" customHeight="1" x14ac:dyDescent="0.25">
      <c r="A10" s="248" t="s">
        <v>230</v>
      </c>
      <c r="B10" s="249" t="s">
        <v>231</v>
      </c>
      <c r="C10" s="250"/>
      <c r="D10" s="250"/>
      <c r="E10" s="255">
        <v>4.9000000000000004</v>
      </c>
      <c r="F10" s="252" t="s">
        <v>232</v>
      </c>
      <c r="G10" s="254"/>
    </row>
    <row r="11" spans="1:7" ht="78.75" customHeight="1" x14ac:dyDescent="0.25">
      <c r="A11" s="248" t="s">
        <v>233</v>
      </c>
      <c r="B11" s="249" t="s">
        <v>234</v>
      </c>
      <c r="C11" s="250" t="s">
        <v>235</v>
      </c>
      <c r="D11" s="250" t="s">
        <v>220</v>
      </c>
      <c r="E11" s="256">
        <v>1.522</v>
      </c>
      <c r="F11" s="249" t="s">
        <v>236</v>
      </c>
      <c r="G11" s="246"/>
    </row>
    <row r="12" spans="1:7" ht="78.75" customHeight="1" x14ac:dyDescent="0.25">
      <c r="A12" s="248" t="s">
        <v>237</v>
      </c>
      <c r="B12" s="257" t="s">
        <v>238</v>
      </c>
      <c r="C12" s="250" t="s">
        <v>239</v>
      </c>
      <c r="D12" s="250" t="s">
        <v>220</v>
      </c>
      <c r="E12" s="258">
        <v>1.139</v>
      </c>
      <c r="F12" s="259" t="s">
        <v>240</v>
      </c>
      <c r="G12" s="254" t="s">
        <v>241</v>
      </c>
    </row>
    <row r="13" spans="1:7" ht="63" customHeight="1" x14ac:dyDescent="0.25">
      <c r="A13" s="248" t="s">
        <v>242</v>
      </c>
      <c r="B13" s="260" t="s">
        <v>243</v>
      </c>
      <c r="C13" s="250" t="s">
        <v>244</v>
      </c>
      <c r="D13" s="250" t="s">
        <v>245</v>
      </c>
      <c r="E13" s="261">
        <f>((E7*E9/E8)*E11)*E12</f>
        <v>504.75733271476946</v>
      </c>
      <c r="F13" s="249" t="s">
        <v>246</v>
      </c>
      <c r="G13" s="246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73" t="s">
        <v>247</v>
      </c>
      <c r="B1" s="373"/>
      <c r="C1" s="373"/>
      <c r="D1" s="373"/>
      <c r="E1" s="373"/>
      <c r="F1" s="373"/>
      <c r="G1" s="373"/>
      <c r="H1" s="373"/>
      <c r="I1" s="373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9" t="e">
        <f>#REF!</f>
        <v>#REF!</v>
      </c>
      <c r="B3" s="319"/>
      <c r="C3" s="319"/>
      <c r="D3" s="319"/>
      <c r="E3" s="319"/>
      <c r="F3" s="319"/>
      <c r="G3" s="319"/>
      <c r="H3" s="319"/>
      <c r="I3" s="319"/>
    </row>
    <row r="4" spans="1:13" s="4" customFormat="1" ht="15.75" customHeight="1" x14ac:dyDescent="0.2">
      <c r="A4" s="374"/>
      <c r="B4" s="374"/>
      <c r="C4" s="374"/>
      <c r="D4" s="374"/>
      <c r="E4" s="374"/>
      <c r="F4" s="374"/>
      <c r="G4" s="374"/>
      <c r="H4" s="374"/>
      <c r="I4" s="374"/>
    </row>
    <row r="5" spans="1:13" s="31" customFormat="1" ht="36.6" customHeight="1" x14ac:dyDescent="0.35">
      <c r="A5" s="375" t="s">
        <v>13</v>
      </c>
      <c r="B5" s="375" t="s">
        <v>248</v>
      </c>
      <c r="C5" s="375" t="s">
        <v>249</v>
      </c>
      <c r="D5" s="375" t="s">
        <v>250</v>
      </c>
      <c r="E5" s="370" t="s">
        <v>251</v>
      </c>
      <c r="F5" s="370"/>
      <c r="G5" s="370"/>
      <c r="H5" s="370"/>
      <c r="I5" s="370"/>
    </row>
    <row r="6" spans="1:13" s="26" customFormat="1" ht="31.5" customHeight="1" x14ac:dyDescent="0.2">
      <c r="A6" s="375"/>
      <c r="B6" s="375"/>
      <c r="C6" s="375"/>
      <c r="D6" s="375"/>
      <c r="E6" s="32" t="s">
        <v>76</v>
      </c>
      <c r="F6" s="32" t="s">
        <v>77</v>
      </c>
      <c r="G6" s="32" t="s">
        <v>43</v>
      </c>
      <c r="H6" s="32" t="s">
        <v>252</v>
      </c>
      <c r="I6" s="32" t="s">
        <v>253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127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254</v>
      </c>
      <c r="C9" s="9" t="s">
        <v>255</v>
      </c>
      <c r="D9" s="152">
        <v>3.9E-2</v>
      </c>
      <c r="E9" s="28">
        <f>E8*D9</f>
        <v>0.15541851000000001</v>
      </c>
      <c r="F9" s="28">
        <f>F8*D9</f>
        <v>0.12299157000000001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256</v>
      </c>
      <c r="C11" s="9" t="s">
        <v>203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96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257</v>
      </c>
      <c r="C12" s="9" t="s">
        <v>258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259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206</v>
      </c>
      <c r="C14" s="9" t="s">
        <v>260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2.3006417510043939</v>
      </c>
      <c r="I14" s="28">
        <f>H14</f>
        <v>2.3006417510043939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261</v>
      </c>
      <c r="C16" s="9" t="s">
        <v>262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263</v>
      </c>
    </row>
    <row r="17" spans="1:10" s="26" customFormat="1" ht="81.75" customHeight="1" x14ac:dyDescent="0.2">
      <c r="A17" s="33">
        <v>7</v>
      </c>
      <c r="B17" s="9" t="s">
        <v>261</v>
      </c>
      <c r="C17" s="136" t="s">
        <v>264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265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7.7710448710043938</v>
      </c>
      <c r="I19" s="28">
        <f>SUM(I8:I18)</f>
        <v>109.80726562971439</v>
      </c>
    </row>
    <row r="20" spans="1:10" s="26" customFormat="1" ht="51" customHeight="1" x14ac:dyDescent="0.2">
      <c r="A20" s="33">
        <v>9</v>
      </c>
      <c r="B20" s="135" t="s">
        <v>266</v>
      </c>
      <c r="C20" s="9" t="s">
        <v>139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0.23313134613013181</v>
      </c>
      <c r="I20" s="28">
        <f>I19*3%</f>
        <v>3.2942179688914317</v>
      </c>
    </row>
    <row r="21" spans="1:10" s="29" customFormat="1" ht="13.15" customHeight="1" x14ac:dyDescent="0.2">
      <c r="A21" s="33">
        <v>10</v>
      </c>
      <c r="B21" s="9"/>
      <c r="C21" s="9" t="s">
        <v>267</v>
      </c>
      <c r="D21" s="42"/>
      <c r="E21" s="28"/>
      <c r="F21" s="28"/>
      <c r="G21" s="28"/>
      <c r="H21" s="28"/>
      <c r="I21" s="28">
        <f>I19+I20</f>
        <v>113.10148359860582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268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269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270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271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80" t="s">
        <v>272</v>
      </c>
      <c r="O2" s="380"/>
    </row>
    <row r="3" spans="1:16" x14ac:dyDescent="0.25">
      <c r="A3" s="381" t="s">
        <v>273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</row>
    <row r="5" spans="1:16" s="49" customFormat="1" ht="37.5" customHeight="1" x14ac:dyDescent="0.25">
      <c r="A5" s="382" t="s">
        <v>274</v>
      </c>
      <c r="B5" s="385" t="s">
        <v>275</v>
      </c>
      <c r="C5" s="388" t="s">
        <v>276</v>
      </c>
      <c r="D5" s="391" t="s">
        <v>277</v>
      </c>
      <c r="E5" s="392"/>
      <c r="F5" s="392"/>
      <c r="G5" s="392"/>
      <c r="H5" s="392"/>
      <c r="I5" s="391" t="s">
        <v>278</v>
      </c>
      <c r="J5" s="392"/>
      <c r="K5" s="392"/>
      <c r="L5" s="392"/>
      <c r="M5" s="392"/>
      <c r="N5" s="392"/>
      <c r="O5" s="52" t="s">
        <v>279</v>
      </c>
    </row>
    <row r="6" spans="1:16" s="55" customFormat="1" ht="150" customHeight="1" x14ac:dyDescent="0.25">
      <c r="A6" s="383"/>
      <c r="B6" s="386"/>
      <c r="C6" s="389"/>
      <c r="D6" s="388" t="s">
        <v>280</v>
      </c>
      <c r="E6" s="393" t="s">
        <v>281</v>
      </c>
      <c r="F6" s="394"/>
      <c r="G6" s="395"/>
      <c r="H6" s="53" t="s">
        <v>282</v>
      </c>
      <c r="I6" s="396" t="s">
        <v>283</v>
      </c>
      <c r="J6" s="396" t="s">
        <v>280</v>
      </c>
      <c r="K6" s="397" t="s">
        <v>281</v>
      </c>
      <c r="L6" s="397"/>
      <c r="M6" s="397"/>
      <c r="N6" s="53" t="s">
        <v>282</v>
      </c>
      <c r="O6" s="54" t="s">
        <v>284</v>
      </c>
    </row>
    <row r="7" spans="1:16" s="55" customFormat="1" ht="30.75" customHeight="1" x14ac:dyDescent="0.25">
      <c r="A7" s="384"/>
      <c r="B7" s="387"/>
      <c r="C7" s="390"/>
      <c r="D7" s="390"/>
      <c r="E7" s="52" t="s">
        <v>76</v>
      </c>
      <c r="F7" s="52" t="s">
        <v>77</v>
      </c>
      <c r="G7" s="52" t="s">
        <v>43</v>
      </c>
      <c r="H7" s="56" t="s">
        <v>285</v>
      </c>
      <c r="I7" s="396"/>
      <c r="J7" s="396"/>
      <c r="K7" s="52" t="s">
        <v>76</v>
      </c>
      <c r="L7" s="52" t="s">
        <v>77</v>
      </c>
      <c r="M7" s="52" t="s">
        <v>43</v>
      </c>
      <c r="N7" s="56" t="s">
        <v>285</v>
      </c>
      <c r="O7" s="52" t="s">
        <v>286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82" t="s">
        <v>287</v>
      </c>
      <c r="C9" s="58" t="s">
        <v>288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242.76170000000002</v>
      </c>
      <c r="G9" s="60">
        <v>0</v>
      </c>
      <c r="H9" s="59">
        <f>(713.49*0.8)/1000</f>
        <v>0.57079200000000008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1478.4187530000002</v>
      </c>
      <c r="M9" s="60">
        <f>G9*H24</f>
        <v>0</v>
      </c>
      <c r="N9" s="59">
        <f>H9*H25</f>
        <v>6.48990504</v>
      </c>
      <c r="O9" s="61">
        <f t="shared" ref="O9:O15" si="2">N9/(L9+M9)</f>
        <v>4.3897610381569609E-3</v>
      </c>
    </row>
    <row r="10" spans="1:16" s="55" customFormat="1" ht="54.75" customHeight="1" x14ac:dyDescent="0.25">
      <c r="A10" s="56">
        <v>2</v>
      </c>
      <c r="B10" s="384"/>
      <c r="C10" s="62" t="s">
        <v>289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1.225379872165199E-3</v>
      </c>
      <c r="P10" s="63"/>
    </row>
    <row r="11" spans="1:16" s="55" customFormat="1" ht="24.6" customHeight="1" x14ac:dyDescent="0.25">
      <c r="A11" s="57">
        <v>3</v>
      </c>
      <c r="B11" s="382" t="s">
        <v>290</v>
      </c>
      <c r="C11" s="62" t="s">
        <v>291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129121.52160000001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154.48610000000002</v>
      </c>
      <c r="O11" s="61">
        <f t="shared" si="2"/>
        <v>4.1066716562919176E-3</v>
      </c>
    </row>
    <row r="12" spans="1:16" s="55" customFormat="1" ht="31.9" customHeight="1" x14ac:dyDescent="0.25">
      <c r="A12" s="56">
        <v>4</v>
      </c>
      <c r="B12" s="384"/>
      <c r="C12" s="62" t="s">
        <v>292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2.3140164284093331E-3</v>
      </c>
    </row>
    <row r="13" spans="1:16" s="55" customFormat="1" ht="60" customHeight="1" x14ac:dyDescent="0.25">
      <c r="A13" s="57">
        <v>5</v>
      </c>
      <c r="B13" s="382" t="s">
        <v>293</v>
      </c>
      <c r="C13" s="58" t="s">
        <v>294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267889.86340000003</v>
      </c>
      <c r="K13" s="60">
        <f>E13*L22</f>
        <v>79488.050400000007</v>
      </c>
      <c r="L13" s="60">
        <f>F13*L22</f>
        <v>167241.27900000001</v>
      </c>
      <c r="M13" s="60">
        <f>G13*L24</f>
        <v>21160.534000000003</v>
      </c>
      <c r="N13" s="59">
        <f>H13*L25</f>
        <v>231.46549999999999</v>
      </c>
      <c r="O13" s="61">
        <f t="shared" si="2"/>
        <v>1.228573633736741E-3</v>
      </c>
    </row>
    <row r="14" spans="1:16" s="55" customFormat="1" ht="39.6" customHeight="1" x14ac:dyDescent="0.25">
      <c r="A14" s="56">
        <v>6</v>
      </c>
      <c r="B14" s="384"/>
      <c r="C14" s="62" t="s">
        <v>295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23240.095500000003</v>
      </c>
      <c r="N14" s="59">
        <f>H14*M25</f>
        <v>1423.7858999999999</v>
      </c>
      <c r="O14" s="61">
        <f t="shared" si="2"/>
        <v>5.6024083795152453E-3</v>
      </c>
    </row>
    <row r="15" spans="1:16" s="55" customFormat="1" ht="46.15" customHeight="1" x14ac:dyDescent="0.25">
      <c r="A15" s="57">
        <v>7</v>
      </c>
      <c r="B15" s="64" t="s">
        <v>296</v>
      </c>
      <c r="C15" s="62" t="s">
        <v>297</v>
      </c>
      <c r="D15" s="59">
        <f t="shared" si="0"/>
        <v>981651.63000000012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201852.46120000002</v>
      </c>
      <c r="N15" s="59">
        <f>H15*N25</f>
        <v>1185.7186999999999</v>
      </c>
      <c r="O15" s="61">
        <f t="shared" si="2"/>
        <v>3.5280316227560241E-4</v>
      </c>
    </row>
    <row r="16" spans="1:16" s="55" customFormat="1" ht="24" customHeight="1" x14ac:dyDescent="0.25">
      <c r="A16" s="65"/>
      <c r="B16" s="65"/>
      <c r="C16" s="66" t="s">
        <v>298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2.7456591672215713E-3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299</v>
      </c>
    </row>
    <row r="19" spans="1:15" ht="30.75" customHeight="1" x14ac:dyDescent="0.25">
      <c r="L19" s="74"/>
    </row>
    <row r="20" spans="1:15" ht="15" customHeight="1" outlineLevel="1" x14ac:dyDescent="0.25">
      <c r="G20" s="379" t="s">
        <v>300</v>
      </c>
      <c r="H20" s="379"/>
      <c r="I20" s="379"/>
      <c r="J20" s="379"/>
      <c r="K20" s="379"/>
      <c r="L20" s="379"/>
      <c r="M20" s="379"/>
      <c r="N20" s="379"/>
      <c r="O20" s="51"/>
    </row>
    <row r="21" spans="1:15" ht="15.75" customHeight="1" outlineLevel="1" x14ac:dyDescent="0.25">
      <c r="G21" s="75"/>
      <c r="H21" s="75" t="s">
        <v>301</v>
      </c>
      <c r="I21" s="75" t="s">
        <v>302</v>
      </c>
      <c r="J21" s="76" t="s">
        <v>303</v>
      </c>
      <c r="K21" s="77" t="s">
        <v>304</v>
      </c>
      <c r="L21" s="75" t="s">
        <v>305</v>
      </c>
      <c r="M21" s="75" t="s">
        <v>306</v>
      </c>
      <c r="N21" s="76" t="s">
        <v>307</v>
      </c>
      <c r="O21" s="78"/>
    </row>
    <row r="22" spans="1:15" ht="15.75" customHeight="1" outlineLevel="1" x14ac:dyDescent="0.25">
      <c r="G22" s="377" t="s">
        <v>308</v>
      </c>
      <c r="H22" s="376">
        <v>6.09</v>
      </c>
      <c r="I22" s="378">
        <v>6.44</v>
      </c>
      <c r="J22" s="376">
        <v>5.77</v>
      </c>
      <c r="K22" s="378">
        <v>5.77</v>
      </c>
      <c r="L22" s="376">
        <v>5.23</v>
      </c>
      <c r="M22" s="376">
        <v>5.77</v>
      </c>
      <c r="N22" s="79">
        <v>6.29</v>
      </c>
      <c r="O22" s="50" t="s">
        <v>309</v>
      </c>
    </row>
    <row r="23" spans="1:15" ht="15.75" customHeight="1" outlineLevel="1" x14ac:dyDescent="0.25">
      <c r="G23" s="377"/>
      <c r="H23" s="376"/>
      <c r="I23" s="378"/>
      <c r="J23" s="376"/>
      <c r="K23" s="378"/>
      <c r="L23" s="376"/>
      <c r="M23" s="376"/>
      <c r="N23" s="79">
        <v>6.56</v>
      </c>
      <c r="O23" s="50" t="s">
        <v>310</v>
      </c>
    </row>
    <row r="24" spans="1:15" ht="15.75" customHeight="1" outlineLevel="1" x14ac:dyDescent="0.25">
      <c r="G24" s="80" t="s">
        <v>311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285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312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313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252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398" t="s">
        <v>314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</row>
    <row r="4" spans="1:18" ht="36.75" customHeight="1" x14ac:dyDescent="0.25">
      <c r="A4" s="382" t="s">
        <v>274</v>
      </c>
      <c r="B4" s="385" t="s">
        <v>275</v>
      </c>
      <c r="C4" s="388" t="s">
        <v>315</v>
      </c>
      <c r="D4" s="388" t="s">
        <v>316</v>
      </c>
      <c r="E4" s="391" t="s">
        <v>317</v>
      </c>
      <c r="F4" s="392"/>
      <c r="G4" s="392"/>
      <c r="H4" s="392"/>
      <c r="I4" s="392"/>
      <c r="J4" s="392"/>
      <c r="K4" s="392"/>
      <c r="L4" s="392"/>
      <c r="M4" s="392"/>
      <c r="N4" s="399" t="s">
        <v>318</v>
      </c>
      <c r="O4" s="400"/>
      <c r="P4" s="400"/>
      <c r="Q4" s="400"/>
      <c r="R4" s="401"/>
    </row>
    <row r="5" spans="1:18" ht="60" customHeight="1" x14ac:dyDescent="0.25">
      <c r="A5" s="383"/>
      <c r="B5" s="386"/>
      <c r="C5" s="389"/>
      <c r="D5" s="389"/>
      <c r="E5" s="396" t="s">
        <v>319</v>
      </c>
      <c r="F5" s="396" t="s">
        <v>320</v>
      </c>
      <c r="G5" s="393" t="s">
        <v>281</v>
      </c>
      <c r="H5" s="394"/>
      <c r="I5" s="394"/>
      <c r="J5" s="395"/>
      <c r="K5" s="396" t="s">
        <v>321</v>
      </c>
      <c r="L5" s="396"/>
      <c r="M5" s="396"/>
      <c r="N5" s="88" t="s">
        <v>322</v>
      </c>
      <c r="O5" s="88" t="s">
        <v>323</v>
      </c>
      <c r="P5" s="89" t="s">
        <v>324</v>
      </c>
      <c r="Q5" s="90" t="s">
        <v>325</v>
      </c>
      <c r="R5" s="89" t="s">
        <v>326</v>
      </c>
    </row>
    <row r="6" spans="1:18" ht="49.5" customHeight="1" x14ac:dyDescent="0.25">
      <c r="A6" s="384"/>
      <c r="B6" s="387"/>
      <c r="C6" s="390"/>
      <c r="D6" s="390"/>
      <c r="E6" s="396"/>
      <c r="F6" s="396"/>
      <c r="G6" s="52" t="s">
        <v>76</v>
      </c>
      <c r="H6" s="52" t="s">
        <v>77</v>
      </c>
      <c r="I6" s="91" t="s">
        <v>43</v>
      </c>
      <c r="J6" s="91" t="s">
        <v>252</v>
      </c>
      <c r="K6" s="52" t="s">
        <v>322</v>
      </c>
      <c r="L6" s="52" t="s">
        <v>323</v>
      </c>
      <c r="M6" s="52" t="s">
        <v>324</v>
      </c>
      <c r="N6" s="91" t="s">
        <v>327</v>
      </c>
      <c r="O6" s="91" t="s">
        <v>328</v>
      </c>
      <c r="P6" s="91" t="s">
        <v>329</v>
      </c>
      <c r="Q6" s="92" t="s">
        <v>330</v>
      </c>
      <c r="R6" s="93" t="s">
        <v>331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82">
        <v>1</v>
      </c>
      <c r="B9" s="382" t="s">
        <v>332</v>
      </c>
      <c r="C9" s="402" t="s">
        <v>288</v>
      </c>
      <c r="D9" s="98" t="s">
        <v>333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1695.3600215999998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3.3863775806945544E-2</v>
      </c>
      <c r="O9" s="100">
        <f t="shared" ref="O9:O22" si="2">L9/(G9+H9)</f>
        <v>0</v>
      </c>
      <c r="P9" s="100">
        <f t="shared" ref="P9:P22" si="3">M9/(G9+H9)</f>
        <v>1.6523182192919608E-2</v>
      </c>
      <c r="Q9" s="101">
        <v>0</v>
      </c>
      <c r="R9" s="102">
        <f>N9+O9+P9+Q9</f>
        <v>5.0386957999865152E-2</v>
      </c>
    </row>
    <row r="10" spans="1:18" ht="72.599999999999994" hidden="1" customHeight="1" x14ac:dyDescent="0.25">
      <c r="A10" s="384"/>
      <c r="B10" s="383"/>
      <c r="C10" s="403"/>
      <c r="D10" s="98" t="s">
        <v>334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13.442129999999999</v>
      </c>
      <c r="N10" s="100">
        <f t="shared" si="1"/>
        <v>4.5248786595058557E-2</v>
      </c>
      <c r="O10" s="100">
        <f t="shared" si="2"/>
        <v>0</v>
      </c>
      <c r="P10" s="100">
        <f t="shared" si="3"/>
        <v>2.0328274718868136E-2</v>
      </c>
      <c r="Q10" s="101">
        <v>0</v>
      </c>
      <c r="R10" s="102"/>
    </row>
    <row r="11" spans="1:18" ht="192.75" customHeight="1" x14ac:dyDescent="0.25">
      <c r="A11" s="382">
        <v>2</v>
      </c>
      <c r="B11" s="383"/>
      <c r="C11" s="402" t="s">
        <v>335</v>
      </c>
      <c r="D11" s="103" t="s">
        <v>333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246917.90759999998</v>
      </c>
      <c r="I11" s="99">
        <f>I12*F30</f>
        <v>174701.45580000003</v>
      </c>
      <c r="J11" s="99"/>
      <c r="K11" s="99">
        <f>K12*1.19*F33</f>
        <v>8486.4829769999997</v>
      </c>
      <c r="L11" s="99">
        <f>L12*1.19*F33</f>
        <v>11572.501647000001</v>
      </c>
      <c r="M11" s="99">
        <f>M12*1.266*F34</f>
        <v>3883.6190735999999</v>
      </c>
      <c r="N11" s="100">
        <f t="shared" si="1"/>
        <v>2.4476289311970878E-2</v>
      </c>
      <c r="O11" s="100">
        <f t="shared" si="2"/>
        <v>3.3376829853179302E-2</v>
      </c>
      <c r="P11" s="100">
        <f t="shared" si="3"/>
        <v>1.1200939692042456E-2</v>
      </c>
      <c r="Q11" s="101">
        <v>0</v>
      </c>
      <c r="R11" s="102">
        <f>N11+O11+P11+Q11</f>
        <v>6.9054058857192638E-2</v>
      </c>
    </row>
    <row r="12" spans="1:18" ht="100.9" hidden="1" customHeight="1" x14ac:dyDescent="0.25">
      <c r="A12" s="384"/>
      <c r="B12" s="384"/>
      <c r="C12" s="403"/>
      <c r="D12" s="103" t="s">
        <v>334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3.5605195194586513E-2</v>
      </c>
      <c r="O12" s="100">
        <f t="shared" si="2"/>
        <v>4.8552643203058285E-2</v>
      </c>
      <c r="P12" s="100">
        <f t="shared" si="3"/>
        <v>1.5002288893112708E-2</v>
      </c>
      <c r="Q12" s="101">
        <v>0</v>
      </c>
      <c r="R12" s="102"/>
    </row>
    <row r="13" spans="1:18" ht="49.15" customHeight="1" x14ac:dyDescent="0.25">
      <c r="A13" s="382">
        <v>3</v>
      </c>
      <c r="B13" s="382" t="s">
        <v>290</v>
      </c>
      <c r="C13" s="404" t="s">
        <v>291</v>
      </c>
      <c r="D13" s="98" t="s">
        <v>336</v>
      </c>
      <c r="E13" s="99">
        <v>170961.79</v>
      </c>
      <c r="F13" s="99">
        <f t="shared" si="0"/>
        <v>129121.52160000001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2500.7293079999995</v>
      </c>
      <c r="M13" s="59">
        <f>M14*1.266*G34</f>
        <v>200.53819800000002</v>
      </c>
      <c r="N13" s="100">
        <f t="shared" si="1"/>
        <v>1.5462031915832069E-2</v>
      </c>
      <c r="O13" s="100">
        <f t="shared" si="2"/>
        <v>1.936725401786157E-2</v>
      </c>
      <c r="P13" s="100">
        <f t="shared" si="3"/>
        <v>1.5530966140659234E-3</v>
      </c>
      <c r="Q13" s="101">
        <v>4.5614105389631997E-3</v>
      </c>
      <c r="R13" s="102">
        <f>N13+O13+P13+Q13</f>
        <v>4.0943793086722767E-2</v>
      </c>
    </row>
    <row r="14" spans="1:18" ht="57" hidden="1" customHeight="1" x14ac:dyDescent="0.25">
      <c r="A14" s="384"/>
      <c r="B14" s="383"/>
      <c r="C14" s="405"/>
      <c r="D14" s="98" t="s">
        <v>334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1.8789815748267949E-2</v>
      </c>
      <c r="O14" s="100">
        <f t="shared" si="2"/>
        <v>2.3535531198386989E-2</v>
      </c>
      <c r="P14" s="100">
        <f t="shared" si="3"/>
        <v>1.7740574705247278E-3</v>
      </c>
      <c r="Q14" s="101">
        <v>4.9753003421204997E-3</v>
      </c>
      <c r="R14" s="102"/>
    </row>
    <row r="15" spans="1:18" ht="67.900000000000006" customHeight="1" x14ac:dyDescent="0.25">
      <c r="A15" s="382">
        <v>4</v>
      </c>
      <c r="B15" s="383"/>
      <c r="C15" s="406" t="s">
        <v>292</v>
      </c>
      <c r="D15" s="104" t="s">
        <v>336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2.2525618000754994E-2</v>
      </c>
      <c r="O15" s="100">
        <f t="shared" si="2"/>
        <v>2.6866429814977371E-2</v>
      </c>
      <c r="P15" s="100">
        <f t="shared" si="3"/>
        <v>6.9359333128887765E-3</v>
      </c>
      <c r="Q15" s="101">
        <v>3.5515340532281999E-3</v>
      </c>
      <c r="R15" s="102">
        <f>N15+O15+P15+Q15</f>
        <v>5.9879515181849342E-2</v>
      </c>
    </row>
    <row r="16" spans="1:18" ht="67.900000000000006" hidden="1" customHeight="1" x14ac:dyDescent="0.25">
      <c r="A16" s="384"/>
      <c r="B16" s="384"/>
      <c r="C16" s="407"/>
      <c r="D16" s="104" t="s">
        <v>334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2.8517217139516222E-2</v>
      </c>
      <c r="O16" s="100">
        <f t="shared" si="2"/>
        <v>3.4012611298873757E-2</v>
      </c>
      <c r="P16" s="100">
        <f t="shared" si="3"/>
        <v>8.084861154802201E-3</v>
      </c>
      <c r="Q16" s="101">
        <v>3.8737899135989E-3</v>
      </c>
      <c r="R16" s="102"/>
    </row>
    <row r="17" spans="1:18" ht="67.900000000000006" customHeight="1" x14ac:dyDescent="0.25">
      <c r="A17" s="382">
        <v>5</v>
      </c>
      <c r="B17" s="397" t="s">
        <v>293</v>
      </c>
      <c r="C17" s="402" t="s">
        <v>337</v>
      </c>
      <c r="D17" s="98" t="s">
        <v>338</v>
      </c>
      <c r="E17" s="99">
        <v>561932.85</v>
      </c>
      <c r="F17" s="99">
        <f>G17+H17+I17</f>
        <v>399667.21620000002</v>
      </c>
      <c r="G17" s="99">
        <f>G18*I28</f>
        <v>163785.29599999997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1734.8322096000002</v>
      </c>
      <c r="N17" s="100">
        <f t="shared" si="1"/>
        <v>6.1677626090981597E-2</v>
      </c>
      <c r="O17" s="100">
        <f t="shared" si="2"/>
        <v>0</v>
      </c>
      <c r="P17" s="100">
        <f t="shared" si="3"/>
        <v>5.5684105147574799E-3</v>
      </c>
      <c r="Q17" s="101">
        <v>5.5643872525604002E-3</v>
      </c>
      <c r="R17" s="102">
        <f>N17+O17+P17+Q17</f>
        <v>7.2810423858299472E-2</v>
      </c>
    </row>
    <row r="18" spans="1:18" ht="67.900000000000006" hidden="1" customHeight="1" x14ac:dyDescent="0.25">
      <c r="A18" s="384"/>
      <c r="B18" s="397"/>
      <c r="C18" s="403"/>
      <c r="D18" s="98" t="s">
        <v>334</v>
      </c>
      <c r="E18" s="99">
        <v>94393.09</v>
      </c>
      <c r="F18" s="99">
        <f>G18+H18+I18</f>
        <v>69651.209999999992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8.3321545724440615E-2</v>
      </c>
      <c r="O18" s="100">
        <f t="shared" si="2"/>
        <v>0</v>
      </c>
      <c r="P18" s="100">
        <f t="shared" si="3"/>
        <v>7.0000052993284935E-3</v>
      </c>
      <c r="Q18" s="101">
        <v>9.4728844648146997E-3</v>
      </c>
      <c r="R18" s="102"/>
    </row>
    <row r="19" spans="1:18" ht="67.900000000000006" customHeight="1" x14ac:dyDescent="0.25">
      <c r="A19" s="382">
        <v>6</v>
      </c>
      <c r="B19" s="397"/>
      <c r="C19" s="402" t="s">
        <v>295</v>
      </c>
      <c r="D19" s="104" t="s">
        <v>336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4.0112401119908464E-2</v>
      </c>
      <c r="O19" s="100">
        <f t="shared" si="2"/>
        <v>0</v>
      </c>
      <c r="P19" s="100">
        <f t="shared" si="3"/>
        <v>5.2015534168579755E-3</v>
      </c>
      <c r="Q19" s="101">
        <v>5.1286902198045999E-3</v>
      </c>
      <c r="R19" s="102">
        <f>N19+O19+P19+Q19</f>
        <v>5.0442644756571037E-2</v>
      </c>
    </row>
    <row r="20" spans="1:18" ht="67.900000000000006" hidden="1" customHeight="1" x14ac:dyDescent="0.25">
      <c r="A20" s="384"/>
      <c r="B20" s="397"/>
      <c r="C20" s="403"/>
      <c r="D20" s="104" t="s">
        <v>334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4.7553687712674694E-2</v>
      </c>
      <c r="O20" s="100">
        <f t="shared" si="2"/>
        <v>0</v>
      </c>
      <c r="P20" s="100">
        <f t="shared" si="3"/>
        <v>5.685113158038109E-3</v>
      </c>
      <c r="Q20" s="101">
        <v>5.5940533914911996E-3</v>
      </c>
      <c r="R20" s="102"/>
    </row>
    <row r="21" spans="1:18" ht="67.900000000000006" customHeight="1" x14ac:dyDescent="0.25">
      <c r="A21" s="382">
        <v>7</v>
      </c>
      <c r="B21" s="382" t="s">
        <v>296</v>
      </c>
      <c r="C21" s="402" t="s">
        <v>297</v>
      </c>
      <c r="D21" s="104" t="s">
        <v>339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201852.46120000002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11514.883123800002</v>
      </c>
      <c r="N21" s="100">
        <f t="shared" si="1"/>
        <v>8.0473539343916163E-3</v>
      </c>
      <c r="O21" s="100">
        <f t="shared" si="2"/>
        <v>1.2071027027925754E-2</v>
      </c>
      <c r="P21" s="100">
        <f t="shared" si="3"/>
        <v>1.8978730522309735E-3</v>
      </c>
      <c r="Q21" s="101">
        <v>5.9210415358545E-4</v>
      </c>
      <c r="R21" s="102">
        <f>N21+O21+P21+Q21</f>
        <v>2.2608358168133794E-2</v>
      </c>
    </row>
    <row r="22" spans="1:18" ht="67.900000000000006" hidden="1" customHeight="1" x14ac:dyDescent="0.25">
      <c r="A22" s="384"/>
      <c r="B22" s="384"/>
      <c r="C22" s="403"/>
      <c r="D22" s="105" t="s">
        <v>334</v>
      </c>
      <c r="E22" s="106">
        <v>2195184.4700000002</v>
      </c>
      <c r="F22" s="106">
        <f>G22+H22+I22+J22</f>
        <v>981651.63000000012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1.1115444551007637E-2</v>
      </c>
      <c r="O22" s="107">
        <f t="shared" si="2"/>
        <v>1.6673161475998496E-2</v>
      </c>
      <c r="P22" s="107">
        <f t="shared" si="3"/>
        <v>2.4393737656901652E-3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340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2.9452156597255023E-2</v>
      </c>
      <c r="O23" s="114">
        <f>(O9+O11+O13+O15+O17+O19+O21)/7</f>
        <v>1.3097362959134858E-2</v>
      </c>
      <c r="P23" s="114">
        <f>(P9+P11+P13+P15+P17+P19+P21)/7</f>
        <v>6.9829983993947428E-3</v>
      </c>
      <c r="Q23" s="114">
        <f>(Q9+Q11+Q13+Q15+Q17+Q19+Q21)/7</f>
        <v>2.7711608883059786E-3</v>
      </c>
      <c r="R23" s="114">
        <f>N23+O23+P23+Q23</f>
        <v>5.2303678844090602E-2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8" t="s">
        <v>341</v>
      </c>
      <c r="E26" s="408"/>
      <c r="F26" s="408"/>
      <c r="G26" s="408"/>
      <c r="H26" s="408"/>
      <c r="I26" s="408"/>
      <c r="J26" s="408"/>
      <c r="K26" s="408"/>
      <c r="L26" s="120"/>
      <c r="R26" s="121"/>
    </row>
    <row r="27" spans="1:18" outlineLevel="1" x14ac:dyDescent="0.25">
      <c r="D27" s="122"/>
      <c r="E27" s="122" t="s">
        <v>301</v>
      </c>
      <c r="F27" s="122" t="s">
        <v>302</v>
      </c>
      <c r="G27" s="122" t="s">
        <v>303</v>
      </c>
      <c r="H27" s="123" t="s">
        <v>304</v>
      </c>
      <c r="I27" s="123" t="s">
        <v>305</v>
      </c>
      <c r="J27" s="123" t="s">
        <v>306</v>
      </c>
      <c r="K27" s="110" t="s">
        <v>307</v>
      </c>
      <c r="L27" s="51"/>
    </row>
    <row r="28" spans="1:18" outlineLevel="1" x14ac:dyDescent="0.25">
      <c r="D28" s="409" t="s">
        <v>308</v>
      </c>
      <c r="E28" s="411">
        <v>6.09</v>
      </c>
      <c r="F28" s="413">
        <v>6.63</v>
      </c>
      <c r="G28" s="411">
        <v>5.77</v>
      </c>
      <c r="H28" s="415">
        <v>5.77</v>
      </c>
      <c r="I28" s="415">
        <v>6.35</v>
      </c>
      <c r="J28" s="411">
        <v>5.77</v>
      </c>
      <c r="K28" s="124">
        <v>6.29</v>
      </c>
      <c r="L28" s="86" t="s">
        <v>309</v>
      </c>
      <c r="M28" s="51"/>
    </row>
    <row r="29" spans="1:18" outlineLevel="1" x14ac:dyDescent="0.25">
      <c r="D29" s="410"/>
      <c r="E29" s="412"/>
      <c r="F29" s="414"/>
      <c r="G29" s="412"/>
      <c r="H29" s="416"/>
      <c r="I29" s="416"/>
      <c r="J29" s="412"/>
      <c r="K29" s="124">
        <v>6.56</v>
      </c>
      <c r="L29" s="86" t="s">
        <v>310</v>
      </c>
      <c r="M29" s="51"/>
    </row>
    <row r="30" spans="1:18" outlineLevel="1" x14ac:dyDescent="0.25">
      <c r="D30" s="125" t="s">
        <v>311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409" t="s">
        <v>285</v>
      </c>
      <c r="E31" s="411">
        <v>11.37</v>
      </c>
      <c r="F31" s="413">
        <v>13.56</v>
      </c>
      <c r="G31" s="411">
        <v>15.91</v>
      </c>
      <c r="H31" s="415">
        <v>15.91</v>
      </c>
      <c r="I31" s="415">
        <v>14.03</v>
      </c>
      <c r="J31" s="411">
        <v>15.91</v>
      </c>
      <c r="K31" s="124">
        <v>8.2899999999999991</v>
      </c>
      <c r="L31" s="86" t="s">
        <v>309</v>
      </c>
      <c r="R31" s="115"/>
    </row>
    <row r="32" spans="1:18" s="86" customFormat="1" outlineLevel="1" x14ac:dyDescent="0.25">
      <c r="D32" s="410"/>
      <c r="E32" s="412"/>
      <c r="F32" s="414"/>
      <c r="G32" s="412"/>
      <c r="H32" s="416"/>
      <c r="I32" s="416"/>
      <c r="J32" s="412"/>
      <c r="K32" s="124">
        <v>11.84</v>
      </c>
      <c r="L32" s="86" t="s">
        <v>310</v>
      </c>
      <c r="R32" s="115"/>
    </row>
    <row r="33" spans="4:18" s="86" customFormat="1" ht="15" customHeight="1" outlineLevel="1" x14ac:dyDescent="0.25">
      <c r="D33" s="128" t="s">
        <v>312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342</v>
      </c>
      <c r="R33" s="115"/>
    </row>
    <row r="34" spans="4:18" s="86" customFormat="1" outlineLevel="1" x14ac:dyDescent="0.25">
      <c r="D34" s="128" t="s">
        <v>313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342</v>
      </c>
      <c r="R34" s="115"/>
    </row>
    <row r="35" spans="4:18" s="86" customFormat="1" outlineLevel="1" x14ac:dyDescent="0.25">
      <c r="D35" s="125" t="s">
        <v>252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6" t="s">
        <v>10</v>
      </c>
      <c r="B2" s="316"/>
      <c r="C2" s="316"/>
      <c r="D2" s="316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9"/>
    </row>
    <row r="5" spans="1:4" x14ac:dyDescent="0.25">
      <c r="A5" s="6"/>
      <c r="B5" s="1"/>
      <c r="C5" s="1"/>
    </row>
    <row r="6" spans="1:4" x14ac:dyDescent="0.25">
      <c r="A6" s="316" t="s">
        <v>12</v>
      </c>
      <c r="B6" s="316"/>
      <c r="C6" s="316"/>
      <c r="D6" s="316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0" t="s">
        <v>5</v>
      </c>
      <c r="B15" s="321" t="s">
        <v>15</v>
      </c>
      <c r="C15" s="321"/>
      <c r="D15" s="321"/>
    </row>
    <row r="16" spans="1:4" x14ac:dyDescent="0.25">
      <c r="A16" s="320"/>
      <c r="B16" s="320" t="s">
        <v>17</v>
      </c>
      <c r="C16" s="321" t="s">
        <v>28</v>
      </c>
      <c r="D16" s="321"/>
    </row>
    <row r="17" spans="1:4" ht="39" customHeight="1" x14ac:dyDescent="0.25">
      <c r="A17" s="320"/>
      <c r="B17" s="320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2" t="s">
        <v>29</v>
      </c>
      <c r="B2" s="322"/>
      <c r="C2" s="322"/>
      <c r="D2" s="322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2.1285154861481449E-2</v>
      </c>
      <c r="F5" s="16">
        <v>2164.08</v>
      </c>
      <c r="G5" s="19">
        <f>F5/$G$4</f>
        <v>2.1285154861481449E-2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1.7910835021952211E-2</v>
      </c>
      <c r="F6" s="16">
        <v>1821.01</v>
      </c>
      <c r="G6" s="19">
        <f>F6/$G$4</f>
        <v>1.7910835021952211E-2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3.1018032108708436E-2</v>
      </c>
      <c r="F7" s="20">
        <v>3153.63</v>
      </c>
      <c r="G7" s="19">
        <f>F7/$G$4</f>
        <v>3.1018032108708436E-2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0.92978597800785789</v>
      </c>
      <c r="F8" s="20">
        <v>94532.14</v>
      </c>
      <c r="G8" s="19">
        <f>F8/$G$4</f>
        <v>0.92978597800785789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view="pageBreakPreview" topLeftCell="A10" zoomScale="70" zoomScaleNormal="55" workbookViewId="0">
      <selection activeCell="E30" sqref="E30"/>
    </sheetView>
  </sheetViews>
  <sheetFormatPr defaultColWidth="9.140625" defaultRowHeight="15.75" x14ac:dyDescent="0.25"/>
  <cols>
    <col min="1" max="2" width="9.140625" style="160"/>
    <col min="3" max="3" width="36.85546875" style="160" customWidth="1"/>
    <col min="4" max="4" width="36.5703125" style="160" customWidth="1"/>
    <col min="5" max="5" width="17.5703125" style="160" customWidth="1"/>
    <col min="6" max="6" width="18.7109375" style="160" customWidth="1"/>
    <col min="7" max="7" width="9.140625" style="160"/>
  </cols>
  <sheetData>
    <row r="3" spans="2:4" x14ac:dyDescent="0.25">
      <c r="B3" s="323" t="s">
        <v>45</v>
      </c>
      <c r="C3" s="323"/>
      <c r="D3" s="323"/>
    </row>
    <row r="4" spans="2:4" x14ac:dyDescent="0.25">
      <c r="B4" s="324" t="s">
        <v>46</v>
      </c>
      <c r="C4" s="324"/>
      <c r="D4" s="324"/>
    </row>
    <row r="5" spans="2:4" x14ac:dyDescent="0.25">
      <c r="B5" s="161"/>
      <c r="C5" s="161"/>
      <c r="D5" s="161"/>
    </row>
    <row r="6" spans="2:4" x14ac:dyDescent="0.25">
      <c r="B6" s="161"/>
      <c r="C6" s="161"/>
      <c r="D6" s="161"/>
    </row>
    <row r="7" spans="2:4" ht="61.5" customHeight="1" x14ac:dyDescent="0.25">
      <c r="B7" s="325" t="s">
        <v>345</v>
      </c>
      <c r="C7" s="326"/>
      <c r="D7" s="326"/>
    </row>
    <row r="8" spans="2:4" ht="31.5" customHeight="1" x14ac:dyDescent="0.25">
      <c r="B8" s="326" t="s">
        <v>359</v>
      </c>
      <c r="C8" s="326"/>
      <c r="D8" s="326"/>
    </row>
    <row r="9" spans="2:4" x14ac:dyDescent="0.25">
      <c r="B9" s="326" t="s">
        <v>344</v>
      </c>
      <c r="C9" s="326"/>
      <c r="D9" s="326"/>
    </row>
    <row r="10" spans="2:4" x14ac:dyDescent="0.25">
      <c r="B10" s="262"/>
    </row>
    <row r="11" spans="2:4" x14ac:dyDescent="0.25">
      <c r="B11" s="263" t="s">
        <v>33</v>
      </c>
      <c r="C11" s="263" t="s">
        <v>47</v>
      </c>
      <c r="D11" s="162" t="s">
        <v>48</v>
      </c>
    </row>
    <row r="12" spans="2:4" ht="157.5" customHeight="1" x14ac:dyDescent="0.25">
      <c r="B12" s="263">
        <v>1</v>
      </c>
      <c r="C12" s="162" t="s">
        <v>49</v>
      </c>
      <c r="D12" s="313" t="s">
        <v>351</v>
      </c>
    </row>
    <row r="13" spans="2:4" ht="31.5" customHeight="1" x14ac:dyDescent="0.25">
      <c r="B13" s="263">
        <v>2</v>
      </c>
      <c r="C13" s="162" t="s">
        <v>50</v>
      </c>
      <c r="D13" s="313" t="s">
        <v>352</v>
      </c>
    </row>
    <row r="14" spans="2:4" x14ac:dyDescent="0.25">
      <c r="B14" s="263">
        <v>3</v>
      </c>
      <c r="C14" s="162" t="s">
        <v>51</v>
      </c>
      <c r="D14" s="313" t="s">
        <v>353</v>
      </c>
    </row>
    <row r="15" spans="2:4" x14ac:dyDescent="0.25">
      <c r="B15" s="263">
        <v>4</v>
      </c>
      <c r="C15" s="162" t="s">
        <v>52</v>
      </c>
      <c r="D15" s="313">
        <v>1</v>
      </c>
    </row>
    <row r="16" spans="2:4" ht="94.5" customHeight="1" x14ac:dyDescent="0.25">
      <c r="B16" s="263">
        <v>5</v>
      </c>
      <c r="C16" s="164" t="s">
        <v>53</v>
      </c>
      <c r="D16" s="162" t="s">
        <v>343</v>
      </c>
    </row>
    <row r="17" spans="2:6" ht="78.75" customHeight="1" x14ac:dyDescent="0.25">
      <c r="B17" s="263">
        <v>6</v>
      </c>
      <c r="C17" s="164" t="s">
        <v>54</v>
      </c>
      <c r="D17" s="165">
        <f>D18+D19</f>
        <v>6354.2001384000005</v>
      </c>
    </row>
    <row r="18" spans="2:6" x14ac:dyDescent="0.25">
      <c r="B18" s="166" t="s">
        <v>55</v>
      </c>
      <c r="C18" s="162" t="s">
        <v>56</v>
      </c>
      <c r="D18" s="165">
        <v>0</v>
      </c>
    </row>
    <row r="19" spans="2:6" ht="15.75" customHeight="1" x14ac:dyDescent="0.25">
      <c r="B19" s="166" t="s">
        <v>57</v>
      </c>
      <c r="C19" s="162" t="s">
        <v>58</v>
      </c>
      <c r="D19" s="165">
        <f>'Прил.2 Расч стоим'!H12</f>
        <v>6354.2001384000005</v>
      </c>
    </row>
    <row r="20" spans="2:6" ht="16.5" customHeight="1" x14ac:dyDescent="0.25">
      <c r="B20" s="166" t="s">
        <v>59</v>
      </c>
      <c r="C20" s="162" t="s">
        <v>60</v>
      </c>
      <c r="D20" s="165"/>
      <c r="F20" s="167"/>
    </row>
    <row r="21" spans="2:6" ht="35.25" customHeight="1" x14ac:dyDescent="0.25">
      <c r="B21" s="166" t="s">
        <v>61</v>
      </c>
      <c r="C21" s="168" t="s">
        <v>62</v>
      </c>
      <c r="D21" s="165"/>
    </row>
    <row r="22" spans="2:6" x14ac:dyDescent="0.25">
      <c r="B22" s="263">
        <v>7</v>
      </c>
      <c r="C22" s="168" t="s">
        <v>63</v>
      </c>
      <c r="D22" s="169" t="s">
        <v>360</v>
      </c>
    </row>
    <row r="23" spans="2:6" ht="123" customHeight="1" x14ac:dyDescent="0.25">
      <c r="B23" s="263">
        <v>8</v>
      </c>
      <c r="C23" s="170" t="s">
        <v>64</v>
      </c>
      <c r="D23" s="165">
        <f>D17</f>
        <v>6354.2001384000005</v>
      </c>
    </row>
    <row r="24" spans="2:6" ht="60.75" customHeight="1" x14ac:dyDescent="0.25">
      <c r="B24" s="263">
        <v>9</v>
      </c>
      <c r="C24" s="164" t="s">
        <v>65</v>
      </c>
      <c r="D24" s="165">
        <f>D23/D15</f>
        <v>6354.2001384000005</v>
      </c>
    </row>
    <row r="25" spans="2:6" ht="118.5" customHeight="1" x14ac:dyDescent="0.25">
      <c r="B25" s="263">
        <v>10</v>
      </c>
      <c r="C25" s="162" t="s">
        <v>66</v>
      </c>
      <c r="D25" s="162"/>
    </row>
    <row r="26" spans="2:6" x14ac:dyDescent="0.25">
      <c r="B26" s="171"/>
      <c r="C26" s="172"/>
      <c r="D26" s="172"/>
    </row>
    <row r="27" spans="2:6" ht="37.5" customHeight="1" x14ac:dyDescent="0.25">
      <c r="B27" s="173"/>
    </row>
    <row r="28" spans="2:6" x14ac:dyDescent="0.25">
      <c r="B28" s="160" t="s">
        <v>67</v>
      </c>
    </row>
    <row r="29" spans="2:6" x14ac:dyDescent="0.25">
      <c r="B29" s="173" t="s">
        <v>68</v>
      </c>
    </row>
    <row r="31" spans="2:6" x14ac:dyDescent="0.25">
      <c r="B31" s="160" t="s">
        <v>69</v>
      </c>
    </row>
    <row r="32" spans="2:6" x14ac:dyDescent="0.25">
      <c r="B32" s="173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"/>
  <sheetViews>
    <sheetView tabSelected="1" view="pageBreakPreview" zoomScale="70" zoomScaleNormal="70" workbookViewId="0">
      <selection activeCell="F11" sqref="F11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10" width="13" style="160" customWidth="1"/>
    <col min="11" max="11" width="18" style="160" customWidth="1"/>
    <col min="12" max="12" width="9.140625" style="160"/>
  </cols>
  <sheetData>
    <row r="3" spans="2:12" x14ac:dyDescent="0.25">
      <c r="B3" s="323" t="s">
        <v>71</v>
      </c>
      <c r="C3" s="323"/>
      <c r="D3" s="323"/>
      <c r="E3" s="323"/>
      <c r="F3" s="323"/>
      <c r="G3" s="323"/>
      <c r="H3" s="323"/>
      <c r="I3" s="323"/>
      <c r="J3" s="323"/>
      <c r="K3" s="173"/>
    </row>
    <row r="4" spans="2:12" x14ac:dyDescent="0.25">
      <c r="B4" s="324" t="s">
        <v>72</v>
      </c>
      <c r="C4" s="324"/>
      <c r="D4" s="324"/>
      <c r="E4" s="324"/>
      <c r="F4" s="324"/>
      <c r="G4" s="324"/>
      <c r="H4" s="324"/>
      <c r="I4" s="324"/>
      <c r="J4" s="324"/>
      <c r="K4" s="324"/>
    </row>
    <row r="5" spans="2:12" x14ac:dyDescent="0.25">
      <c r="B5" s="161"/>
      <c r="C5" s="161"/>
      <c r="D5" s="161"/>
      <c r="E5" s="161"/>
      <c r="F5" s="161"/>
      <c r="G5" s="161"/>
      <c r="H5" s="161"/>
      <c r="I5" s="161"/>
      <c r="J5" s="161"/>
      <c r="K5" s="161"/>
    </row>
    <row r="6" spans="2:12" ht="33" customHeight="1" x14ac:dyDescent="0.25">
      <c r="B6" s="328" t="s">
        <v>346</v>
      </c>
      <c r="C6" s="328"/>
      <c r="D6" s="328"/>
      <c r="E6" s="328"/>
      <c r="F6" s="328"/>
      <c r="G6" s="328"/>
      <c r="H6" s="328"/>
      <c r="I6" s="328"/>
      <c r="J6" s="328"/>
      <c r="K6" s="173"/>
      <c r="L6" s="174"/>
    </row>
    <row r="7" spans="2:12" x14ac:dyDescent="0.25">
      <c r="B7" s="326" t="s">
        <v>344</v>
      </c>
      <c r="C7" s="326"/>
      <c r="D7" s="326"/>
      <c r="E7" s="326"/>
      <c r="F7" s="326"/>
      <c r="G7" s="326"/>
      <c r="H7" s="326"/>
      <c r="I7" s="326"/>
      <c r="J7" s="326"/>
      <c r="K7" s="326"/>
      <c r="L7" s="174"/>
    </row>
    <row r="8" spans="2:12" x14ac:dyDescent="0.25">
      <c r="B8" s="262"/>
    </row>
    <row r="9" spans="2:12" ht="15.75" customHeight="1" x14ac:dyDescent="0.25">
      <c r="B9" s="329" t="s">
        <v>33</v>
      </c>
      <c r="C9" s="329" t="s">
        <v>73</v>
      </c>
      <c r="D9" s="329" t="s">
        <v>48</v>
      </c>
      <c r="E9" s="329"/>
      <c r="F9" s="329"/>
      <c r="G9" s="329"/>
      <c r="H9" s="329"/>
      <c r="I9" s="329"/>
      <c r="J9" s="329"/>
    </row>
    <row r="10" spans="2:12" ht="15.75" customHeight="1" x14ac:dyDescent="0.25">
      <c r="B10" s="329"/>
      <c r="C10" s="329"/>
      <c r="D10" s="329" t="s">
        <v>74</v>
      </c>
      <c r="E10" s="329" t="s">
        <v>75</v>
      </c>
      <c r="F10" s="329" t="s">
        <v>362</v>
      </c>
      <c r="G10" s="329"/>
      <c r="H10" s="329"/>
      <c r="I10" s="329"/>
      <c r="J10" s="329"/>
    </row>
    <row r="11" spans="2:12" ht="31.5" customHeight="1" x14ac:dyDescent="0.25">
      <c r="B11" s="329"/>
      <c r="C11" s="329"/>
      <c r="D11" s="329"/>
      <c r="E11" s="329"/>
      <c r="F11" s="263" t="s">
        <v>76</v>
      </c>
      <c r="G11" s="263" t="s">
        <v>77</v>
      </c>
      <c r="H11" s="263" t="s">
        <v>43</v>
      </c>
      <c r="I11" s="263" t="s">
        <v>78</v>
      </c>
      <c r="J11" s="263" t="s">
        <v>79</v>
      </c>
    </row>
    <row r="12" spans="2:12" ht="63" customHeight="1" x14ac:dyDescent="0.25">
      <c r="B12" s="264"/>
      <c r="C12" s="281" t="s">
        <v>358</v>
      </c>
      <c r="D12" s="175"/>
      <c r="E12" s="163"/>
      <c r="F12" s="330">
        <v>0</v>
      </c>
      <c r="G12" s="331"/>
      <c r="H12" s="176">
        <v>6354.2001384000005</v>
      </c>
      <c r="I12" s="177"/>
      <c r="J12" s="178"/>
    </row>
    <row r="13" spans="2:12" ht="15.75" customHeight="1" x14ac:dyDescent="0.25">
      <c r="B13" s="327" t="s">
        <v>80</v>
      </c>
      <c r="C13" s="327"/>
      <c r="D13" s="327"/>
      <c r="E13" s="327"/>
      <c r="F13" s="179"/>
      <c r="G13" s="179"/>
      <c r="H13" s="179"/>
      <c r="I13" s="180"/>
      <c r="J13" s="181"/>
    </row>
    <row r="14" spans="2:12" ht="28.5" customHeight="1" x14ac:dyDescent="0.25">
      <c r="B14" s="327" t="s">
        <v>361</v>
      </c>
      <c r="C14" s="327"/>
      <c r="D14" s="327"/>
      <c r="E14" s="327"/>
      <c r="F14" s="332">
        <f>F13</f>
        <v>0</v>
      </c>
      <c r="G14" s="333"/>
      <c r="H14" s="179">
        <f>H13</f>
        <v>0</v>
      </c>
      <c r="I14" s="180"/>
      <c r="J14" s="181">
        <f>F12+H12</f>
        <v>6354.2001384000005</v>
      </c>
    </row>
    <row r="15" spans="2:12" x14ac:dyDescent="0.25">
      <c r="B15" s="262"/>
    </row>
    <row r="16" spans="2:12" x14ac:dyDescent="0.25">
      <c r="B16" s="182" t="s">
        <v>81</v>
      </c>
      <c r="C16" s="160" t="s">
        <v>82</v>
      </c>
    </row>
    <row r="20" spans="2:2" x14ac:dyDescent="0.25">
      <c r="B20" s="160" t="s">
        <v>67</v>
      </c>
    </row>
    <row r="21" spans="2:2" x14ac:dyDescent="0.25">
      <c r="B21" s="173" t="s">
        <v>68</v>
      </c>
    </row>
    <row r="23" spans="2:2" x14ac:dyDescent="0.25">
      <c r="B23" s="160" t="s">
        <v>69</v>
      </c>
    </row>
    <row r="24" spans="2:2" x14ac:dyDescent="0.25">
      <c r="B24" s="173" t="s">
        <v>70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view="pageBreakPreview" zoomScale="70" zoomScaleSheetLayoutView="70" workbookViewId="0">
      <selection activeCell="F23" sqref="F23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83" customWidth="1"/>
    <col min="6" max="6" width="20.7109375" style="160" customWidth="1"/>
    <col min="7" max="7" width="16.140625" style="160" customWidth="1"/>
    <col min="8" max="8" width="16.7109375" style="160" customWidth="1"/>
    <col min="9" max="9" width="9.140625" style="160"/>
    <col min="10" max="10" width="10.28515625" style="160" customWidth="1"/>
    <col min="11" max="11" width="9.140625" style="160"/>
  </cols>
  <sheetData>
    <row r="2" spans="1:12" x14ac:dyDescent="0.25">
      <c r="A2" s="323" t="s">
        <v>83</v>
      </c>
      <c r="B2" s="323"/>
      <c r="C2" s="323"/>
      <c r="D2" s="323"/>
      <c r="E2" s="323"/>
      <c r="F2" s="323"/>
      <c r="G2" s="323"/>
      <c r="H2" s="323"/>
    </row>
    <row r="3" spans="1:12" x14ac:dyDescent="0.25">
      <c r="A3" s="324" t="s">
        <v>84</v>
      </c>
      <c r="B3" s="324"/>
      <c r="C3" s="324"/>
      <c r="D3" s="324"/>
      <c r="E3" s="324"/>
      <c r="F3" s="324"/>
      <c r="G3" s="324"/>
      <c r="H3" s="324"/>
    </row>
    <row r="4" spans="1:12" x14ac:dyDescent="0.25">
      <c r="A4" s="262"/>
    </row>
    <row r="5" spans="1:12" x14ac:dyDescent="0.25">
      <c r="A5" s="337" t="s">
        <v>347</v>
      </c>
      <c r="B5" s="337"/>
      <c r="C5" s="337"/>
      <c r="D5" s="337"/>
      <c r="E5" s="337"/>
      <c r="F5" s="337"/>
      <c r="G5" s="337"/>
      <c r="H5" s="337"/>
    </row>
    <row r="6" spans="1:12" x14ac:dyDescent="0.25">
      <c r="A6" s="184"/>
      <c r="B6" s="184"/>
      <c r="C6" s="184"/>
      <c r="D6" s="184"/>
      <c r="E6" s="161"/>
      <c r="F6" s="184"/>
      <c r="G6" s="184"/>
      <c r="H6" s="184"/>
    </row>
    <row r="7" spans="1:12" ht="38.25" customHeight="1" x14ac:dyDescent="0.25">
      <c r="A7" s="329" t="s">
        <v>85</v>
      </c>
      <c r="B7" s="329" t="s">
        <v>86</v>
      </c>
      <c r="C7" s="329" t="s">
        <v>87</v>
      </c>
      <c r="D7" s="329" t="s">
        <v>88</v>
      </c>
      <c r="E7" s="329" t="s">
        <v>89</v>
      </c>
      <c r="F7" s="329" t="s">
        <v>90</v>
      </c>
      <c r="G7" s="329" t="s">
        <v>91</v>
      </c>
      <c r="H7" s="329"/>
    </row>
    <row r="8" spans="1:12" ht="40.5" customHeight="1" x14ac:dyDescent="0.25">
      <c r="A8" s="329"/>
      <c r="B8" s="329"/>
      <c r="C8" s="329"/>
      <c r="D8" s="329"/>
      <c r="E8" s="329"/>
      <c r="F8" s="329"/>
      <c r="G8" s="263" t="s">
        <v>92</v>
      </c>
      <c r="H8" s="263" t="s">
        <v>93</v>
      </c>
    </row>
    <row r="9" spans="1:12" x14ac:dyDescent="0.25">
      <c r="A9" s="185">
        <v>1</v>
      </c>
      <c r="B9" s="185"/>
      <c r="C9" s="185">
        <v>2</v>
      </c>
      <c r="D9" s="185" t="s">
        <v>94</v>
      </c>
      <c r="E9" s="185">
        <v>4</v>
      </c>
      <c r="F9" s="185">
        <v>5</v>
      </c>
      <c r="G9" s="185">
        <v>6</v>
      </c>
      <c r="H9" s="185">
        <v>7</v>
      </c>
    </row>
    <row r="10" spans="1:12" s="187" customFormat="1" x14ac:dyDescent="0.25">
      <c r="A10" s="334" t="s">
        <v>95</v>
      </c>
      <c r="B10" s="335"/>
      <c r="C10" s="336"/>
      <c r="D10" s="336"/>
      <c r="E10" s="335"/>
      <c r="F10" s="186">
        <f>SUM(F11:F11)</f>
        <v>27.990649683241095</v>
      </c>
      <c r="G10" s="186"/>
      <c r="H10" s="186">
        <f>SUM(H11:H11)</f>
        <v>306.22000000000003</v>
      </c>
      <c r="I10" s="160"/>
      <c r="J10" s="160"/>
      <c r="K10" s="160"/>
      <c r="L10" s="160"/>
    </row>
    <row r="11" spans="1:12" x14ac:dyDescent="0.25">
      <c r="A11" s="188">
        <v>1</v>
      </c>
      <c r="B11" s="189" t="s">
        <v>96</v>
      </c>
      <c r="C11" s="190" t="s">
        <v>97</v>
      </c>
      <c r="D11" s="191" t="s">
        <v>98</v>
      </c>
      <c r="E11" s="192" t="s">
        <v>99</v>
      </c>
      <c r="F11" s="211">
        <v>27.990649683241095</v>
      </c>
      <c r="G11" s="193">
        <v>10.94</v>
      </c>
      <c r="H11" s="193">
        <f>ROUND(F11*G11,2)</f>
        <v>306.22000000000003</v>
      </c>
    </row>
    <row r="12" spans="1:12" x14ac:dyDescent="0.25">
      <c r="A12" s="334" t="s">
        <v>100</v>
      </c>
      <c r="B12" s="335"/>
      <c r="C12" s="336"/>
      <c r="D12" s="336"/>
      <c r="E12" s="335"/>
      <c r="F12" s="265"/>
      <c r="G12" s="186"/>
      <c r="H12" s="186"/>
    </row>
    <row r="13" spans="1:12" s="187" customFormat="1" x14ac:dyDescent="0.25">
      <c r="A13" s="334" t="s">
        <v>101</v>
      </c>
      <c r="B13" s="335"/>
      <c r="C13" s="336"/>
      <c r="D13" s="336"/>
      <c r="E13" s="335"/>
      <c r="F13" s="265"/>
      <c r="G13" s="186"/>
      <c r="H13" s="186">
        <v>0</v>
      </c>
      <c r="I13" s="160"/>
      <c r="J13" s="160"/>
      <c r="K13" s="160"/>
      <c r="L13" s="160"/>
    </row>
    <row r="14" spans="1:12" x14ac:dyDescent="0.25">
      <c r="A14" s="334" t="s">
        <v>43</v>
      </c>
      <c r="B14" s="335"/>
      <c r="C14" s="336"/>
      <c r="D14" s="336"/>
      <c r="E14" s="335"/>
      <c r="F14" s="265"/>
      <c r="G14" s="186"/>
      <c r="H14" s="186">
        <f>SUM(H15:H15)</f>
        <v>1378351.44</v>
      </c>
    </row>
    <row r="15" spans="1:12" s="187" customFormat="1" ht="47.25" x14ac:dyDescent="0.25">
      <c r="A15" s="188">
        <v>2</v>
      </c>
      <c r="B15" s="188" t="s">
        <v>96</v>
      </c>
      <c r="C15" s="314" t="s">
        <v>356</v>
      </c>
      <c r="D15" s="191" t="s">
        <v>102</v>
      </c>
      <c r="E15" s="192" t="s">
        <v>103</v>
      </c>
      <c r="F15" s="188">
        <v>9</v>
      </c>
      <c r="G15" s="193">
        <v>153150.16</v>
      </c>
      <c r="H15" s="193">
        <f>ROUND(F15*G15,2)</f>
        <v>1378351.44</v>
      </c>
      <c r="I15" s="160"/>
      <c r="J15" s="160"/>
      <c r="K15" s="160"/>
      <c r="L15" s="160"/>
    </row>
    <row r="16" spans="1:12" x14ac:dyDescent="0.25">
      <c r="A16" s="334" t="s">
        <v>104</v>
      </c>
      <c r="B16" s="335"/>
      <c r="C16" s="336"/>
      <c r="D16" s="336"/>
      <c r="E16" s="335"/>
      <c r="F16" s="265"/>
      <c r="G16" s="186"/>
      <c r="H16" s="186">
        <v>0</v>
      </c>
    </row>
    <row r="19" spans="2:2" x14ac:dyDescent="0.25">
      <c r="B19" s="160" t="s">
        <v>67</v>
      </c>
    </row>
    <row r="20" spans="2:2" x14ac:dyDescent="0.25">
      <c r="B20" s="173" t="s">
        <v>68</v>
      </c>
    </row>
    <row r="22" spans="2:2" x14ac:dyDescent="0.25">
      <c r="B22" s="160" t="s">
        <v>69</v>
      </c>
    </row>
    <row r="23" spans="2:2" x14ac:dyDescent="0.25">
      <c r="B23" s="173" t="s">
        <v>70</v>
      </c>
    </row>
  </sheetData>
  <mergeCells count="15">
    <mergeCell ref="A12:E12"/>
    <mergeCell ref="A16:E16"/>
    <mergeCell ref="A10:E10"/>
    <mergeCell ref="A13:E13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4:E1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view="pageBreakPreview" topLeftCell="A28" workbookViewId="0">
      <selection activeCell="E35" sqref="E35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9" width="9.140625" style="51" customWidth="1"/>
    <col min="10" max="10" width="13.5703125" style="51" customWidth="1"/>
    <col min="11" max="11" width="9.14062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279" t="s">
        <v>105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16" t="s">
        <v>106</v>
      </c>
      <c r="C5" s="316"/>
      <c r="D5" s="316"/>
      <c r="E5" s="316"/>
    </row>
    <row r="6" spans="2:5" x14ac:dyDescent="0.25">
      <c r="B6" s="195"/>
      <c r="C6" s="153"/>
      <c r="D6" s="153"/>
      <c r="E6" s="153"/>
    </row>
    <row r="7" spans="2:5" ht="25.5" customHeight="1" x14ac:dyDescent="0.25">
      <c r="B7" s="338" t="s">
        <v>345</v>
      </c>
      <c r="C7" s="338"/>
      <c r="D7" s="338"/>
      <c r="E7" s="338"/>
    </row>
    <row r="8" spans="2:5" x14ac:dyDescent="0.25">
      <c r="B8" s="339" t="s">
        <v>344</v>
      </c>
      <c r="C8" s="339"/>
      <c r="D8" s="339"/>
      <c r="E8" s="339"/>
    </row>
    <row r="9" spans="2:5" x14ac:dyDescent="0.25">
      <c r="B9" s="195"/>
      <c r="C9" s="153"/>
      <c r="D9" s="153"/>
      <c r="E9" s="153"/>
    </row>
    <row r="10" spans="2:5" ht="51" customHeight="1" x14ac:dyDescent="0.25">
      <c r="B10" s="196" t="s">
        <v>107</v>
      </c>
      <c r="C10" s="196" t="s">
        <v>108</v>
      </c>
      <c r="D10" s="196" t="s">
        <v>109</v>
      </c>
      <c r="E10" s="196" t="s">
        <v>110</v>
      </c>
    </row>
    <row r="11" spans="2:5" x14ac:dyDescent="0.25">
      <c r="B11" s="154" t="s">
        <v>111</v>
      </c>
      <c r="C11" s="155">
        <f>'Прил.5 Расчет СМР и ОБ'!J15</f>
        <v>14128.49</v>
      </c>
      <c r="D11" s="156">
        <f t="shared" ref="D11:D18" si="0">C11/$C$24</f>
        <v>0.42372876781020685</v>
      </c>
      <c r="E11" s="156">
        <f t="shared" ref="E11:E18" si="1">C11/$C$40</f>
        <v>1.4668106278355501E-3</v>
      </c>
    </row>
    <row r="12" spans="2:5" x14ac:dyDescent="0.25">
      <c r="B12" s="154" t="s">
        <v>112</v>
      </c>
      <c r="C12" s="155">
        <f>'Прил.5 Расчет СМР и ОБ'!J18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113</v>
      </c>
      <c r="C13" s="155">
        <f>'Прил.5 Расчет СМР и ОБ'!J19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114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115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116</v>
      </c>
      <c r="C16" s="155">
        <f>'Прил.5 Расчет СМР и ОБ'!J30</f>
        <v>0</v>
      </c>
      <c r="D16" s="156">
        <f t="shared" si="0"/>
        <v>0</v>
      </c>
      <c r="E16" s="156">
        <f t="shared" si="1"/>
        <v>0</v>
      </c>
    </row>
    <row r="17" spans="2:5" x14ac:dyDescent="0.25">
      <c r="B17" s="154" t="s">
        <v>117</v>
      </c>
      <c r="C17" s="155">
        <f>'Прил.5 Расчет СМР и ОБ'!J31</f>
        <v>0</v>
      </c>
      <c r="D17" s="156">
        <f t="shared" si="0"/>
        <v>0</v>
      </c>
      <c r="E17" s="156">
        <f t="shared" si="1"/>
        <v>0</v>
      </c>
    </row>
    <row r="18" spans="2:5" x14ac:dyDescent="0.25">
      <c r="B18" s="154" t="s">
        <v>118</v>
      </c>
      <c r="C18" s="155">
        <f>C17+C16</f>
        <v>0</v>
      </c>
      <c r="D18" s="156">
        <f t="shared" si="0"/>
        <v>0</v>
      </c>
      <c r="E18" s="156">
        <f t="shared" si="1"/>
        <v>0</v>
      </c>
    </row>
    <row r="19" spans="2:5" x14ac:dyDescent="0.25">
      <c r="B19" s="154" t="s">
        <v>119</v>
      </c>
      <c r="C19" s="155">
        <f>C18+C14+C11</f>
        <v>14128.49</v>
      </c>
      <c r="D19" s="156"/>
      <c r="E19" s="154"/>
    </row>
    <row r="20" spans="2:5" x14ac:dyDescent="0.25">
      <c r="B20" s="154" t="s">
        <v>120</v>
      </c>
      <c r="C20" s="155">
        <f>ROUND(C21*(C11+C15),2)</f>
        <v>6499.11</v>
      </c>
      <c r="D20" s="156">
        <f>C20/$C$24</f>
        <v>0.19491537115169372</v>
      </c>
      <c r="E20" s="156">
        <f>C20/$C$40</f>
        <v>6.7473336637335641E-4</v>
      </c>
    </row>
    <row r="21" spans="2:5" x14ac:dyDescent="0.25">
      <c r="B21" s="154" t="s">
        <v>121</v>
      </c>
      <c r="C21" s="280">
        <v>0.46</v>
      </c>
      <c r="D21" s="156"/>
      <c r="E21" s="154"/>
    </row>
    <row r="22" spans="2:5" x14ac:dyDescent="0.25">
      <c r="B22" s="154" t="s">
        <v>122</v>
      </c>
      <c r="C22" s="155">
        <f>ROUND(C23*(C11+C15),2)</f>
        <v>12715.64</v>
      </c>
      <c r="D22" s="156">
        <f>C22/$C$24</f>
        <v>0.38135586103809949</v>
      </c>
      <c r="E22" s="156">
        <f>C22/$C$40</f>
        <v>1.3201294612326464E-3</v>
      </c>
    </row>
    <row r="23" spans="2:5" x14ac:dyDescent="0.25">
      <c r="B23" s="154" t="s">
        <v>123</v>
      </c>
      <c r="C23" s="280">
        <v>0.9</v>
      </c>
      <c r="D23" s="156"/>
      <c r="E23" s="154"/>
    </row>
    <row r="24" spans="2:5" x14ac:dyDescent="0.25">
      <c r="B24" s="154" t="s">
        <v>124</v>
      </c>
      <c r="C24" s="155">
        <f>C19+C20+C22</f>
        <v>33343.24</v>
      </c>
      <c r="D24" s="156">
        <f>C24/$C$24</f>
        <v>1</v>
      </c>
      <c r="E24" s="156">
        <f>C24/$C$40</f>
        <v>3.4616734554415527E-3</v>
      </c>
    </row>
    <row r="25" spans="2:5" ht="25.5" customHeight="1" x14ac:dyDescent="0.25">
      <c r="B25" s="154" t="s">
        <v>125</v>
      </c>
      <c r="C25" s="155">
        <f>'Прил.5 Расчет СМР и ОБ'!J26</f>
        <v>8628480</v>
      </c>
      <c r="D25" s="156"/>
      <c r="E25" s="156">
        <f>C25/$C$40</f>
        <v>0.89580317260135278</v>
      </c>
    </row>
    <row r="26" spans="2:5" ht="25.5" customHeight="1" x14ac:dyDescent="0.25">
      <c r="B26" s="154" t="s">
        <v>126</v>
      </c>
      <c r="C26" s="155">
        <f>'Прил.5 Расчет СМР и ОБ'!J27</f>
        <v>8628480.0099999998</v>
      </c>
      <c r="D26" s="156"/>
      <c r="E26" s="156">
        <f>C26/$C$40</f>
        <v>0.89580317363954631</v>
      </c>
    </row>
    <row r="27" spans="2:5" x14ac:dyDescent="0.25">
      <c r="B27" s="154" t="s">
        <v>127</v>
      </c>
      <c r="C27" s="158">
        <f>C24+C25</f>
        <v>8661823.2400000002</v>
      </c>
      <c r="D27" s="156"/>
      <c r="E27" s="156">
        <f>C27/$C$40</f>
        <v>0.89926484605679435</v>
      </c>
    </row>
    <row r="28" spans="2:5" ht="33" customHeight="1" x14ac:dyDescent="0.25">
      <c r="B28" s="154" t="s">
        <v>128</v>
      </c>
      <c r="C28" s="154"/>
      <c r="D28" s="154"/>
      <c r="E28" s="154"/>
    </row>
    <row r="29" spans="2:5" ht="25.5" customHeight="1" x14ac:dyDescent="0.25">
      <c r="B29" s="154" t="s">
        <v>129</v>
      </c>
      <c r="C29" s="158">
        <f>ROUND(C24*3.9%,2)</f>
        <v>1300.3900000000001</v>
      </c>
      <c r="D29" s="154"/>
      <c r="E29" s="156">
        <f t="shared" ref="E29:E38" si="2">C29/$C$40</f>
        <v>1.3500564266464931E-4</v>
      </c>
    </row>
    <row r="30" spans="2:5" ht="38.25" customHeight="1" x14ac:dyDescent="0.25">
      <c r="B30" s="154" t="s">
        <v>130</v>
      </c>
      <c r="C30" s="299">
        <f>ROUND((C24+C29)*2.1%,2)</f>
        <v>727.52</v>
      </c>
      <c r="D30" s="300"/>
      <c r="E30" s="156">
        <f t="shared" si="2"/>
        <v>7.5530652459174298E-5</v>
      </c>
    </row>
    <row r="31" spans="2:5" x14ac:dyDescent="0.25">
      <c r="B31" s="154" t="s">
        <v>131</v>
      </c>
      <c r="C31" s="299">
        <v>511550</v>
      </c>
      <c r="D31" s="300"/>
      <c r="E31" s="156">
        <f t="shared" si="2"/>
        <v>5.3108787752213837E-2</v>
      </c>
    </row>
    <row r="32" spans="2:5" ht="25.5" customHeight="1" x14ac:dyDescent="0.25">
      <c r="B32" s="154" t="s">
        <v>132</v>
      </c>
      <c r="C32" s="299">
        <v>0</v>
      </c>
      <c r="D32" s="300"/>
      <c r="E32" s="156">
        <f t="shared" si="2"/>
        <v>0</v>
      </c>
    </row>
    <row r="33" spans="2:10" ht="25.5" customHeight="1" x14ac:dyDescent="0.25">
      <c r="B33" s="154" t="s">
        <v>133</v>
      </c>
      <c r="C33" s="158">
        <v>0</v>
      </c>
      <c r="D33" s="154"/>
      <c r="E33" s="156">
        <f t="shared" si="2"/>
        <v>0</v>
      </c>
    </row>
    <row r="34" spans="2:10" ht="51" customHeight="1" x14ac:dyDescent="0.25">
      <c r="B34" s="154" t="s">
        <v>134</v>
      </c>
      <c r="C34" s="158">
        <v>0</v>
      </c>
      <c r="D34" s="154"/>
      <c r="E34" s="156">
        <f t="shared" si="2"/>
        <v>0</v>
      </c>
      <c r="F34" s="194"/>
    </row>
    <row r="35" spans="2:10" ht="76.5" customHeight="1" x14ac:dyDescent="0.25">
      <c r="B35" s="154" t="s">
        <v>135</v>
      </c>
      <c r="C35" s="158">
        <v>0</v>
      </c>
      <c r="D35" s="154"/>
      <c r="E35" s="156">
        <f t="shared" si="2"/>
        <v>0</v>
      </c>
    </row>
    <row r="36" spans="2:10" ht="25.5" customHeight="1" x14ac:dyDescent="0.25">
      <c r="B36" s="154" t="s">
        <v>136</v>
      </c>
      <c r="C36" s="158">
        <f>ROUND((C27+C32+C33+C34+C35+C29+C31+C30)*1.72%,2)</f>
        <v>157816.9</v>
      </c>
      <c r="D36" s="154"/>
      <c r="E36" s="156">
        <f t="shared" si="2"/>
        <v>1.6384447748631327E-2</v>
      </c>
      <c r="J36" s="157"/>
    </row>
    <row r="37" spans="2:10" x14ac:dyDescent="0.25">
      <c r="B37" s="154" t="s">
        <v>137</v>
      </c>
      <c r="C37" s="158">
        <f>ROUND((C27+C32+C33+C34+C35+C29+C31+C30)*0.2%,2)</f>
        <v>18350.8</v>
      </c>
      <c r="D37" s="154"/>
      <c r="E37" s="156">
        <f t="shared" si="2"/>
        <v>1.9051681014237622E-3</v>
      </c>
      <c r="J37" s="157"/>
    </row>
    <row r="38" spans="2:10" ht="38.25" customHeight="1" x14ac:dyDescent="0.25">
      <c r="B38" s="154" t="s">
        <v>138</v>
      </c>
      <c r="C38" s="155">
        <f>C27+C32+C33+C34+C35+C29+C31+C30+C36+C37</f>
        <v>9351568.8500000015</v>
      </c>
      <c r="D38" s="154"/>
      <c r="E38" s="156">
        <f t="shared" si="2"/>
        <v>0.97087378595418727</v>
      </c>
    </row>
    <row r="39" spans="2:10" ht="13.5" customHeight="1" x14ac:dyDescent="0.25">
      <c r="B39" s="154" t="s">
        <v>139</v>
      </c>
      <c r="C39" s="155">
        <f>ROUND(C38*3%,2)</f>
        <v>280547.07</v>
      </c>
      <c r="D39" s="154"/>
      <c r="E39" s="156">
        <f>C39/$C$38</f>
        <v>3.0000000481202677E-2</v>
      </c>
    </row>
    <row r="40" spans="2:10" x14ac:dyDescent="0.25">
      <c r="B40" s="154" t="s">
        <v>140</v>
      </c>
      <c r="C40" s="155">
        <f>C39+C38</f>
        <v>9632115.9200000018</v>
      </c>
      <c r="D40" s="154"/>
      <c r="E40" s="156">
        <f>C40/$C$40</f>
        <v>1</v>
      </c>
    </row>
    <row r="41" spans="2:10" x14ac:dyDescent="0.25">
      <c r="B41" s="154" t="s">
        <v>141</v>
      </c>
      <c r="C41" s="155">
        <f>C40/'Прил.5 Расчет СМР и ОБ'!E38</f>
        <v>9632115.9200000018</v>
      </c>
      <c r="D41" s="154"/>
      <c r="E41" s="154"/>
    </row>
    <row r="42" spans="2:10" x14ac:dyDescent="0.25">
      <c r="B42" s="159"/>
      <c r="C42" s="153"/>
      <c r="D42" s="153"/>
      <c r="E42" s="153"/>
    </row>
    <row r="43" spans="2:10" x14ac:dyDescent="0.25">
      <c r="B43" s="159" t="s">
        <v>142</v>
      </c>
      <c r="C43" s="153"/>
      <c r="D43" s="153"/>
      <c r="E43" s="153"/>
    </row>
    <row r="44" spans="2:10" x14ac:dyDescent="0.25">
      <c r="B44" s="159" t="s">
        <v>143</v>
      </c>
      <c r="C44" s="153"/>
      <c r="D44" s="153"/>
      <c r="E44" s="153"/>
    </row>
    <row r="45" spans="2:10" x14ac:dyDescent="0.25">
      <c r="B45" s="159"/>
      <c r="C45" s="153"/>
      <c r="D45" s="153"/>
      <c r="E45" s="153"/>
    </row>
    <row r="46" spans="2:10" x14ac:dyDescent="0.25">
      <c r="B46" s="159" t="s">
        <v>144</v>
      </c>
      <c r="C46" s="153"/>
      <c r="D46" s="153"/>
      <c r="E46" s="153"/>
    </row>
    <row r="47" spans="2:10" x14ac:dyDescent="0.25">
      <c r="B47" s="339" t="s">
        <v>145</v>
      </c>
      <c r="C47" s="339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view="pageBreakPreview" topLeftCell="C1" workbookViewId="0">
      <selection activeCell="I15" sqref="I15"/>
    </sheetView>
  </sheetViews>
  <sheetFormatPr defaultColWidth="9.140625" defaultRowHeight="15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198" customFormat="1" x14ac:dyDescent="0.2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</row>
    <row r="2" spans="1:12" s="198" customFormat="1" ht="15.75" customHeight="1" x14ac:dyDescent="0.25">
      <c r="A2" s="197"/>
      <c r="B2" s="197"/>
      <c r="C2" s="197"/>
      <c r="D2" s="197"/>
      <c r="E2" s="197"/>
      <c r="F2" s="197"/>
      <c r="G2" s="197"/>
      <c r="H2" s="340" t="s">
        <v>146</v>
      </c>
      <c r="I2" s="340"/>
      <c r="J2" s="340"/>
      <c r="K2" s="197"/>
      <c r="L2" s="197"/>
    </row>
    <row r="3" spans="1:12" s="198" customFormat="1" x14ac:dyDescent="0.25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</row>
    <row r="4" spans="1:12" s="199" customFormat="1" ht="12.75" customHeight="1" x14ac:dyDescent="0.2">
      <c r="A4" s="316" t="s">
        <v>147</v>
      </c>
      <c r="B4" s="316"/>
      <c r="C4" s="316"/>
      <c r="D4" s="316"/>
      <c r="E4" s="316"/>
      <c r="F4" s="316"/>
      <c r="G4" s="316"/>
      <c r="H4" s="316"/>
      <c r="I4" s="316"/>
      <c r="J4" s="316"/>
    </row>
    <row r="5" spans="1:12" s="199" customFormat="1" ht="12.75" customHeight="1" x14ac:dyDescent="0.2">
      <c r="A5" s="274"/>
      <c r="B5" s="274"/>
      <c r="C5" s="200"/>
      <c r="D5" s="274"/>
      <c r="E5" s="274"/>
      <c r="F5" s="274"/>
      <c r="G5" s="274"/>
      <c r="H5" s="274"/>
      <c r="I5" s="274"/>
      <c r="J5" s="274"/>
    </row>
    <row r="6" spans="1:12" s="199" customFormat="1" ht="12.75" customHeight="1" x14ac:dyDescent="0.2">
      <c r="A6" s="201" t="s">
        <v>148</v>
      </c>
      <c r="B6" s="202"/>
      <c r="C6" s="202"/>
      <c r="D6" s="346" t="s">
        <v>348</v>
      </c>
      <c r="E6" s="346"/>
      <c r="F6" s="346"/>
      <c r="G6" s="346"/>
      <c r="H6" s="346"/>
      <c r="I6" s="346"/>
      <c r="J6" s="346"/>
    </row>
    <row r="7" spans="1:12" s="199" customFormat="1" ht="12.75" customHeight="1" x14ac:dyDescent="0.2">
      <c r="A7" s="319" t="s">
        <v>344</v>
      </c>
      <c r="B7" s="338"/>
      <c r="C7" s="338"/>
      <c r="D7" s="338"/>
      <c r="E7" s="338"/>
      <c r="F7" s="338"/>
      <c r="G7" s="338"/>
      <c r="H7" s="338"/>
      <c r="I7" s="203"/>
      <c r="J7" s="203"/>
    </row>
    <row r="8" spans="1:12" s="4" customFormat="1" ht="13.5" customHeight="1" x14ac:dyDescent="0.2">
      <c r="A8" s="319"/>
      <c r="B8" s="338"/>
      <c r="C8" s="338"/>
      <c r="D8" s="338"/>
      <c r="E8" s="338"/>
      <c r="F8" s="338"/>
      <c r="G8" s="338"/>
      <c r="H8" s="338"/>
    </row>
    <row r="9" spans="1:12" s="4" customFormat="1" ht="13.15" customHeight="1" x14ac:dyDescent="0.2"/>
    <row r="10" spans="1:12" s="198" customFormat="1" ht="27" customHeight="1" x14ac:dyDescent="0.25">
      <c r="A10" s="343" t="s">
        <v>13</v>
      </c>
      <c r="B10" s="343" t="s">
        <v>87</v>
      </c>
      <c r="C10" s="343" t="s">
        <v>107</v>
      </c>
      <c r="D10" s="343" t="s">
        <v>89</v>
      </c>
      <c r="E10" s="344" t="s">
        <v>149</v>
      </c>
      <c r="F10" s="341" t="s">
        <v>91</v>
      </c>
      <c r="G10" s="342"/>
      <c r="H10" s="344" t="s">
        <v>150</v>
      </c>
      <c r="I10" s="341" t="s">
        <v>151</v>
      </c>
      <c r="J10" s="342"/>
      <c r="K10" s="197"/>
      <c r="L10" s="197"/>
    </row>
    <row r="11" spans="1:12" s="198" customFormat="1" ht="28.5" customHeight="1" x14ac:dyDescent="0.25">
      <c r="A11" s="343"/>
      <c r="B11" s="343"/>
      <c r="C11" s="343"/>
      <c r="D11" s="343"/>
      <c r="E11" s="345"/>
      <c r="F11" s="144" t="s">
        <v>152</v>
      </c>
      <c r="G11" s="144" t="s">
        <v>93</v>
      </c>
      <c r="H11" s="345"/>
      <c r="I11" s="144" t="s">
        <v>152</v>
      </c>
      <c r="J11" s="144" t="s">
        <v>93</v>
      </c>
      <c r="K11" s="197"/>
      <c r="L11" s="197"/>
    </row>
    <row r="12" spans="1:12" s="198" customFormat="1" x14ac:dyDescent="0.25">
      <c r="A12" s="144">
        <v>1</v>
      </c>
      <c r="B12" s="144">
        <v>2</v>
      </c>
      <c r="C12" s="144">
        <v>3</v>
      </c>
      <c r="D12" s="144">
        <v>4</v>
      </c>
      <c r="E12" s="144">
        <v>5</v>
      </c>
      <c r="F12" s="144">
        <v>6</v>
      </c>
      <c r="G12" s="144">
        <v>7</v>
      </c>
      <c r="H12" s="144">
        <v>8</v>
      </c>
      <c r="I12" s="273">
        <v>9</v>
      </c>
      <c r="J12" s="273">
        <v>10</v>
      </c>
      <c r="K12" s="197"/>
      <c r="L12" s="197"/>
    </row>
    <row r="13" spans="1:12" x14ac:dyDescent="0.25">
      <c r="A13" s="2"/>
      <c r="B13" s="351" t="s">
        <v>153</v>
      </c>
      <c r="C13" s="352"/>
      <c r="D13" s="343"/>
      <c r="E13" s="353"/>
      <c r="F13" s="354"/>
      <c r="G13" s="354"/>
      <c r="H13" s="355"/>
      <c r="I13" s="204"/>
      <c r="J13" s="204"/>
    </row>
    <row r="14" spans="1:12" ht="25.5" customHeight="1" x14ac:dyDescent="0.25">
      <c r="A14" s="2">
        <v>1</v>
      </c>
      <c r="B14" s="205" t="s">
        <v>97</v>
      </c>
      <c r="C14" s="206" t="s">
        <v>154</v>
      </c>
      <c r="D14" s="144" t="s">
        <v>155</v>
      </c>
      <c r="E14" s="207">
        <v>27.990649683241095</v>
      </c>
      <c r="F14" s="208">
        <v>10.94</v>
      </c>
      <c r="G14" s="208">
        <f>'Прил. 3'!H10</f>
        <v>306.22000000000003</v>
      </c>
      <c r="H14" s="209">
        <f>G14/$G$15</f>
        <v>1</v>
      </c>
      <c r="I14" s="210">
        <f>ФОТр.тек.!E13</f>
        <v>504.75733271476946</v>
      </c>
      <c r="J14" s="210">
        <f>ROUND(I14*E14,2)</f>
        <v>14128.49</v>
      </c>
    </row>
    <row r="15" spans="1:12" s="14" customFormat="1" ht="25.5" customHeight="1" x14ac:dyDescent="0.2">
      <c r="A15" s="2"/>
      <c r="B15" s="2"/>
      <c r="C15" s="267" t="s">
        <v>156</v>
      </c>
      <c r="D15" s="2" t="s">
        <v>155</v>
      </c>
      <c r="E15" s="211">
        <f>SUM(E14:E14)</f>
        <v>27.990649683241095</v>
      </c>
      <c r="F15" s="28"/>
      <c r="G15" s="28">
        <f>SUM(G14:G14)</f>
        <v>306.22000000000003</v>
      </c>
      <c r="H15" s="270">
        <v>1</v>
      </c>
      <c r="I15" s="204"/>
      <c r="J15" s="208">
        <f>SUM(J14:J14)</f>
        <v>14128.49</v>
      </c>
    </row>
    <row r="16" spans="1:12" s="14" customFormat="1" ht="14.25" customHeight="1" x14ac:dyDescent="0.2">
      <c r="A16" s="2"/>
      <c r="B16" s="352" t="s">
        <v>100</v>
      </c>
      <c r="C16" s="352"/>
      <c r="D16" s="343"/>
      <c r="E16" s="353"/>
      <c r="F16" s="354"/>
      <c r="G16" s="354"/>
      <c r="H16" s="355"/>
      <c r="I16" s="204"/>
      <c r="J16" s="204"/>
    </row>
    <row r="17" spans="1:10" s="14" customFormat="1" ht="14.25" customHeight="1" x14ac:dyDescent="0.2">
      <c r="A17" s="2"/>
      <c r="B17" s="351" t="s">
        <v>101</v>
      </c>
      <c r="C17" s="352"/>
      <c r="D17" s="343"/>
      <c r="E17" s="353"/>
      <c r="F17" s="354"/>
      <c r="G17" s="354"/>
      <c r="H17" s="355"/>
      <c r="I17" s="204"/>
      <c r="J17" s="204"/>
    </row>
    <row r="18" spans="1:10" s="14" customFormat="1" ht="14.25" customHeight="1" x14ac:dyDescent="0.2">
      <c r="A18" s="2"/>
      <c r="B18" s="2"/>
      <c r="C18" s="9" t="s">
        <v>157</v>
      </c>
      <c r="D18" s="2"/>
      <c r="E18" s="211"/>
      <c r="F18" s="28"/>
      <c r="G18" s="28">
        <v>0</v>
      </c>
      <c r="H18" s="270">
        <v>0</v>
      </c>
      <c r="I18" s="213"/>
      <c r="J18" s="28">
        <v>0</v>
      </c>
    </row>
    <row r="19" spans="1:10" s="14" customFormat="1" ht="14.25" customHeight="1" x14ac:dyDescent="0.2">
      <c r="A19" s="2"/>
      <c r="B19" s="2"/>
      <c r="C19" s="9" t="s">
        <v>158</v>
      </c>
      <c r="D19" s="2"/>
      <c r="E19" s="268"/>
      <c r="F19" s="28"/>
      <c r="G19" s="213">
        <v>0</v>
      </c>
      <c r="H19" s="214">
        <v>0</v>
      </c>
      <c r="I19" s="215"/>
      <c r="J19" s="215">
        <v>0</v>
      </c>
    </row>
    <row r="20" spans="1:10" s="14" customFormat="1" ht="25.5" customHeight="1" x14ac:dyDescent="0.2">
      <c r="A20" s="2"/>
      <c r="B20" s="2"/>
      <c r="C20" s="267" t="s">
        <v>159</v>
      </c>
      <c r="D20" s="2"/>
      <c r="E20" s="268"/>
      <c r="F20" s="28"/>
      <c r="G20" s="28">
        <f>G19+G18</f>
        <v>0</v>
      </c>
      <c r="H20" s="216">
        <v>1</v>
      </c>
      <c r="I20" s="217"/>
      <c r="J20" s="218">
        <f>J19+J18</f>
        <v>0</v>
      </c>
    </row>
    <row r="21" spans="1:10" s="14" customFormat="1" ht="14.25" customHeight="1" x14ac:dyDescent="0.2">
      <c r="A21" s="2"/>
      <c r="B21" s="351" t="s">
        <v>43</v>
      </c>
      <c r="C21" s="351"/>
      <c r="D21" s="356"/>
      <c r="E21" s="357"/>
      <c r="F21" s="358"/>
      <c r="G21" s="358"/>
      <c r="H21" s="359"/>
      <c r="I21" s="204"/>
      <c r="J21" s="204"/>
    </row>
    <row r="22" spans="1:10" x14ac:dyDescent="0.25">
      <c r="A22" s="271"/>
      <c r="B22" s="352" t="s">
        <v>160</v>
      </c>
      <c r="C22" s="352"/>
      <c r="D22" s="343"/>
      <c r="E22" s="353"/>
      <c r="F22" s="354"/>
      <c r="G22" s="354"/>
      <c r="H22" s="355"/>
      <c r="I22" s="219"/>
      <c r="J22" s="219"/>
    </row>
    <row r="23" spans="1:10" s="14" customFormat="1" ht="63.75" customHeight="1" x14ac:dyDescent="0.2">
      <c r="A23" s="2">
        <v>2</v>
      </c>
      <c r="B23" s="282" t="s">
        <v>161</v>
      </c>
      <c r="C23" s="283" t="s">
        <v>357</v>
      </c>
      <c r="D23" s="282" t="s">
        <v>103</v>
      </c>
      <c r="E23" s="284">
        <v>9</v>
      </c>
      <c r="F23" s="285">
        <f>ROUND(I23/'Прил. 10'!$D$14,2)</f>
        <v>153150.16</v>
      </c>
      <c r="G23" s="286">
        <f>ROUND(E23*F23,2)</f>
        <v>1378351.44</v>
      </c>
      <c r="H23" s="287">
        <f>G23/$G$26</f>
        <v>1</v>
      </c>
      <c r="I23" s="208">
        <v>958720</v>
      </c>
      <c r="J23" s="208">
        <f>ROUND(I23*E23,2)</f>
        <v>8628480</v>
      </c>
    </row>
    <row r="24" spans="1:10" x14ac:dyDescent="0.25">
      <c r="A24" s="2"/>
      <c r="B24" s="288"/>
      <c r="C24" s="289" t="s">
        <v>162</v>
      </c>
      <c r="D24" s="290"/>
      <c r="E24" s="291"/>
      <c r="F24" s="292"/>
      <c r="G24" s="293">
        <f>SUM(G23)</f>
        <v>1378351.44</v>
      </c>
      <c r="H24" s="287">
        <f>G23/$G$26</f>
        <v>1</v>
      </c>
      <c r="I24" s="221"/>
      <c r="J24" s="220">
        <f>SUM(J23)</f>
        <v>8628480</v>
      </c>
    </row>
    <row r="25" spans="1:10" x14ac:dyDescent="0.25">
      <c r="A25" s="2"/>
      <c r="B25" s="288"/>
      <c r="C25" s="289" t="s">
        <v>163</v>
      </c>
      <c r="D25" s="288"/>
      <c r="E25" s="291"/>
      <c r="F25" s="292"/>
      <c r="G25" s="293">
        <v>0</v>
      </c>
      <c r="H25" s="287">
        <f>G25/$G$26</f>
        <v>0</v>
      </c>
      <c r="I25" s="221"/>
      <c r="J25" s="220">
        <v>0</v>
      </c>
    </row>
    <row r="26" spans="1:10" x14ac:dyDescent="0.25">
      <c r="A26" s="271"/>
      <c r="B26" s="288"/>
      <c r="C26" s="294" t="s">
        <v>164</v>
      </c>
      <c r="D26" s="288"/>
      <c r="E26" s="295"/>
      <c r="F26" s="292"/>
      <c r="G26" s="293">
        <f>G24+G25</f>
        <v>1378351.44</v>
      </c>
      <c r="H26" s="296">
        <v>1</v>
      </c>
      <c r="I26" s="221"/>
      <c r="J26" s="220">
        <f>J25+J24</f>
        <v>8628480</v>
      </c>
    </row>
    <row r="27" spans="1:10" ht="25.5" customHeight="1" x14ac:dyDescent="0.25">
      <c r="A27" s="271"/>
      <c r="B27" s="288"/>
      <c r="C27" s="289" t="s">
        <v>165</v>
      </c>
      <c r="D27" s="288"/>
      <c r="E27" s="297"/>
      <c r="F27" s="292"/>
      <c r="G27" s="293">
        <f>'Прил.6 Расчет ОБ'!G13</f>
        <v>1378351.44</v>
      </c>
      <c r="H27" s="298"/>
      <c r="I27" s="221"/>
      <c r="J27" s="220">
        <f>ROUND(G27*'Прил. 10'!D14,2)</f>
        <v>8628480.0099999998</v>
      </c>
    </row>
    <row r="28" spans="1:10" s="14" customFormat="1" ht="14.25" customHeight="1" x14ac:dyDescent="0.2">
      <c r="A28" s="2"/>
      <c r="B28" s="360" t="s">
        <v>104</v>
      </c>
      <c r="C28" s="360"/>
      <c r="D28" s="361"/>
      <c r="E28" s="362"/>
      <c r="F28" s="363"/>
      <c r="G28" s="363"/>
      <c r="H28" s="364"/>
      <c r="I28" s="204"/>
      <c r="J28" s="204"/>
    </row>
    <row r="29" spans="1:10" s="14" customFormat="1" ht="14.25" customHeight="1" x14ac:dyDescent="0.2">
      <c r="A29" s="266"/>
      <c r="B29" s="347" t="s">
        <v>166</v>
      </c>
      <c r="C29" s="347"/>
      <c r="D29" s="344"/>
      <c r="E29" s="348"/>
      <c r="F29" s="349"/>
      <c r="G29" s="349"/>
      <c r="H29" s="350"/>
      <c r="I29" s="223"/>
      <c r="J29" s="223"/>
    </row>
    <row r="30" spans="1:10" s="14" customFormat="1" ht="14.25" customHeight="1" x14ac:dyDescent="0.2">
      <c r="A30" s="224"/>
      <c r="B30" s="225"/>
      <c r="C30" s="226" t="s">
        <v>167</v>
      </c>
      <c r="D30" s="227"/>
      <c r="E30" s="228"/>
      <c r="F30" s="229"/>
      <c r="G30" s="230">
        <v>0</v>
      </c>
      <c r="H30" s="214">
        <v>0</v>
      </c>
      <c r="I30" s="208"/>
      <c r="J30" s="230">
        <v>0</v>
      </c>
    </row>
    <row r="31" spans="1:10" s="14" customFormat="1" ht="14.25" customHeight="1" x14ac:dyDescent="0.2">
      <c r="A31" s="2"/>
      <c r="B31" s="2"/>
      <c r="C31" s="9" t="s">
        <v>168</v>
      </c>
      <c r="D31" s="2"/>
      <c r="E31" s="268"/>
      <c r="F31" s="269"/>
      <c r="G31" s="28">
        <v>0</v>
      </c>
      <c r="H31" s="214">
        <v>0</v>
      </c>
      <c r="I31" s="28"/>
      <c r="J31" s="28">
        <v>0</v>
      </c>
    </row>
    <row r="32" spans="1:10" s="14" customFormat="1" ht="14.25" customHeight="1" x14ac:dyDescent="0.2">
      <c r="A32" s="2"/>
      <c r="B32" s="2"/>
      <c r="C32" s="267" t="s">
        <v>169</v>
      </c>
      <c r="D32" s="2"/>
      <c r="E32" s="268"/>
      <c r="F32" s="269"/>
      <c r="G32" s="28">
        <f>G30+G31</f>
        <v>0</v>
      </c>
      <c r="H32" s="270">
        <v>0</v>
      </c>
      <c r="I32" s="28"/>
      <c r="J32" s="28">
        <f>J30+J31</f>
        <v>0</v>
      </c>
    </row>
    <row r="33" spans="1:10" s="14" customFormat="1" ht="14.25" customHeight="1" x14ac:dyDescent="0.2">
      <c r="A33" s="2"/>
      <c r="B33" s="2"/>
      <c r="C33" s="9" t="s">
        <v>170</v>
      </c>
      <c r="D33" s="2"/>
      <c r="E33" s="268"/>
      <c r="F33" s="269"/>
      <c r="G33" s="28">
        <f>G15+G20+G32</f>
        <v>306.22000000000003</v>
      </c>
      <c r="H33" s="270"/>
      <c r="I33" s="28"/>
      <c r="J33" s="28">
        <f>J15+J20+J32</f>
        <v>14128.49</v>
      </c>
    </row>
    <row r="34" spans="1:10" s="14" customFormat="1" ht="14.25" customHeight="1" x14ac:dyDescent="0.2">
      <c r="A34" s="2"/>
      <c r="B34" s="2"/>
      <c r="C34" s="9" t="s">
        <v>171</v>
      </c>
      <c r="D34" s="231">
        <f>ROUND(G34/(0+$G$15),2)</f>
        <v>1.1000000000000001</v>
      </c>
      <c r="E34" s="268"/>
      <c r="F34" s="269"/>
      <c r="G34" s="28">
        <v>336.8</v>
      </c>
      <c r="H34" s="270"/>
      <c r="I34" s="28"/>
      <c r="J34" s="208">
        <f>ROUND(D34*(J15+0),2)</f>
        <v>15541.34</v>
      </c>
    </row>
    <row r="35" spans="1:10" s="14" customFormat="1" ht="14.25" customHeight="1" x14ac:dyDescent="0.2">
      <c r="A35" s="2"/>
      <c r="B35" s="2"/>
      <c r="C35" s="9" t="s">
        <v>172</v>
      </c>
      <c r="D35" s="231">
        <f>ROUND(G35/(G$15+0),2)</f>
        <v>0.56000000000000005</v>
      </c>
      <c r="E35" s="268"/>
      <c r="F35" s="269"/>
      <c r="G35" s="28">
        <v>172.14</v>
      </c>
      <c r="H35" s="270"/>
      <c r="I35" s="28"/>
      <c r="J35" s="208">
        <f>ROUND(D35*(J15+0),2)</f>
        <v>7911.95</v>
      </c>
    </row>
    <row r="36" spans="1:10" s="14" customFormat="1" ht="14.25" customHeight="1" x14ac:dyDescent="0.2">
      <c r="A36" s="2"/>
      <c r="B36" s="2"/>
      <c r="C36" s="9" t="s">
        <v>173</v>
      </c>
      <c r="D36" s="2"/>
      <c r="E36" s="268"/>
      <c r="F36" s="269"/>
      <c r="G36" s="28">
        <f>G15+G20+G32+G34+G35</f>
        <v>815.16</v>
      </c>
      <c r="H36" s="270"/>
      <c r="I36" s="28"/>
      <c r="J36" s="28">
        <f>J15+J20+J32+J34+J35</f>
        <v>37581.78</v>
      </c>
    </row>
    <row r="37" spans="1:10" s="14" customFormat="1" ht="14.25" customHeight="1" x14ac:dyDescent="0.2">
      <c r="A37" s="2"/>
      <c r="B37" s="2"/>
      <c r="C37" s="9" t="s">
        <v>174</v>
      </c>
      <c r="D37" s="2"/>
      <c r="E37" s="268"/>
      <c r="F37" s="269"/>
      <c r="G37" s="28">
        <f>G36+G26</f>
        <v>1379166.5999999999</v>
      </c>
      <c r="H37" s="270"/>
      <c r="I37" s="28"/>
      <c r="J37" s="28">
        <f>J36+J26</f>
        <v>8666061.7799999993</v>
      </c>
    </row>
    <row r="38" spans="1:10" s="14" customFormat="1" ht="34.5" customHeight="1" x14ac:dyDescent="0.2">
      <c r="A38" s="2"/>
      <c r="B38" s="2"/>
      <c r="C38" s="9" t="s">
        <v>141</v>
      </c>
      <c r="D38" s="2" t="s">
        <v>354</v>
      </c>
      <c r="E38" s="278">
        <v>1</v>
      </c>
      <c r="F38" s="269"/>
      <c r="G38" s="28">
        <f>G37/E38</f>
        <v>1379166.5999999999</v>
      </c>
      <c r="H38" s="270"/>
      <c r="I38" s="28"/>
      <c r="J38" s="28">
        <f>J37/E38</f>
        <v>8666061.7799999993</v>
      </c>
    </row>
    <row r="40" spans="1:10" s="14" customFormat="1" ht="14.25" customHeight="1" x14ac:dyDescent="0.2">
      <c r="A40" s="4" t="s">
        <v>175</v>
      </c>
    </row>
    <row r="41" spans="1:10" s="14" customFormat="1" ht="14.25" customHeight="1" x14ac:dyDescent="0.2">
      <c r="A41" s="232" t="s">
        <v>68</v>
      </c>
    </row>
    <row r="42" spans="1:10" s="14" customFormat="1" ht="14.25" customHeight="1" x14ac:dyDescent="0.2">
      <c r="A42" s="4"/>
    </row>
    <row r="43" spans="1:10" s="14" customFormat="1" ht="14.25" customHeight="1" x14ac:dyDescent="0.2">
      <c r="A43" s="4" t="s">
        <v>176</v>
      </c>
    </row>
    <row r="44" spans="1:10" s="14" customFormat="1" ht="14.25" customHeight="1" x14ac:dyDescent="0.2">
      <c r="A44" s="232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29:H29"/>
    <mergeCell ref="B13:H13"/>
    <mergeCell ref="B16:H16"/>
    <mergeCell ref="B17:H17"/>
    <mergeCell ref="B22:H22"/>
    <mergeCell ref="B21:H21"/>
    <mergeCell ref="B28:H28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view="pageBreakPreview" workbookViewId="0">
      <selection activeCell="G12" sqref="G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5" t="s">
        <v>177</v>
      </c>
      <c r="B1" s="365"/>
      <c r="C1" s="365"/>
      <c r="D1" s="365"/>
      <c r="E1" s="365"/>
      <c r="F1" s="365"/>
      <c r="G1" s="365"/>
    </row>
    <row r="2" spans="1:7" ht="21.75" customHeight="1" x14ac:dyDescent="0.25">
      <c r="A2" s="275"/>
      <c r="B2" s="275"/>
      <c r="C2" s="275"/>
      <c r="D2" s="275"/>
      <c r="E2" s="275"/>
      <c r="F2" s="275"/>
      <c r="G2" s="275"/>
    </row>
    <row r="3" spans="1:7" x14ac:dyDescent="0.25">
      <c r="A3" s="316" t="s">
        <v>178</v>
      </c>
      <c r="B3" s="316"/>
      <c r="C3" s="316"/>
      <c r="D3" s="316"/>
      <c r="E3" s="316"/>
      <c r="F3" s="316"/>
      <c r="G3" s="316"/>
    </row>
    <row r="4" spans="1:7" ht="25.5" customHeight="1" x14ac:dyDescent="0.25">
      <c r="A4" s="319" t="s">
        <v>345</v>
      </c>
      <c r="B4" s="319"/>
      <c r="C4" s="319"/>
      <c r="D4" s="319"/>
      <c r="E4" s="319"/>
      <c r="F4" s="319"/>
      <c r="G4" s="319"/>
    </row>
    <row r="5" spans="1:7" x14ac:dyDescent="0.25">
      <c r="A5" s="233"/>
      <c r="B5" s="233"/>
      <c r="C5" s="233"/>
      <c r="D5" s="233"/>
      <c r="E5" s="233"/>
      <c r="F5" s="233"/>
      <c r="G5" s="233"/>
    </row>
    <row r="6" spans="1:7" ht="30" customHeight="1" x14ac:dyDescent="0.25">
      <c r="A6" s="370" t="s">
        <v>13</v>
      </c>
      <c r="B6" s="370" t="s">
        <v>87</v>
      </c>
      <c r="C6" s="370" t="s">
        <v>107</v>
      </c>
      <c r="D6" s="370" t="s">
        <v>89</v>
      </c>
      <c r="E6" s="344" t="s">
        <v>149</v>
      </c>
      <c r="F6" s="370" t="s">
        <v>91</v>
      </c>
      <c r="G6" s="370"/>
    </row>
    <row r="7" spans="1:7" x14ac:dyDescent="0.25">
      <c r="A7" s="370"/>
      <c r="B7" s="370"/>
      <c r="C7" s="370"/>
      <c r="D7" s="370"/>
      <c r="E7" s="345"/>
      <c r="F7" s="271" t="s">
        <v>152</v>
      </c>
      <c r="G7" s="271" t="s">
        <v>93</v>
      </c>
    </row>
    <row r="8" spans="1:7" x14ac:dyDescent="0.25">
      <c r="A8" s="271">
        <v>1</v>
      </c>
      <c r="B8" s="271">
        <v>2</v>
      </c>
      <c r="C8" s="271">
        <v>3</v>
      </c>
      <c r="D8" s="271">
        <v>4</v>
      </c>
      <c r="E8" s="271">
        <v>5</v>
      </c>
      <c r="F8" s="271">
        <v>6</v>
      </c>
      <c r="G8" s="271">
        <v>7</v>
      </c>
    </row>
    <row r="9" spans="1:7" ht="15" customHeight="1" x14ac:dyDescent="0.25">
      <c r="A9" s="234"/>
      <c r="B9" s="366" t="s">
        <v>179</v>
      </c>
      <c r="C9" s="367"/>
      <c r="D9" s="367"/>
      <c r="E9" s="367"/>
      <c r="F9" s="367"/>
      <c r="G9" s="368"/>
    </row>
    <row r="10" spans="1:7" ht="27" customHeight="1" x14ac:dyDescent="0.25">
      <c r="A10" s="271"/>
      <c r="B10" s="222"/>
      <c r="C10" s="135" t="s">
        <v>180</v>
      </c>
      <c r="D10" s="222"/>
      <c r="E10" s="235"/>
      <c r="F10" s="272"/>
      <c r="G10" s="220">
        <v>0</v>
      </c>
    </row>
    <row r="11" spans="1:7" x14ac:dyDescent="0.25">
      <c r="A11" s="271"/>
      <c r="B11" s="352" t="s">
        <v>181</v>
      </c>
      <c r="C11" s="352"/>
      <c r="D11" s="352"/>
      <c r="E11" s="369"/>
      <c r="F11" s="354"/>
      <c r="G11" s="354"/>
    </row>
    <row r="12" spans="1:7" s="160" customFormat="1" ht="51" customHeight="1" x14ac:dyDescent="0.25">
      <c r="A12" s="271">
        <v>1</v>
      </c>
      <c r="B12" s="135" t="str">
        <f>'Прил.5 Расчет СМР и ОБ'!B23</f>
        <v>БЦ.54.13</v>
      </c>
      <c r="C12" s="236" t="str">
        <f>'Прил.5 Расчет СМР и ОБ'!C23</f>
        <v>Поворотная камера видеонаблюдения</v>
      </c>
      <c r="D12" s="237" t="str">
        <f>'Прил.5 Расчет СМР и ОБ'!D23</f>
        <v>шт.</v>
      </c>
      <c r="E12" s="238">
        <f>'Прил.5 Расчет СМР и ОБ'!E23</f>
        <v>9</v>
      </c>
      <c r="F12" s="212">
        <f>'Прил.5 Расчет СМР и ОБ'!F23</f>
        <v>153150.16</v>
      </c>
      <c r="G12" s="220">
        <f>ROUND(E12*F12,2)</f>
        <v>1378351.44</v>
      </c>
    </row>
    <row r="13" spans="1:7" ht="25.5" customHeight="1" x14ac:dyDescent="0.25">
      <c r="A13" s="271"/>
      <c r="B13" s="135"/>
      <c r="C13" s="135" t="s">
        <v>182</v>
      </c>
      <c r="D13" s="135"/>
      <c r="E13" s="276"/>
      <c r="F13" s="272"/>
      <c r="G13" s="220">
        <f>SUM(G12:G12)</f>
        <v>1378351.44</v>
      </c>
    </row>
    <row r="14" spans="1:7" ht="19.5" customHeight="1" x14ac:dyDescent="0.25">
      <c r="A14" s="271"/>
      <c r="B14" s="135"/>
      <c r="C14" s="135" t="s">
        <v>183</v>
      </c>
      <c r="D14" s="135"/>
      <c r="E14" s="276"/>
      <c r="F14" s="272"/>
      <c r="G14" s="220">
        <f>G10+G13</f>
        <v>1378351.44</v>
      </c>
    </row>
    <row r="15" spans="1:7" x14ac:dyDescent="0.25">
      <c r="A15" s="239"/>
      <c r="B15" s="240"/>
      <c r="C15" s="239"/>
      <c r="D15" s="239"/>
      <c r="E15" s="239"/>
      <c r="F15" s="239"/>
      <c r="G15" s="239"/>
    </row>
    <row r="16" spans="1:7" x14ac:dyDescent="0.25">
      <c r="A16" s="4" t="s">
        <v>175</v>
      </c>
      <c r="B16" s="14"/>
      <c r="C16" s="14"/>
      <c r="D16" s="239"/>
      <c r="E16" s="239"/>
      <c r="F16" s="239"/>
      <c r="G16" s="239"/>
    </row>
    <row r="17" spans="1:7" x14ac:dyDescent="0.25">
      <c r="A17" s="232" t="s">
        <v>68</v>
      </c>
      <c r="B17" s="14"/>
      <c r="C17" s="14"/>
      <c r="D17" s="239"/>
      <c r="E17" s="239"/>
      <c r="F17" s="239"/>
      <c r="G17" s="239"/>
    </row>
    <row r="18" spans="1:7" x14ac:dyDescent="0.25">
      <c r="A18" s="4"/>
      <c r="B18" s="14"/>
      <c r="C18" s="14"/>
      <c r="D18" s="239"/>
      <c r="E18" s="239"/>
      <c r="F18" s="239"/>
      <c r="G18" s="239"/>
    </row>
    <row r="19" spans="1:7" x14ac:dyDescent="0.25">
      <c r="A19" s="4" t="s">
        <v>176</v>
      </c>
      <c r="B19" s="14"/>
      <c r="C19" s="14"/>
      <c r="D19" s="239"/>
      <c r="E19" s="239"/>
      <c r="F19" s="239"/>
      <c r="G19" s="239"/>
    </row>
    <row r="20" spans="1:7" x14ac:dyDescent="0.25">
      <c r="A20" s="232" t="s">
        <v>70</v>
      </c>
      <c r="B20" s="14"/>
      <c r="C20" s="14"/>
      <c r="D20" s="239"/>
      <c r="E20" s="239"/>
      <c r="F20" s="239"/>
      <c r="G20" s="239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Nikolay Ivanov</cp:lastModifiedBy>
  <dcterms:created xsi:type="dcterms:W3CDTF">2020-09-30T08:50:27Z</dcterms:created>
  <dcterms:modified xsi:type="dcterms:W3CDTF">2023-10-07T10:00:28Z</dcterms:modified>
  <cp:category/>
</cp:coreProperties>
</file>