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3488102F-B748-440F-B000-6336341ADD20}" xr6:coauthVersionLast="40" xr6:coauthVersionMax="40" xr10:uidLastSave="{00000000-0000-0000-0000-000000000000}"/>
  <bookViews>
    <workbookView xWindow="0" yWindow="0" windowWidth="28800" windowHeight="12225" tabRatio="713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табл'!$A$1:$E$34</definedName>
    <definedName name="_xlnm.Print_Area" localSheetId="1">'Прил.2 Расч стоим'!$A$1:$J$20</definedName>
    <definedName name="_xlnm.Print_Area" localSheetId="2">Прил.3!$A$1:$H$104</definedName>
    <definedName name="_xlnm.Print_Area" localSheetId="4">'Прил.5 Расчет СМР и ОБ'!$A$1:$J$113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I80" i="5"/>
  <c r="J80" i="5" s="1"/>
  <c r="G80" i="5"/>
  <c r="J79" i="5"/>
  <c r="I79" i="5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2" i="5"/>
  <c r="J52" i="5" s="1"/>
  <c r="G52" i="5"/>
  <c r="J51" i="5"/>
  <c r="I51" i="5"/>
  <c r="G51" i="5"/>
  <c r="I50" i="5"/>
  <c r="J50" i="5" s="1"/>
  <c r="G50" i="5"/>
  <c r="I49" i="5"/>
  <c r="J49" i="5" s="1"/>
  <c r="G49" i="5"/>
  <c r="G53" i="5" s="1"/>
  <c r="J37" i="5"/>
  <c r="I37" i="5"/>
  <c r="G37" i="5"/>
  <c r="I36" i="5"/>
  <c r="J36" i="5" s="1"/>
  <c r="G36" i="5"/>
  <c r="I35" i="5"/>
  <c r="J35" i="5" s="1"/>
  <c r="G35" i="5"/>
  <c r="J34" i="5"/>
  <c r="I34" i="5"/>
  <c r="G34" i="5"/>
  <c r="I33" i="5"/>
  <c r="J33" i="5" s="1"/>
  <c r="G33" i="5"/>
  <c r="I32" i="5"/>
  <c r="J32" i="5" s="1"/>
  <c r="G32" i="5"/>
  <c r="J31" i="5"/>
  <c r="I31" i="5"/>
  <c r="G31" i="5"/>
  <c r="I30" i="5"/>
  <c r="J30" i="5" s="1"/>
  <c r="G30" i="5"/>
  <c r="I29" i="5"/>
  <c r="J29" i="5" s="1"/>
  <c r="G29" i="5"/>
  <c r="J28" i="5"/>
  <c r="I28" i="5"/>
  <c r="G28" i="5"/>
  <c r="I27" i="5"/>
  <c r="J27" i="5" s="1"/>
  <c r="G27" i="5"/>
  <c r="I26" i="5"/>
  <c r="J26" i="5" s="1"/>
  <c r="G26" i="5"/>
  <c r="J25" i="5"/>
  <c r="I25" i="5"/>
  <c r="G25" i="5"/>
  <c r="I24" i="5"/>
  <c r="J24" i="5" s="1"/>
  <c r="G24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J14" i="5"/>
  <c r="E14" i="5"/>
  <c r="J13" i="5"/>
  <c r="G13" i="5"/>
  <c r="G14" i="5" s="1"/>
  <c r="C31" i="4"/>
  <c r="C26" i="4"/>
  <c r="C25" i="4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H14" i="2"/>
  <c r="F12" i="2"/>
  <c r="F14" i="2" s="1"/>
  <c r="B7" i="2"/>
  <c r="B6" i="2"/>
  <c r="C18" i="1"/>
  <c r="J99" i="5" l="1"/>
  <c r="C22" i="4" s="1"/>
  <c r="J38" i="5"/>
  <c r="C13" i="4" s="1"/>
  <c r="J96" i="5"/>
  <c r="C17" i="4" s="1"/>
  <c r="H85" i="5"/>
  <c r="G97" i="5"/>
  <c r="H57" i="5" s="1"/>
  <c r="G99" i="5"/>
  <c r="G100" i="5"/>
  <c r="J53" i="5"/>
  <c r="J23" i="5"/>
  <c r="G96" i="5"/>
  <c r="C11" i="4"/>
  <c r="H13" i="5"/>
  <c r="G23" i="5"/>
  <c r="G38" i="5"/>
  <c r="J100" i="5"/>
  <c r="C20" i="4" s="1"/>
  <c r="C17" i="1"/>
  <c r="C16" i="1" s="1"/>
  <c r="C22" i="1" s="1"/>
  <c r="C23" i="1" s="1"/>
  <c r="J12" i="2"/>
  <c r="J14" i="2" s="1"/>
  <c r="C21" i="4" l="1"/>
  <c r="H56" i="5"/>
  <c r="H88" i="5"/>
  <c r="H77" i="5"/>
  <c r="H63" i="5"/>
  <c r="H59" i="5"/>
  <c r="C23" i="4"/>
  <c r="H49" i="5"/>
  <c r="H53" i="5" s="1"/>
  <c r="C12" i="4"/>
  <c r="J39" i="5"/>
  <c r="J98" i="5" s="1"/>
  <c r="J101" i="5" s="1"/>
  <c r="J102" i="5" s="1"/>
  <c r="J103" i="5" s="1"/>
  <c r="H52" i="5"/>
  <c r="H80" i="5"/>
  <c r="H92" i="5"/>
  <c r="H60" i="5"/>
  <c r="H55" i="5"/>
  <c r="H66" i="5"/>
  <c r="H89" i="5"/>
  <c r="H76" i="5"/>
  <c r="C16" i="4"/>
  <c r="J97" i="5"/>
  <c r="H70" i="5"/>
  <c r="H94" i="5"/>
  <c r="H91" i="5"/>
  <c r="H51" i="5"/>
  <c r="H82" i="5"/>
  <c r="H50" i="5"/>
  <c r="H93" i="5"/>
  <c r="H90" i="5"/>
  <c r="H87" i="5"/>
  <c r="H84" i="5"/>
  <c r="H81" i="5"/>
  <c r="H78" i="5"/>
  <c r="H75" i="5"/>
  <c r="H72" i="5"/>
  <c r="G39" i="5"/>
  <c r="H79" i="5"/>
  <c r="H68" i="5"/>
  <c r="H64" i="5"/>
  <c r="H86" i="5"/>
  <c r="H83" i="5"/>
  <c r="H67" i="5"/>
  <c r="H74" i="5"/>
  <c r="H54" i="5"/>
  <c r="H96" i="5" s="1"/>
  <c r="H71" i="5"/>
  <c r="H62" i="5"/>
  <c r="H58" i="5"/>
  <c r="H65" i="5"/>
  <c r="H73" i="5"/>
  <c r="H61" i="5"/>
  <c r="H95" i="5"/>
  <c r="C14" i="4"/>
  <c r="H69" i="5"/>
  <c r="H36" i="5" l="1"/>
  <c r="H24" i="5"/>
  <c r="H27" i="5"/>
  <c r="H30" i="5"/>
  <c r="H33" i="5"/>
  <c r="H29" i="5"/>
  <c r="H22" i="5"/>
  <c r="H32" i="5"/>
  <c r="H31" i="5"/>
  <c r="H20" i="5"/>
  <c r="H35" i="5"/>
  <c r="H19" i="5"/>
  <c r="H34" i="5"/>
  <c r="H37" i="5"/>
  <c r="G98" i="5"/>
  <c r="G101" i="5" s="1"/>
  <c r="G102" i="5" s="1"/>
  <c r="G103" i="5" s="1"/>
  <c r="H21" i="5"/>
  <c r="H28" i="5"/>
  <c r="H25" i="5"/>
  <c r="H26" i="5"/>
  <c r="H97" i="5"/>
  <c r="C18" i="4"/>
  <c r="H38" i="5" l="1"/>
  <c r="H23" i="5"/>
  <c r="H39" i="5" s="1"/>
  <c r="C19" i="4"/>
  <c r="C24" i="4" l="1"/>
  <c r="D24" i="4" l="1"/>
  <c r="C29" i="4"/>
  <c r="C30" i="4" s="1"/>
  <c r="C27" i="4"/>
  <c r="D15" i="4"/>
  <c r="D13" i="4"/>
  <c r="D20" i="4"/>
  <c r="D11" i="4"/>
  <c r="D17" i="4"/>
  <c r="D22" i="4"/>
  <c r="D14" i="4"/>
  <c r="D12" i="4"/>
  <c r="D16" i="4"/>
  <c r="D18" i="4"/>
  <c r="D19" i="4"/>
  <c r="C37" i="4" l="1"/>
  <c r="C36" i="4"/>
  <c r="C38" i="4" l="1"/>
  <c r="C39" i="4" l="1"/>
  <c r="C40" i="4" l="1"/>
  <c r="E40" i="4" l="1"/>
  <c r="E33" i="4"/>
  <c r="C41" i="4"/>
  <c r="D11" i="7" s="1"/>
  <c r="E32" i="4"/>
  <c r="E34" i="4"/>
  <c r="E35" i="4"/>
  <c r="E31" i="4"/>
  <c r="E15" i="4"/>
  <c r="E26" i="4"/>
  <c r="E25" i="4"/>
  <c r="E20" i="4"/>
  <c r="E13" i="4"/>
  <c r="E17" i="4"/>
  <c r="E11" i="4"/>
  <c r="E22" i="4"/>
  <c r="E16" i="4"/>
  <c r="E14" i="4"/>
  <c r="E12" i="4"/>
  <c r="E18" i="4"/>
  <c r="E19" i="4"/>
  <c r="E24" i="4"/>
  <c r="E30" i="4"/>
  <c r="E29" i="4"/>
  <c r="E27" i="4"/>
  <c r="E36" i="4"/>
  <c r="E37" i="4"/>
  <c r="E38" i="4"/>
  <c r="E39" i="4"/>
</calcChain>
</file>

<file path=xl/sharedStrings.xml><?xml version="1.0" encoding="utf-8"?>
<sst xmlns="http://schemas.openxmlformats.org/spreadsheetml/2006/main" count="704" uniqueCount="378">
  <si>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</si>
  <si>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</si>
  <si>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ЗПС 220 кВ </t>
  </si>
  <si>
    <t>Сопоставимый уровень цен: 3 кв. 2016 г.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</si>
  <si>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</si>
  <si>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</si>
  <si>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</si>
  <si>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</si>
  <si>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</si>
  <si>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</si>
  <si>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</si>
  <si>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</si>
  <si>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</si>
  <si>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</si>
  <si>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</si>
  <si>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</si>
  <si>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- 212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</si>
  <si>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</si>
  <si>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</si>
  <si>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</si>
  <si>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</si>
  <si>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</si>
  <si>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</si>
  <si>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</si>
  <si>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</si>
  <si>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</si>
  <si>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</si>
  <si>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</si>
  <si>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</si>
  <si>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</si>
  <si>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</si>
  <si>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</si>
  <si>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</si>
  <si>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</si>
  <si>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</si>
  <si>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</si>
  <si>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</si>
  <si>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</si>
  <si>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</si>
  <si>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</si>
  <si>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</si>
  <si>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</si>
  <si>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</si>
  <si>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</si>
  <si>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</si>
  <si>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3 кв. 2016 г.: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</si>
  <si>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</si>
  <si>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</si>
  <si>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</si>
  <si>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</si>
  <si>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</si>
  <si>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ЗПС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</si>
  <si>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</si>
  <si>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</si>
  <si>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</si>
  <si>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</si>
  <si>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</si>
  <si>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</si>
  <si>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</si>
  <si>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</si>
  <si>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</si>
  <si>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</si>
  <si>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</si>
  <si>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</si>
  <si>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</si>
  <si>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</si>
  <si>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</si>
  <si>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</si>
  <si>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</si>
  <si>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</si>
  <si>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</si>
  <si>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</si>
  <si>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</si>
  <si>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</si>
  <si>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</si>
  <si>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</si>
  <si>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</si>
  <si>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</si>
  <si>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</si>
  <si>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</si>
  <si>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</si>
  <si>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</si>
  <si>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</si>
  <si>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</si>
  <si>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</si>
  <si>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</si>
  <si>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</si>
  <si>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</si>
  <si>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</si>
  <si>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</si>
  <si>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</si>
  <si>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</si>
  <si>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</si>
  <si>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</si>
  <si>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</si>
  <si>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</si>
  <si>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</si>
  <si>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</si>
  <si>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</si>
  <si>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</si>
  <si>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</si>
  <si>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</si>
  <si>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</si>
  <si>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</si>
  <si>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</si>
  <si>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</si>
  <si>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</si>
  <si>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</si>
  <si>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</si>
  <si>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</si>
  <si>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</si>
  <si>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</si>
  <si>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</si>
  <si>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</si>
  <si>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</si>
  <si>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</si>
  <si>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</si>
  <si>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</si>
  <si>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</si>
  <si>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</si>
  <si>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</si>
  <si>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</si>
  <si>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</si>
  <si>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</si>
  <si>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</si>
  <si>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</si>
  <si>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</si>
  <si>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</si>
  <si>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</si>
  <si>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</si>
  <si>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</si>
  <si>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</si>
  <si>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</si>
  <si>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</si>
  <si>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</si>
  <si>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</si>
  <si>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</si>
  <si>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</si>
  <si>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</si>
  <si>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</si>
  <si>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</si>
  <si>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</si>
  <si>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</si>
  <si>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</si>
  <si>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</si>
  <si>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</si>
  <si>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</si>
  <si>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</si>
  <si>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</si>
  <si>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</si>
  <si>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</si>
  <si>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</si>
  <si>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</si>
  <si>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</si>
  <si>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</si>
  <si>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</si>
  <si>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</si>
  <si>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</si>
  <si>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</si>
  <si>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</si>
  <si>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</si>
  <si>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</si>
  <si>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</si>
  <si>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</si>
  <si>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</si>
  <si>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</si>
  <si>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</si>
  <si>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</si>
  <si>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</si>
  <si>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</si>
  <si>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</si>
  <si>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</si>
  <si>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</si>
  <si>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</si>
  <si>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</si>
  <si>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</si>
  <si>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</si>
  <si>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</si>
  <si>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</si>
  <si>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</si>
  <si>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</si>
  <si>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</si>
  <si>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</si>
  <si>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</si>
  <si>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</si>
  <si>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</si>
  <si>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</si>
  <si>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</si>
  <si>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</si>
  <si>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</si>
  <si>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</si>
  <si>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</si>
  <si>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</si>
  <si>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</si>
  <si>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</si>
  <si>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</si>
  <si>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</si>
  <si>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</si>
  <si>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</si>
  <si>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</si>
  <si>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</si>
  <si>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</si>
  <si>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</si>
  <si>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</si>
  <si>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</si>
  <si>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</si>
  <si>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</si>
  <si>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</si>
  <si>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</si>
  <si>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</si>
  <si>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</si>
  <si>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</si>
  <si>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</si>
  <si>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</si>
  <si>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</si>
  <si>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</si>
  <si>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</si>
  <si>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</si>
  <si>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</si>
  <si>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</si>
  <si>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</si>
  <si>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</si>
  <si>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</si>
  <si>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</si>
  <si>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</si>
  <si>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</si>
  <si>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</si>
  <si>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</si>
  <si>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</si>
  <si>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</si>
  <si>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</si>
  <si>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</si>
  <si>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</si>
  <si>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</si>
  <si>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</si>
  <si>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ЗПС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</si>
  <si>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</si>
  <si>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</si>
  <si>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</si>
  <si>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</si>
  <si>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</si>
  <si>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</si>
  <si>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</si>
  <si>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</si>
  <si>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</si>
  <si>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</si>
  <si>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</si>
  <si>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</si>
  <si>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</si>
  <si>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</si>
  <si>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</si>
  <si>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</si>
  <si>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</si>
  <si>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</si>
  <si>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</si>
  <si>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</si>
  <si>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</si>
  <si>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</si>
  <si>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</si>
  <si>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</si>
  <si>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</si>
  <si>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</si>
  <si>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</si>
  <si>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</si>
  <si>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</si>
  <si>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</si>
  <si>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</si>
  <si>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</si>
  <si>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</si>
  <si>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</si>
  <si>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</si>
  <si>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</si>
  <si>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</si>
  <si>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</si>
  <si>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ЗПС 220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</si>
  <si>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</si>
  <si>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</si>
  <si>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</si>
  <si>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</si>
  <si>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</si>
  <si>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</si>
  <si>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</si>
  <si>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</si>
  <si>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</si>
  <si>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</si>
  <si>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</si>
  <si>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</si>
  <si>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</si>
  <si>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</si>
  <si>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</si>
  <si>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</si>
  <si>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</si>
  <si>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</si>
  <si>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</si>
  <si>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</si>
  <si>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</si>
  <si>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</si>
  <si>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</si>
  <si>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</si>
  <si>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</si>
  <si>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</si>
  <si>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</si>
  <si>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</si>
  <si>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</si>
  <si>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</si>
  <si>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ЗПС 220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</si>
  <si>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</si>
  <si>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</si>
  <si>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</si>
  <si>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</si>
  <si>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</si>
  <si>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</si>
  <si>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</si>
  <si>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</si>
  <si>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</si>
  <si>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</si>
  <si>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</si>
  <si>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</si>
  <si>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НВК 220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</si>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</sst>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27</xdr:row>
      <xdr:rowOff>44264</xdr:rowOff>
    </xdr:from>
    <xdr:to>
      <xdr:col>1</xdr:col>
      <xdr:colOff>2024302</xdr:colOff>
      <xdr:row>29</xdr:row>
      <xdr:rowOff>189158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98C742-58F3-4A9E-9AE5-63E298038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644" y="13636999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25</xdr:row>
      <xdr:rowOff>9339</xdr:rowOff>
    </xdr:from>
    <xdr:to>
      <xdr:col>1</xdr:col>
      <xdr:colOff>2087217</xdr:colOff>
      <xdr:row>26</xdr:row>
      <xdr:rowOff>191995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2748D62-7066-4E82-A15F-67A6A494E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394" y="13198663"/>
          <a:ext cx="842617" cy="384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1085850</xdr:colOff>
      <xdr:row>16</xdr:row>
      <xdr:rowOff>44264</xdr:rowOff>
    </xdr:from>
    <xdr:to>
      <xdr:col>3</xdr:col>
      <xdr:colOff>147877</xdr:colOff>
      <xdr:row>18</xdr:row>
      <xdr:rowOff>189158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4003CBD-D858-4854-BA3D-DE209D329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59833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2</xdr:col>
      <xdr:colOff>1244600</xdr:colOff>
      <xdr:row>14</xdr:row>
      <xdr:rowOff>9339</xdr:rowOff>
    </xdr:from>
    <xdr:to>
      <xdr:col>3</xdr:col>
      <xdr:colOff>210792</xdr:colOff>
      <xdr:row>15</xdr:row>
      <xdr:rowOff>191995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69E2BCC-1303-4E56-9347-2CF01752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163364"/>
          <a:ext cx="842617" cy="382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99</xdr:row>
      <xdr:rowOff>44264</xdr:rowOff>
    </xdr:from>
    <xdr:to>
      <xdr:col>2</xdr:col>
      <xdr:colOff>938452</xdr:colOff>
      <xdr:row>102</xdr:row>
      <xdr:rowOff>17708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1E4ECE-273C-448D-B34D-9905FED3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3844739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97</xdr:row>
      <xdr:rowOff>9339</xdr:rowOff>
    </xdr:from>
    <xdr:to>
      <xdr:col>2</xdr:col>
      <xdr:colOff>839442</xdr:colOff>
      <xdr:row>99</xdr:row>
      <xdr:rowOff>11020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FFCF3B8-0744-4098-92A1-E437A9C9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6150" y="3409764"/>
          <a:ext cx="842617" cy="3826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43</xdr:row>
      <xdr:rowOff>44264</xdr:rowOff>
    </xdr:from>
    <xdr:to>
      <xdr:col>1</xdr:col>
      <xdr:colOff>2024302</xdr:colOff>
      <xdr:row>46</xdr:row>
      <xdr:rowOff>17708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CB4373-8931-434A-9844-395E7C162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261976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41</xdr:row>
      <xdr:rowOff>9339</xdr:rowOff>
    </xdr:from>
    <xdr:to>
      <xdr:col>1</xdr:col>
      <xdr:colOff>2087217</xdr:colOff>
      <xdr:row>43</xdr:row>
      <xdr:rowOff>11020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EAC2FA4-B852-449E-A045-44EA8415F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" y="32203839"/>
          <a:ext cx="842617" cy="3826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107</xdr:row>
      <xdr:rowOff>44264</xdr:rowOff>
    </xdr:from>
    <xdr:to>
      <xdr:col>2</xdr:col>
      <xdr:colOff>528877</xdr:colOff>
      <xdr:row>110</xdr:row>
      <xdr:rowOff>17708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A0DC39-6AC4-4077-8498-D17CD14FF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261976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105</xdr:row>
      <xdr:rowOff>9339</xdr:rowOff>
    </xdr:from>
    <xdr:to>
      <xdr:col>2</xdr:col>
      <xdr:colOff>591792</xdr:colOff>
      <xdr:row>107</xdr:row>
      <xdr:rowOff>11020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DF0B8BE-F404-4066-B72B-5DB6178C1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" y="32203839"/>
          <a:ext cx="842617" cy="382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958850</xdr:colOff>
      <xdr:row>15</xdr:row>
      <xdr:rowOff>107764</xdr:rowOff>
    </xdr:from>
    <xdr:to>
      <xdr:col>2</xdr:col>
      <xdr:colOff>906702</xdr:colOff>
      <xdr:row>18</xdr:row>
      <xdr:rowOff>81208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54712CD-8969-4C22-901A-F61F92FF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3774889"/>
          <a:ext cx="93210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955675</xdr:colOff>
      <xdr:row>13</xdr:row>
      <xdr:rowOff>72839</xdr:rowOff>
    </xdr:from>
    <xdr:to>
      <xdr:col>2</xdr:col>
      <xdr:colOff>807692</xdr:colOff>
      <xdr:row>15</xdr:row>
      <xdr:rowOff>74520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97E3A77-8665-420F-9095-3A07D8500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800" y="3358964"/>
          <a:ext cx="836267" cy="382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13</xdr:row>
      <xdr:rowOff>44264</xdr:rowOff>
    </xdr:from>
    <xdr:to>
      <xdr:col>1</xdr:col>
      <xdr:colOff>938452</xdr:colOff>
      <xdr:row>16</xdr:row>
      <xdr:rowOff>17708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0A17DB-122B-43D8-8A40-227DC7307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235056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0</xdr:col>
      <xdr:colOff>1244600</xdr:colOff>
      <xdr:row>11</xdr:row>
      <xdr:rowOff>9339</xdr:rowOff>
    </xdr:from>
    <xdr:to>
      <xdr:col>1</xdr:col>
      <xdr:colOff>839442</xdr:colOff>
      <xdr:row>13</xdr:row>
      <xdr:rowOff>11020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D30A888-7876-4EBD-A5F9-ACD66D5D2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1934639"/>
          <a:ext cx="842617" cy="3826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26</xdr:row>
      <xdr:rowOff>44264</xdr:rowOff>
    </xdr:from>
    <xdr:to>
      <xdr:col>1</xdr:col>
      <xdr:colOff>2024302</xdr:colOff>
      <xdr:row>29</xdr:row>
      <xdr:rowOff>17708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E558E89-BC80-45D0-A232-742C19F0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2350564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24</xdr:row>
      <xdr:rowOff>9339</xdr:rowOff>
    </xdr:from>
    <xdr:to>
      <xdr:col>1</xdr:col>
      <xdr:colOff>2087217</xdr:colOff>
      <xdr:row>26</xdr:row>
      <xdr:rowOff>11020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8D043AF-6184-4829-9B90-EAB019BB8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1934639"/>
          <a:ext cx="842617" cy="382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view="pageBreakPreview" topLeftCell="A19" zoomScale="85" zoomScaleNormal="85" workbookViewId="0">
      <selection activeCell="B26" sqref="B26:C31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03" t="s">
        <v>0</v>
      </c>
      <c r="C1" s="103"/>
      <c r="D1" s="103"/>
      <c r="E1" s="103"/>
    </row>
    <row r="2" spans="1:9" s="1" customFormat="1" x14ac:dyDescent="0.25">
      <c r="B2" s="104" t="s">
        <v>1</v>
      </c>
      <c r="C2" s="104"/>
      <c r="D2" s="104"/>
      <c r="E2" s="104"/>
    </row>
    <row r="3" spans="1:9" s="1" customFormat="1" x14ac:dyDescent="0.25">
      <c r="B3" s="56"/>
      <c r="C3" s="56"/>
      <c r="D3" s="56"/>
      <c r="E3" s="56"/>
    </row>
    <row r="4" spans="1:9" s="1" customFormat="1" x14ac:dyDescent="0.25">
      <c r="B4" s="56"/>
      <c r="C4" s="56"/>
      <c r="D4" s="56"/>
      <c r="E4" s="56"/>
    </row>
    <row r="5" spans="1:9" s="1" customFormat="1" x14ac:dyDescent="0.25">
      <c r="B5" s="105" t="s">
        <v>2</v>
      </c>
      <c r="C5" s="105"/>
      <c r="D5" s="105"/>
      <c r="E5" s="105"/>
      <c r="G5" s="3"/>
    </row>
    <row r="6" spans="1:9" s="1" customFormat="1" ht="31.7" customHeight="1" x14ac:dyDescent="0.25">
      <c r="B6" s="105" t="s">
        <v>3</v>
      </c>
      <c r="C6" s="105"/>
      <c r="D6" s="105"/>
      <c r="E6" s="105"/>
    </row>
    <row r="7" spans="1:9" s="1" customFormat="1" ht="15.75" customHeight="1" x14ac:dyDescent="0.25">
      <c r="B7" s="105" t="s">
        <v>4</v>
      </c>
      <c r="C7" s="105"/>
      <c r="D7" s="105"/>
      <c r="E7" s="105"/>
      <c r="G7" s="3"/>
    </row>
    <row r="10" spans="1:9" ht="31.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5" customHeight="1" x14ac:dyDescent="0.25">
      <c r="A12" s="4">
        <v>2</v>
      </c>
      <c r="B12" s="8" t="s">
        <v>10</v>
      </c>
      <c r="C12" s="4" t="s">
        <v>11</v>
      </c>
    </row>
    <row r="13" spans="1:9" ht="31.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74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91">
        <f>C17+C18</f>
        <v>5636.1873463999991</v>
      </c>
      <c r="G16" s="58"/>
      <c r="H16" s="58"/>
      <c r="I16" s="58"/>
    </row>
    <row r="17" spans="1:9" ht="31.5" customHeight="1" x14ac:dyDescent="0.25">
      <c r="A17" s="59" t="s">
        <v>18</v>
      </c>
      <c r="B17" s="57" t="s">
        <v>19</v>
      </c>
      <c r="C17" s="91">
        <f>'Прил.2 Расч стоим'!F12</f>
        <v>5636.1873463999991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91">
        <f>'Прил.2 Расч стоим'!H14</f>
        <v>0</v>
      </c>
      <c r="G18" s="60"/>
      <c r="H18" s="60"/>
      <c r="I18" s="60"/>
    </row>
    <row r="19" spans="1:9" x14ac:dyDescent="0.25">
      <c r="A19" s="59" t="s">
        <v>22</v>
      </c>
      <c r="B19" s="8" t="s">
        <v>23</v>
      </c>
      <c r="C19" s="91"/>
      <c r="I19" s="1"/>
    </row>
    <row r="20" spans="1:9" ht="31.5" customHeight="1" x14ac:dyDescent="0.25">
      <c r="A20" s="59" t="s">
        <v>24</v>
      </c>
      <c r="B20" s="8" t="s">
        <v>25</v>
      </c>
      <c r="C20" s="91"/>
    </row>
    <row r="21" spans="1:9" x14ac:dyDescent="0.25">
      <c r="A21" s="61">
        <v>7</v>
      </c>
      <c r="B21" s="8" t="s">
        <v>26</v>
      </c>
      <c r="C21" s="92" t="s">
        <v>27</v>
      </c>
    </row>
    <row r="22" spans="1:9" ht="140.44999999999999" customHeight="1" x14ac:dyDescent="0.25">
      <c r="A22" s="61">
        <v>8</v>
      </c>
      <c r="B22" s="8" t="s">
        <v>28</v>
      </c>
      <c r="C22" s="91">
        <f>C16</f>
        <v>5636.1873463999991</v>
      </c>
    </row>
    <row r="23" spans="1:9" ht="62.45" customHeight="1" x14ac:dyDescent="0.25">
      <c r="A23" s="61">
        <v>9</v>
      </c>
      <c r="B23" s="8" t="s">
        <v>29</v>
      </c>
      <c r="C23" s="91">
        <f>C22/C14</f>
        <v>5636.1873463999991</v>
      </c>
    </row>
    <row r="24" spans="1:9" x14ac:dyDescent="0.25">
      <c r="A24" s="61">
        <v>10</v>
      </c>
      <c r="B24" s="8" t="s">
        <v>30</v>
      </c>
      <c r="C24" s="93"/>
    </row>
    <row r="26" spans="1:9" x14ac:dyDescent="0.25">
      <c r="B26" s="77"/>
      <c r="C26" s="77"/>
      <c r="D26" s="77"/>
    </row>
    <row r="27" spans="1:9" x14ac:dyDescent="0.25">
      <c r="B27" s="77" t="s">
        <v>232</v>
      </c>
      <c r="C27" s="77"/>
      <c r="D27" s="77"/>
    </row>
    <row r="28" spans="1:9" x14ac:dyDescent="0.25">
      <c r="B28" s="5" t="s">
        <v>46</v>
      </c>
      <c r="C28" s="77"/>
      <c r="D28" s="77"/>
    </row>
    <row r="29" spans="1:9" x14ac:dyDescent="0.25">
      <c r="B29" s="77"/>
      <c r="C29" s="77"/>
      <c r="D29" s="77"/>
    </row>
    <row r="30" spans="1:9" x14ac:dyDescent="0.25">
      <c r="B30" s="77" t="s">
        <v>377</v>
      </c>
      <c r="C30" s="77"/>
      <c r="D30" s="77"/>
    </row>
    <row r="31" spans="1:9" x14ac:dyDescent="0.25">
      <c r="B31" s="5" t="s">
        <v>47</v>
      </c>
      <c r="C31" s="77"/>
      <c r="D31" s="77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0"/>
  <sheetViews>
    <sheetView view="pageBreakPreview" zoomScaleNormal="85" workbookViewId="0">
      <selection activeCell="C15" sqref="C15:E20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15.425781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103" t="s">
        <v>31</v>
      </c>
      <c r="C3" s="103"/>
      <c r="D3" s="103"/>
      <c r="E3" s="103"/>
      <c r="F3" s="103"/>
      <c r="G3" s="103"/>
      <c r="H3" s="103"/>
      <c r="I3" s="103"/>
      <c r="J3" s="103"/>
      <c r="K3" s="5"/>
    </row>
    <row r="4" spans="2:12" x14ac:dyDescent="0.25">
      <c r="B4" s="104" t="s">
        <v>32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5" t="str">
        <f>'Прил.1 Сравнит табл'!B5:E5</f>
        <v xml:space="preserve">Наименование разрабатываемого показателя УНЦ — Наружные сети водопровода/канализации ЗПС 220 кВ </v>
      </c>
      <c r="C6" s="105"/>
      <c r="D6" s="105"/>
      <c r="E6" s="105"/>
      <c r="F6" s="105"/>
      <c r="G6" s="105"/>
      <c r="H6" s="105"/>
      <c r="I6" s="105"/>
      <c r="J6" s="105"/>
      <c r="K6" s="105"/>
      <c r="L6" s="3"/>
    </row>
    <row r="7" spans="2:12" x14ac:dyDescent="0.25">
      <c r="B7" s="111" t="str">
        <f>'Прил.1 Сравнит табл'!B7:E7</f>
        <v>Единица измерения  — 1 ПС</v>
      </c>
      <c r="C7" s="111"/>
      <c r="D7" s="111"/>
      <c r="E7" s="111"/>
      <c r="F7" s="111"/>
      <c r="G7" s="105"/>
      <c r="H7" s="105"/>
      <c r="I7" s="105"/>
      <c r="J7" s="105"/>
      <c r="K7" s="105"/>
      <c r="L7" s="3"/>
    </row>
    <row r="8" spans="2:12" x14ac:dyDescent="0.25">
      <c r="B8" s="2"/>
      <c r="K8" s="62"/>
    </row>
    <row r="9" spans="2:12" ht="15.75" customHeight="1" x14ac:dyDescent="0.25">
      <c r="B9" s="112" t="s">
        <v>5</v>
      </c>
      <c r="C9" s="112" t="s">
        <v>33</v>
      </c>
      <c r="D9" s="112" t="s">
        <v>34</v>
      </c>
      <c r="E9" s="112"/>
      <c r="F9" s="112"/>
      <c r="G9" s="112"/>
      <c r="H9" s="112"/>
      <c r="I9" s="112"/>
      <c r="J9" s="112"/>
    </row>
    <row r="10" spans="2:12" ht="15.75" customHeight="1" x14ac:dyDescent="0.25">
      <c r="B10" s="112"/>
      <c r="C10" s="112"/>
      <c r="D10" s="112" t="s">
        <v>35</v>
      </c>
      <c r="E10" s="112" t="s">
        <v>36</v>
      </c>
      <c r="F10" s="112" t="s">
        <v>37</v>
      </c>
      <c r="G10" s="112"/>
      <c r="H10" s="112"/>
      <c r="I10" s="112"/>
      <c r="J10" s="112"/>
    </row>
    <row r="11" spans="2:12" ht="31.5" customHeight="1" x14ac:dyDescent="0.25">
      <c r="B11" s="112"/>
      <c r="C11" s="112"/>
      <c r="D11" s="112"/>
      <c r="E11" s="112"/>
      <c r="F11" s="92" t="s">
        <v>38</v>
      </c>
      <c r="G11" s="92" t="s">
        <v>39</v>
      </c>
      <c r="H11" s="92" t="s">
        <v>40</v>
      </c>
      <c r="I11" s="92" t="s">
        <v>41</v>
      </c>
      <c r="J11" s="92" t="s">
        <v>42</v>
      </c>
    </row>
    <row r="12" spans="2:12" ht="31.5" customHeight="1" x14ac:dyDescent="0.25">
      <c r="B12" s="94"/>
      <c r="C12" s="95" t="s">
        <v>43</v>
      </c>
      <c r="D12" s="96"/>
      <c r="E12" s="92"/>
      <c r="F12" s="106">
        <f>(Прил.3!H12+Прил.3!H27+Прил.3!H29+Прил.3!H48)*8.42/1000</f>
        <v>5636.1873463999991</v>
      </c>
      <c r="G12" s="107"/>
      <c r="H12" s="97">
        <v>0</v>
      </c>
      <c r="I12" s="98"/>
      <c r="J12" s="99">
        <f>F12+H12</f>
        <v>5636.1873463999991</v>
      </c>
    </row>
    <row r="13" spans="2:12" ht="31.5" customHeight="1" x14ac:dyDescent="0.25">
      <c r="B13" s="108" t="s">
        <v>44</v>
      </c>
      <c r="C13" s="108"/>
      <c r="D13" s="108"/>
      <c r="E13" s="108"/>
      <c r="F13" s="100"/>
      <c r="G13" s="100"/>
      <c r="H13" s="100"/>
      <c r="I13" s="101"/>
      <c r="J13" s="102"/>
    </row>
    <row r="14" spans="2:12" ht="15.75" customHeight="1" x14ac:dyDescent="0.25">
      <c r="B14" s="108" t="s">
        <v>45</v>
      </c>
      <c r="C14" s="108"/>
      <c r="D14" s="108"/>
      <c r="E14" s="108"/>
      <c r="F14" s="109">
        <f>F12</f>
        <v>5636.1873463999991</v>
      </c>
      <c r="G14" s="110"/>
      <c r="H14" s="100">
        <f>H12</f>
        <v>0</v>
      </c>
      <c r="I14" s="101"/>
      <c r="J14" s="102">
        <f>J12</f>
        <v>5636.1873463999991</v>
      </c>
    </row>
    <row r="15" spans="2:12" x14ac:dyDescent="0.25">
      <c r="B15" s="2"/>
      <c r="C15" s="77"/>
      <c r="D15" s="77"/>
    </row>
    <row r="16" spans="2:12" x14ac:dyDescent="0.25">
      <c r="C16" s="77" t="s">
        <v>232</v>
      </c>
      <c r="D16" s="77"/>
    </row>
    <row r="17" spans="3:4" x14ac:dyDescent="0.25">
      <c r="C17" s="5" t="s">
        <v>46</v>
      </c>
      <c r="D17" s="77"/>
    </row>
    <row r="18" spans="3:4" x14ac:dyDescent="0.25">
      <c r="C18" s="77"/>
      <c r="D18" s="77"/>
    </row>
    <row r="19" spans="3:4" x14ac:dyDescent="0.25">
      <c r="C19" s="77" t="s">
        <v>377</v>
      </c>
      <c r="D19" s="77"/>
    </row>
    <row r="20" spans="3:4" x14ac:dyDescent="0.25">
      <c r="C20" s="5" t="s">
        <v>47</v>
      </c>
      <c r="D20" s="77"/>
    </row>
  </sheetData>
  <mergeCells count="14">
    <mergeCell ref="F12:G12"/>
    <mergeCell ref="B13:E13"/>
    <mergeCell ref="F14:G14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topLeftCell="A74" zoomScale="55" zoomScaleNormal="100" zoomScaleSheetLayoutView="55" workbookViewId="0">
      <selection activeCell="B98" sqref="B98:D10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75" customFormat="1" x14ac:dyDescent="0.25"/>
    <row r="3" spans="1:12" ht="15.6" customHeight="1" x14ac:dyDescent="0.25">
      <c r="A3" s="103" t="s">
        <v>48</v>
      </c>
      <c r="B3" s="103"/>
      <c r="C3" s="103"/>
      <c r="D3" s="103"/>
      <c r="E3" s="103"/>
      <c r="F3" s="103"/>
      <c r="G3" s="103"/>
      <c r="H3" s="103"/>
    </row>
    <row r="4" spans="1:12" ht="17.45" customHeight="1" x14ac:dyDescent="0.25">
      <c r="A4" s="116" t="s">
        <v>49</v>
      </c>
      <c r="B4" s="116"/>
      <c r="C4" s="116"/>
      <c r="D4" s="116"/>
      <c r="E4" s="116"/>
      <c r="F4" s="116"/>
      <c r="G4" s="116"/>
      <c r="H4" s="116"/>
    </row>
    <row r="5" spans="1:12" ht="18.75" customHeight="1" x14ac:dyDescent="0.25">
      <c r="A5" s="10"/>
      <c r="B5" s="10"/>
      <c r="C5" s="117" t="s">
        <v>50</v>
      </c>
      <c r="D5" s="117"/>
      <c r="E5" s="117"/>
      <c r="F5" s="117"/>
      <c r="G5" s="117"/>
      <c r="H5" s="117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11" t="s">
        <v>51</v>
      </c>
      <c r="B7" s="111"/>
      <c r="C7" s="111"/>
      <c r="D7" s="111"/>
      <c r="E7" s="111"/>
      <c r="F7" s="111"/>
      <c r="G7" s="111"/>
      <c r="H7" s="111"/>
    </row>
    <row r="8" spans="1:12" s="1" customFormat="1" ht="15.6" customHeight="1" x14ac:dyDescent="0.25">
      <c r="A8" s="63"/>
      <c r="B8" s="63"/>
      <c r="C8" s="63"/>
      <c r="D8" s="63"/>
      <c r="E8" s="63"/>
      <c r="F8" s="63"/>
      <c r="G8" s="63"/>
      <c r="H8" s="63"/>
    </row>
    <row r="9" spans="1:12" s="1" customFormat="1" ht="38.25" customHeight="1" x14ac:dyDescent="0.25">
      <c r="A9" s="118" t="s">
        <v>52</v>
      </c>
      <c r="B9" s="118" t="s">
        <v>53</v>
      </c>
      <c r="C9" s="118" t="s">
        <v>54</v>
      </c>
      <c r="D9" s="118" t="s">
        <v>55</v>
      </c>
      <c r="E9" s="118" t="s">
        <v>56</v>
      </c>
      <c r="F9" s="118" t="s">
        <v>57</v>
      </c>
      <c r="G9" s="118" t="s">
        <v>58</v>
      </c>
      <c r="H9" s="118"/>
    </row>
    <row r="10" spans="1:12" s="1" customFormat="1" ht="40.700000000000003" customHeight="1" x14ac:dyDescent="0.25">
      <c r="A10" s="112"/>
      <c r="B10" s="112"/>
      <c r="C10" s="112"/>
      <c r="D10" s="112"/>
      <c r="E10" s="112"/>
      <c r="F10" s="112"/>
      <c r="G10" s="4" t="s">
        <v>59</v>
      </c>
      <c r="H10" s="4" t="s">
        <v>60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3" t="s">
        <v>62</v>
      </c>
      <c r="B12" s="114"/>
      <c r="C12" s="115"/>
      <c r="D12" s="115"/>
      <c r="E12" s="114"/>
      <c r="F12" s="13">
        <f>SUM(F13:F26)</f>
        <v>101</v>
      </c>
      <c r="G12" s="14"/>
      <c r="H12" s="14">
        <f>SUM(H13:H26)</f>
        <v>848.45</v>
      </c>
    </row>
    <row r="13" spans="1:12" s="1" customFormat="1" ht="15.6" customHeight="1" x14ac:dyDescent="0.25">
      <c r="A13" s="15">
        <v>1</v>
      </c>
      <c r="B13" s="15"/>
      <c r="C13" s="16" t="s">
        <v>63</v>
      </c>
      <c r="D13" s="16" t="s">
        <v>64</v>
      </c>
      <c r="E13" s="15" t="s">
        <v>65</v>
      </c>
      <c r="F13" s="15">
        <v>36.516750231477999</v>
      </c>
      <c r="G13" s="17">
        <v>7.5</v>
      </c>
      <c r="H13" s="17">
        <f t="shared" ref="H13:H26" si="0">ROUND(F13*G13,2)</f>
        <v>273.88</v>
      </c>
    </row>
    <row r="14" spans="1:12" s="1" customFormat="1" ht="15.6" customHeight="1" x14ac:dyDescent="0.25">
      <c r="A14" s="15">
        <v>2</v>
      </c>
      <c r="B14" s="15"/>
      <c r="C14" s="16" t="s">
        <v>66</v>
      </c>
      <c r="D14" s="16" t="s">
        <v>67</v>
      </c>
      <c r="E14" s="15" t="s">
        <v>65</v>
      </c>
      <c r="F14" s="15">
        <v>14.076171321934</v>
      </c>
      <c r="G14" s="17">
        <v>8.9700000000000006</v>
      </c>
      <c r="H14" s="17">
        <f t="shared" si="0"/>
        <v>126.26</v>
      </c>
    </row>
    <row r="15" spans="1:12" s="1" customFormat="1" ht="15.6" customHeight="1" x14ac:dyDescent="0.25">
      <c r="A15" s="15">
        <v>3</v>
      </c>
      <c r="B15" s="15"/>
      <c r="C15" s="16" t="s">
        <v>68</v>
      </c>
      <c r="D15" s="16" t="s">
        <v>69</v>
      </c>
      <c r="E15" s="15" t="s">
        <v>65</v>
      </c>
      <c r="F15" s="15">
        <v>13.535178477308</v>
      </c>
      <c r="G15" s="17">
        <v>9.2899999999999991</v>
      </c>
      <c r="H15" s="17">
        <f t="shared" si="0"/>
        <v>125.74</v>
      </c>
    </row>
    <row r="16" spans="1:12" s="1" customFormat="1" ht="15.6" customHeight="1" x14ac:dyDescent="0.25">
      <c r="A16" s="15">
        <v>4</v>
      </c>
      <c r="B16" s="15"/>
      <c r="C16" s="16" t="s">
        <v>70</v>
      </c>
      <c r="D16" s="16" t="s">
        <v>71</v>
      </c>
      <c r="E16" s="15" t="s">
        <v>65</v>
      </c>
      <c r="F16" s="15">
        <v>13.342486765096</v>
      </c>
      <c r="G16" s="17">
        <v>9.18</v>
      </c>
      <c r="H16" s="17">
        <f t="shared" si="0"/>
        <v>122.48</v>
      </c>
    </row>
    <row r="17" spans="1:8" s="1" customFormat="1" ht="15.6" customHeight="1" x14ac:dyDescent="0.25">
      <c r="A17" s="15">
        <v>5</v>
      </c>
      <c r="B17" s="15"/>
      <c r="C17" s="16" t="s">
        <v>72</v>
      </c>
      <c r="D17" s="16" t="s">
        <v>73</v>
      </c>
      <c r="E17" s="15" t="s">
        <v>65</v>
      </c>
      <c r="F17" s="15">
        <v>7.1257301412525003</v>
      </c>
      <c r="G17" s="17">
        <v>8.5299999999999994</v>
      </c>
      <c r="H17" s="17">
        <f t="shared" si="0"/>
        <v>60.78</v>
      </c>
    </row>
    <row r="18" spans="1:8" s="1" customFormat="1" ht="15.6" customHeight="1" x14ac:dyDescent="0.25">
      <c r="A18" s="15">
        <v>6</v>
      </c>
      <c r="B18" s="15"/>
      <c r="C18" s="16" t="s">
        <v>74</v>
      </c>
      <c r="D18" s="16" t="s">
        <v>75</v>
      </c>
      <c r="E18" s="15" t="s">
        <v>65</v>
      </c>
      <c r="F18" s="15">
        <v>7.3300898878494003</v>
      </c>
      <c r="G18" s="17">
        <v>8.17</v>
      </c>
      <c r="H18" s="17">
        <f t="shared" si="0"/>
        <v>59.89</v>
      </c>
    </row>
    <row r="19" spans="1:8" s="1" customFormat="1" ht="15.6" customHeight="1" x14ac:dyDescent="0.25">
      <c r="A19" s="15">
        <v>7</v>
      </c>
      <c r="B19" s="15"/>
      <c r="C19" s="16" t="s">
        <v>76</v>
      </c>
      <c r="D19" s="16" t="s">
        <v>77</v>
      </c>
      <c r="E19" s="15" t="s">
        <v>65</v>
      </c>
      <c r="F19" s="15">
        <v>3.7944109142085001</v>
      </c>
      <c r="G19" s="17">
        <v>8.86</v>
      </c>
      <c r="H19" s="17">
        <f t="shared" si="0"/>
        <v>33.619999999999997</v>
      </c>
    </row>
    <row r="20" spans="1:8" s="1" customFormat="1" ht="15.6" customHeight="1" x14ac:dyDescent="0.25">
      <c r="A20" s="15">
        <v>8</v>
      </c>
      <c r="B20" s="15"/>
      <c r="C20" s="16" t="s">
        <v>78</v>
      </c>
      <c r="D20" s="16" t="s">
        <v>79</v>
      </c>
      <c r="E20" s="15" t="s">
        <v>65</v>
      </c>
      <c r="F20" s="15">
        <v>3.1713218085192998</v>
      </c>
      <c r="G20" s="17">
        <v>8.3800000000000008</v>
      </c>
      <c r="H20" s="17">
        <f t="shared" si="0"/>
        <v>26.58</v>
      </c>
    </row>
    <row r="21" spans="1:8" s="1" customFormat="1" ht="15.6" customHeight="1" x14ac:dyDescent="0.25">
      <c r="A21" s="15">
        <v>9</v>
      </c>
      <c r="B21" s="15"/>
      <c r="C21" s="16" t="s">
        <v>80</v>
      </c>
      <c r="D21" s="16" t="s">
        <v>81</v>
      </c>
      <c r="E21" s="15" t="s">
        <v>65</v>
      </c>
      <c r="F21" s="15">
        <v>1.1374262165647</v>
      </c>
      <c r="G21" s="17">
        <v>9.07</v>
      </c>
      <c r="H21" s="17">
        <f t="shared" si="0"/>
        <v>10.32</v>
      </c>
    </row>
    <row r="22" spans="1:8" s="1" customFormat="1" ht="15.6" customHeight="1" x14ac:dyDescent="0.25">
      <c r="A22" s="15">
        <v>10</v>
      </c>
      <c r="B22" s="15"/>
      <c r="C22" s="16" t="s">
        <v>82</v>
      </c>
      <c r="D22" s="16" t="s">
        <v>83</v>
      </c>
      <c r="E22" s="15" t="s">
        <v>65</v>
      </c>
      <c r="F22" s="15">
        <v>0.27552748227523999</v>
      </c>
      <c r="G22" s="17">
        <v>9.4</v>
      </c>
      <c r="H22" s="17">
        <f t="shared" si="0"/>
        <v>2.59</v>
      </c>
    </row>
    <row r="23" spans="1:8" s="1" customFormat="1" ht="15.6" customHeight="1" x14ac:dyDescent="0.25">
      <c r="A23" s="15">
        <v>11</v>
      </c>
      <c r="B23" s="15"/>
      <c r="C23" s="16" t="s">
        <v>84</v>
      </c>
      <c r="D23" s="16" t="s">
        <v>85</v>
      </c>
      <c r="E23" s="15" t="s">
        <v>65</v>
      </c>
      <c r="F23" s="15">
        <v>0.26840157181654001</v>
      </c>
      <c r="G23" s="17">
        <v>8.31</v>
      </c>
      <c r="H23" s="17">
        <f t="shared" si="0"/>
        <v>2.23</v>
      </c>
    </row>
    <row r="24" spans="1:8" s="1" customFormat="1" ht="15.6" customHeight="1" x14ac:dyDescent="0.25">
      <c r="A24" s="15">
        <v>12</v>
      </c>
      <c r="B24" s="15"/>
      <c r="C24" s="16" t="s">
        <v>86</v>
      </c>
      <c r="D24" s="16" t="s">
        <v>87</v>
      </c>
      <c r="E24" s="15" t="s">
        <v>65</v>
      </c>
      <c r="F24" s="15">
        <v>0.22245385919430999</v>
      </c>
      <c r="G24" s="17">
        <v>9.6199999999999992</v>
      </c>
      <c r="H24" s="17">
        <f t="shared" si="0"/>
        <v>2.14</v>
      </c>
    </row>
    <row r="25" spans="1:8" s="1" customFormat="1" ht="15.6" customHeight="1" x14ac:dyDescent="0.25">
      <c r="A25" s="15">
        <v>13</v>
      </c>
      <c r="B25" s="15"/>
      <c r="C25" s="16" t="s">
        <v>88</v>
      </c>
      <c r="D25" s="16" t="s">
        <v>89</v>
      </c>
      <c r="E25" s="15" t="s">
        <v>65</v>
      </c>
      <c r="F25" s="15">
        <v>0.20206225507466</v>
      </c>
      <c r="G25" s="17">
        <v>9.51</v>
      </c>
      <c r="H25" s="17">
        <f t="shared" si="0"/>
        <v>1.92</v>
      </c>
    </row>
    <row r="26" spans="1:8" s="1" customFormat="1" ht="15.6" customHeight="1" x14ac:dyDescent="0.25">
      <c r="A26" s="15">
        <v>14</v>
      </c>
      <c r="B26" s="15"/>
      <c r="C26" s="16" t="s">
        <v>90</v>
      </c>
      <c r="D26" s="16" t="s">
        <v>91</v>
      </c>
      <c r="E26" s="15" t="s">
        <v>65</v>
      </c>
      <c r="F26" s="15">
        <v>1.9890674293992E-3</v>
      </c>
      <c r="G26" s="17">
        <v>8.64</v>
      </c>
      <c r="H26" s="17">
        <f t="shared" si="0"/>
        <v>0.02</v>
      </c>
    </row>
    <row r="27" spans="1:8" s="11" customFormat="1" ht="15.6" customHeight="1" x14ac:dyDescent="0.25">
      <c r="A27" s="113" t="s">
        <v>92</v>
      </c>
      <c r="B27" s="114"/>
      <c r="C27" s="115"/>
      <c r="D27" s="115"/>
      <c r="E27" s="114"/>
      <c r="F27" s="13">
        <v>16.148612151479</v>
      </c>
      <c r="G27" s="14"/>
      <c r="H27" s="14">
        <f>SUM(H28:H28)</f>
        <v>213</v>
      </c>
    </row>
    <row r="28" spans="1:8" s="1" customFormat="1" ht="15.6" customHeight="1" x14ac:dyDescent="0.25">
      <c r="A28" s="15">
        <v>15</v>
      </c>
      <c r="B28" s="15"/>
      <c r="C28" s="16">
        <v>2</v>
      </c>
      <c r="D28" s="16" t="s">
        <v>92</v>
      </c>
      <c r="E28" s="15" t="s">
        <v>65</v>
      </c>
      <c r="F28" s="15">
        <v>16.148612151479</v>
      </c>
      <c r="G28" s="17">
        <v>13.19</v>
      </c>
      <c r="H28" s="17">
        <f>ROUND(F28*G28,2)</f>
        <v>213</v>
      </c>
    </row>
    <row r="29" spans="1:8" s="11" customFormat="1" ht="15.6" customHeight="1" x14ac:dyDescent="0.25">
      <c r="A29" s="113" t="s">
        <v>93</v>
      </c>
      <c r="B29" s="114"/>
      <c r="C29" s="115"/>
      <c r="D29" s="115"/>
      <c r="E29" s="114"/>
      <c r="F29" s="13"/>
      <c r="G29" s="14"/>
      <c r="H29" s="14">
        <f>SUM(H30:H47)</f>
        <v>1415.78</v>
      </c>
    </row>
    <row r="30" spans="1:8" s="1" customFormat="1" ht="15.6" customHeight="1" x14ac:dyDescent="0.25">
      <c r="A30" s="15">
        <v>16</v>
      </c>
      <c r="B30" s="15"/>
      <c r="C30" s="18" t="s">
        <v>94</v>
      </c>
      <c r="D30" s="16" t="s">
        <v>95</v>
      </c>
      <c r="E30" s="15" t="s">
        <v>96</v>
      </c>
      <c r="F30" s="15">
        <v>4.4297247720325998</v>
      </c>
      <c r="G30" s="17">
        <v>100.1</v>
      </c>
      <c r="H30" s="17">
        <f t="shared" ref="H30:H47" si="1">ROUND(F30*G30,2)</f>
        <v>443.42</v>
      </c>
    </row>
    <row r="31" spans="1:8" s="1" customFormat="1" ht="15.6" customHeight="1" x14ac:dyDescent="0.25">
      <c r="A31" s="15">
        <v>17</v>
      </c>
      <c r="B31" s="15"/>
      <c r="C31" s="18" t="s">
        <v>97</v>
      </c>
      <c r="D31" s="16" t="s">
        <v>98</v>
      </c>
      <c r="E31" s="15" t="s">
        <v>96</v>
      </c>
      <c r="F31" s="15">
        <v>3.6240920810364998</v>
      </c>
      <c r="G31" s="17">
        <v>105.81</v>
      </c>
      <c r="H31" s="17">
        <f t="shared" si="1"/>
        <v>383.47</v>
      </c>
    </row>
    <row r="32" spans="1:8" s="1" customFormat="1" ht="46.9" customHeight="1" x14ac:dyDescent="0.25">
      <c r="A32" s="15">
        <v>18</v>
      </c>
      <c r="B32" s="15"/>
      <c r="C32" s="18" t="s">
        <v>99</v>
      </c>
      <c r="D32" s="16" t="s">
        <v>100</v>
      </c>
      <c r="E32" s="15" t="s">
        <v>96</v>
      </c>
      <c r="F32" s="15">
        <v>3.6241188076345998</v>
      </c>
      <c r="G32" s="17">
        <v>71</v>
      </c>
      <c r="H32" s="17">
        <f t="shared" si="1"/>
        <v>257.31</v>
      </c>
    </row>
    <row r="33" spans="1:8" s="1" customFormat="1" ht="31.5" customHeight="1" x14ac:dyDescent="0.25">
      <c r="A33" s="15">
        <v>19</v>
      </c>
      <c r="B33" s="15"/>
      <c r="C33" s="18" t="s">
        <v>101</v>
      </c>
      <c r="D33" s="16" t="s">
        <v>102</v>
      </c>
      <c r="E33" s="15" t="s">
        <v>96</v>
      </c>
      <c r="F33" s="15">
        <v>1.1429788282705</v>
      </c>
      <c r="G33" s="17">
        <v>112.36</v>
      </c>
      <c r="H33" s="17">
        <f t="shared" si="1"/>
        <v>128.43</v>
      </c>
    </row>
    <row r="34" spans="1:8" s="1" customFormat="1" ht="31.5" customHeight="1" x14ac:dyDescent="0.25">
      <c r="A34" s="15">
        <v>20</v>
      </c>
      <c r="B34" s="15"/>
      <c r="C34" s="18" t="s">
        <v>103</v>
      </c>
      <c r="D34" s="16" t="s">
        <v>104</v>
      </c>
      <c r="E34" s="15" t="s">
        <v>96</v>
      </c>
      <c r="F34" s="15">
        <v>0.62998862968208003</v>
      </c>
      <c r="G34" s="17">
        <v>115.4</v>
      </c>
      <c r="H34" s="17">
        <f t="shared" si="1"/>
        <v>72.7</v>
      </c>
    </row>
    <row r="35" spans="1:8" s="1" customFormat="1" ht="62.45" customHeight="1" x14ac:dyDescent="0.25">
      <c r="A35" s="15">
        <v>21</v>
      </c>
      <c r="B35" s="15"/>
      <c r="C35" s="18" t="s">
        <v>105</v>
      </c>
      <c r="D35" s="16" t="s">
        <v>106</v>
      </c>
      <c r="E35" s="15" t="s">
        <v>96</v>
      </c>
      <c r="F35" s="15">
        <v>1.9778863799634001</v>
      </c>
      <c r="G35" s="17">
        <v>26.32</v>
      </c>
      <c r="H35" s="17">
        <f t="shared" si="1"/>
        <v>52.06</v>
      </c>
    </row>
    <row r="36" spans="1:8" s="1" customFormat="1" ht="15.6" customHeight="1" x14ac:dyDescent="0.25">
      <c r="A36" s="15">
        <v>22</v>
      </c>
      <c r="B36" s="15"/>
      <c r="C36" s="18" t="s">
        <v>107</v>
      </c>
      <c r="D36" s="16" t="s">
        <v>108</v>
      </c>
      <c r="E36" s="15" t="s">
        <v>96</v>
      </c>
      <c r="F36" s="15">
        <v>0.26979610907418</v>
      </c>
      <c r="G36" s="17">
        <v>89.99</v>
      </c>
      <c r="H36" s="17">
        <f t="shared" si="1"/>
        <v>24.28</v>
      </c>
    </row>
    <row r="37" spans="1:8" s="1" customFormat="1" ht="15.6" customHeight="1" x14ac:dyDescent="0.25">
      <c r="A37" s="15">
        <v>23</v>
      </c>
      <c r="B37" s="15"/>
      <c r="C37" s="18" t="s">
        <v>109</v>
      </c>
      <c r="D37" s="16" t="s">
        <v>110</v>
      </c>
      <c r="E37" s="15" t="s">
        <v>96</v>
      </c>
      <c r="F37" s="15">
        <v>0.29870421106827</v>
      </c>
      <c r="G37" s="17">
        <v>65.709999999999994</v>
      </c>
      <c r="H37" s="17">
        <f t="shared" si="1"/>
        <v>19.63</v>
      </c>
    </row>
    <row r="38" spans="1:8" s="1" customFormat="1" ht="31.5" customHeight="1" x14ac:dyDescent="0.25">
      <c r="A38" s="15">
        <v>24</v>
      </c>
      <c r="B38" s="15"/>
      <c r="C38" s="18" t="s">
        <v>111</v>
      </c>
      <c r="D38" s="16" t="s">
        <v>112</v>
      </c>
      <c r="E38" s="15" t="s">
        <v>96</v>
      </c>
      <c r="F38" s="15">
        <v>0.13400821330118001</v>
      </c>
      <c r="G38" s="17">
        <v>100</v>
      </c>
      <c r="H38" s="17">
        <f t="shared" si="1"/>
        <v>13.4</v>
      </c>
    </row>
    <row r="39" spans="1:8" s="1" customFormat="1" ht="15.6" customHeight="1" x14ac:dyDescent="0.25">
      <c r="A39" s="15">
        <v>25</v>
      </c>
      <c r="B39" s="15"/>
      <c r="C39" s="18" t="s">
        <v>113</v>
      </c>
      <c r="D39" s="16" t="s">
        <v>114</v>
      </c>
      <c r="E39" s="15" t="s">
        <v>96</v>
      </c>
      <c r="F39" s="15">
        <v>0.11626061587279</v>
      </c>
      <c r="G39" s="17">
        <v>86.4</v>
      </c>
      <c r="H39" s="17">
        <f t="shared" si="1"/>
        <v>10.039999999999999</v>
      </c>
    </row>
    <row r="40" spans="1:8" s="1" customFormat="1" ht="15.6" customHeight="1" x14ac:dyDescent="0.25">
      <c r="A40" s="15">
        <v>26</v>
      </c>
      <c r="B40" s="15"/>
      <c r="C40" s="18" t="s">
        <v>115</v>
      </c>
      <c r="D40" s="16" t="s">
        <v>116</v>
      </c>
      <c r="E40" s="15" t="s">
        <v>96</v>
      </c>
      <c r="F40" s="15">
        <v>0.22941364507076001</v>
      </c>
      <c r="G40" s="17">
        <v>27.11</v>
      </c>
      <c r="H40" s="17">
        <f t="shared" si="1"/>
        <v>6.22</v>
      </c>
    </row>
    <row r="41" spans="1:8" s="1" customFormat="1" ht="31.5" customHeight="1" x14ac:dyDescent="0.25">
      <c r="A41" s="15">
        <v>27</v>
      </c>
      <c r="B41" s="15"/>
      <c r="C41" s="18" t="s">
        <v>117</v>
      </c>
      <c r="D41" s="16" t="s">
        <v>118</v>
      </c>
      <c r="E41" s="15" t="s">
        <v>96</v>
      </c>
      <c r="F41" s="15">
        <v>1.3066416603282E-2</v>
      </c>
      <c r="G41" s="17">
        <v>239.44</v>
      </c>
      <c r="H41" s="17">
        <f t="shared" si="1"/>
        <v>3.13</v>
      </c>
    </row>
    <row r="42" spans="1:8" s="1" customFormat="1" ht="15.6" customHeight="1" x14ac:dyDescent="0.25">
      <c r="A42" s="15">
        <v>28</v>
      </c>
      <c r="B42" s="15"/>
      <c r="C42" s="18" t="s">
        <v>119</v>
      </c>
      <c r="D42" s="16" t="s">
        <v>120</v>
      </c>
      <c r="E42" s="15" t="s">
        <v>96</v>
      </c>
      <c r="F42" s="15">
        <v>2.1716047378747001E-2</v>
      </c>
      <c r="G42" s="17">
        <v>30</v>
      </c>
      <c r="H42" s="17">
        <f t="shared" si="1"/>
        <v>0.65</v>
      </c>
    </row>
    <row r="43" spans="1:8" s="1" customFormat="1" ht="15.6" customHeight="1" x14ac:dyDescent="0.25">
      <c r="A43" s="15">
        <v>29</v>
      </c>
      <c r="B43" s="15"/>
      <c r="C43" s="18" t="s">
        <v>121</v>
      </c>
      <c r="D43" s="16" t="s">
        <v>122</v>
      </c>
      <c r="E43" s="15" t="s">
        <v>96</v>
      </c>
      <c r="F43" s="15">
        <v>4.7356014444045998E-3</v>
      </c>
      <c r="G43" s="17">
        <v>94.38</v>
      </c>
      <c r="H43" s="17">
        <f t="shared" si="1"/>
        <v>0.45</v>
      </c>
    </row>
    <row r="44" spans="1:8" s="1" customFormat="1" ht="31.5" customHeight="1" x14ac:dyDescent="0.25">
      <c r="A44" s="15">
        <v>30</v>
      </c>
      <c r="B44" s="15"/>
      <c r="C44" s="18" t="s">
        <v>123</v>
      </c>
      <c r="D44" s="16" t="s">
        <v>124</v>
      </c>
      <c r="E44" s="15" t="s">
        <v>96</v>
      </c>
      <c r="F44" s="15">
        <v>7.6218326352503002E-2</v>
      </c>
      <c r="G44" s="17">
        <v>3.28</v>
      </c>
      <c r="H44" s="17">
        <f t="shared" si="1"/>
        <v>0.25</v>
      </c>
    </row>
    <row r="45" spans="1:8" s="1" customFormat="1" ht="31.5" customHeight="1" x14ac:dyDescent="0.25">
      <c r="A45" s="15">
        <v>31</v>
      </c>
      <c r="B45" s="15"/>
      <c r="C45" s="18" t="s">
        <v>125</v>
      </c>
      <c r="D45" s="16" t="s">
        <v>126</v>
      </c>
      <c r="E45" s="15" t="s">
        <v>96</v>
      </c>
      <c r="F45" s="15">
        <v>1.9639296129655998E-2</v>
      </c>
      <c r="G45" s="17">
        <v>8.1</v>
      </c>
      <c r="H45" s="17">
        <f t="shared" si="1"/>
        <v>0.16</v>
      </c>
    </row>
    <row r="46" spans="1:8" s="1" customFormat="1" ht="31.5" customHeight="1" x14ac:dyDescent="0.25">
      <c r="A46" s="15">
        <v>32</v>
      </c>
      <c r="B46" s="15"/>
      <c r="C46" s="18" t="s">
        <v>127</v>
      </c>
      <c r="D46" s="16" t="s">
        <v>128</v>
      </c>
      <c r="E46" s="15" t="s">
        <v>96</v>
      </c>
      <c r="F46" s="15">
        <v>4.9837405756056998E-3</v>
      </c>
      <c r="G46" s="17">
        <v>19.760000000000002</v>
      </c>
      <c r="H46" s="17">
        <f t="shared" si="1"/>
        <v>0.1</v>
      </c>
    </row>
    <row r="47" spans="1:8" s="1" customFormat="1" ht="15.6" customHeight="1" x14ac:dyDescent="0.25">
      <c r="A47" s="15">
        <v>33</v>
      </c>
      <c r="B47" s="15"/>
      <c r="C47" s="18" t="s">
        <v>129</v>
      </c>
      <c r="D47" s="16" t="s">
        <v>130</v>
      </c>
      <c r="E47" s="15" t="s">
        <v>96</v>
      </c>
      <c r="F47" s="15">
        <v>3.9875018156401001E-2</v>
      </c>
      <c r="G47" s="17">
        <v>1.9</v>
      </c>
      <c r="H47" s="17">
        <f t="shared" si="1"/>
        <v>0.08</v>
      </c>
    </row>
    <row r="48" spans="1:8" s="11" customFormat="1" ht="15.6" customHeight="1" x14ac:dyDescent="0.25">
      <c r="A48" s="113" t="s">
        <v>131</v>
      </c>
      <c r="B48" s="114"/>
      <c r="C48" s="115"/>
      <c r="D48" s="115"/>
      <c r="E48" s="114"/>
      <c r="F48" s="13"/>
      <c r="G48" s="14"/>
      <c r="H48" s="14">
        <f>SUM(H49:H94)</f>
        <v>666903.68999999994</v>
      </c>
    </row>
    <row r="49" spans="1:8" s="1" customFormat="1" ht="46.9" customHeight="1" x14ac:dyDescent="0.25">
      <c r="A49" s="15">
        <v>34</v>
      </c>
      <c r="B49" s="15"/>
      <c r="C49" s="18" t="s">
        <v>132</v>
      </c>
      <c r="D49" s="16" t="s">
        <v>133</v>
      </c>
      <c r="E49" s="15" t="s">
        <v>134</v>
      </c>
      <c r="F49" s="15">
        <v>10</v>
      </c>
      <c r="G49" s="17">
        <v>31632.65</v>
      </c>
      <c r="H49" s="17">
        <f t="shared" ref="H49:H94" si="2">ROUND(F49*G49,2)</f>
        <v>316326.5</v>
      </c>
    </row>
    <row r="50" spans="1:8" s="1" customFormat="1" ht="15.6" customHeight="1" x14ac:dyDescent="0.25">
      <c r="A50" s="15">
        <v>35</v>
      </c>
      <c r="B50" s="15"/>
      <c r="C50" s="18" t="s">
        <v>135</v>
      </c>
      <c r="D50" s="16" t="s">
        <v>136</v>
      </c>
      <c r="E50" s="15" t="s">
        <v>137</v>
      </c>
      <c r="F50" s="15">
        <v>3388</v>
      </c>
      <c r="G50" s="17">
        <v>54.95</v>
      </c>
      <c r="H50" s="17">
        <f t="shared" si="2"/>
        <v>186170.6</v>
      </c>
    </row>
    <row r="51" spans="1:8" s="1" customFormat="1" ht="62.45" customHeight="1" x14ac:dyDescent="0.25">
      <c r="A51" s="15">
        <v>36</v>
      </c>
      <c r="B51" s="15"/>
      <c r="C51" s="18" t="s">
        <v>138</v>
      </c>
      <c r="D51" s="16" t="s">
        <v>139</v>
      </c>
      <c r="E51" s="15" t="s">
        <v>140</v>
      </c>
      <c r="F51" s="15">
        <v>2.1</v>
      </c>
      <c r="G51" s="17">
        <v>20759.099999999999</v>
      </c>
      <c r="H51" s="17">
        <f t="shared" si="2"/>
        <v>43594.11</v>
      </c>
    </row>
    <row r="52" spans="1:8" s="1" customFormat="1" ht="15.6" customHeight="1" x14ac:dyDescent="0.25">
      <c r="A52" s="15">
        <v>37</v>
      </c>
      <c r="B52" s="15"/>
      <c r="C52" s="18" t="s">
        <v>141</v>
      </c>
      <c r="D52" s="16" t="s">
        <v>142</v>
      </c>
      <c r="E52" s="15" t="s">
        <v>143</v>
      </c>
      <c r="F52" s="15">
        <v>850.09990664271004</v>
      </c>
      <c r="G52" s="17">
        <v>35.53</v>
      </c>
      <c r="H52" s="17">
        <f t="shared" si="2"/>
        <v>30204.05</v>
      </c>
    </row>
    <row r="53" spans="1:8" s="1" customFormat="1" ht="46.9" customHeight="1" x14ac:dyDescent="0.25">
      <c r="A53" s="15">
        <v>38</v>
      </c>
      <c r="B53" s="15"/>
      <c r="C53" s="18" t="s">
        <v>144</v>
      </c>
      <c r="D53" s="16" t="s">
        <v>145</v>
      </c>
      <c r="E53" s="15" t="s">
        <v>137</v>
      </c>
      <c r="F53" s="15">
        <v>32.806450289586998</v>
      </c>
      <c r="G53" s="17">
        <v>622.63</v>
      </c>
      <c r="H53" s="17">
        <f t="shared" si="2"/>
        <v>20426.28</v>
      </c>
    </row>
    <row r="54" spans="1:8" s="1" customFormat="1" ht="62.45" customHeight="1" x14ac:dyDescent="0.25">
      <c r="A54" s="15">
        <v>39</v>
      </c>
      <c r="B54" s="15"/>
      <c r="C54" s="18" t="s">
        <v>146</v>
      </c>
      <c r="D54" s="16" t="s">
        <v>147</v>
      </c>
      <c r="E54" s="15" t="s">
        <v>140</v>
      </c>
      <c r="F54" s="15">
        <v>19.255396443441999</v>
      </c>
      <c r="G54" s="17">
        <v>1019.54</v>
      </c>
      <c r="H54" s="17">
        <f t="shared" si="2"/>
        <v>19631.650000000001</v>
      </c>
    </row>
    <row r="55" spans="1:8" s="1" customFormat="1" ht="62.45" customHeight="1" x14ac:dyDescent="0.25">
      <c r="A55" s="15">
        <v>40</v>
      </c>
      <c r="B55" s="15"/>
      <c r="C55" s="18" t="s">
        <v>148</v>
      </c>
      <c r="D55" s="16" t="s">
        <v>149</v>
      </c>
      <c r="E55" s="15" t="s">
        <v>140</v>
      </c>
      <c r="F55" s="15">
        <v>130.04375733732999</v>
      </c>
      <c r="G55" s="17">
        <v>148.57</v>
      </c>
      <c r="H55" s="17">
        <f t="shared" si="2"/>
        <v>19320.599999999999</v>
      </c>
    </row>
    <row r="56" spans="1:8" s="1" customFormat="1" ht="62.45" customHeight="1" x14ac:dyDescent="0.25">
      <c r="A56" s="15">
        <v>41</v>
      </c>
      <c r="B56" s="15"/>
      <c r="C56" s="18" t="s">
        <v>150</v>
      </c>
      <c r="D56" s="16" t="s">
        <v>151</v>
      </c>
      <c r="E56" s="15" t="s">
        <v>140</v>
      </c>
      <c r="F56" s="15">
        <v>6.3759583214497999</v>
      </c>
      <c r="G56" s="17">
        <v>2072.58</v>
      </c>
      <c r="H56" s="17">
        <f t="shared" si="2"/>
        <v>13214.68</v>
      </c>
    </row>
    <row r="57" spans="1:8" s="1" customFormat="1" ht="62.45" customHeight="1" x14ac:dyDescent="0.25">
      <c r="A57" s="15">
        <v>42</v>
      </c>
      <c r="B57" s="15"/>
      <c r="C57" s="18" t="s">
        <v>152</v>
      </c>
      <c r="D57" s="16" t="s">
        <v>153</v>
      </c>
      <c r="E57" s="15" t="s">
        <v>140</v>
      </c>
      <c r="F57" s="15">
        <v>111.16905680278001</v>
      </c>
      <c r="G57" s="17">
        <v>41.6</v>
      </c>
      <c r="H57" s="17">
        <f t="shared" si="2"/>
        <v>4624.63</v>
      </c>
    </row>
    <row r="58" spans="1:8" s="1" customFormat="1" ht="46.9" customHeight="1" x14ac:dyDescent="0.25">
      <c r="A58" s="15">
        <v>43</v>
      </c>
      <c r="B58" s="15"/>
      <c r="C58" s="18" t="s">
        <v>154</v>
      </c>
      <c r="D58" s="16" t="s">
        <v>155</v>
      </c>
      <c r="E58" s="15" t="s">
        <v>137</v>
      </c>
      <c r="F58" s="15">
        <v>76.349810542838</v>
      </c>
      <c r="G58" s="17">
        <v>55.26</v>
      </c>
      <c r="H58" s="17">
        <f t="shared" si="2"/>
        <v>4219.09</v>
      </c>
    </row>
    <row r="59" spans="1:8" s="1" customFormat="1" ht="15.6" customHeight="1" x14ac:dyDescent="0.25">
      <c r="A59" s="15">
        <v>44</v>
      </c>
      <c r="B59" s="15"/>
      <c r="C59" s="18" t="s">
        <v>156</v>
      </c>
      <c r="D59" s="16" t="s">
        <v>157</v>
      </c>
      <c r="E59" s="15" t="s">
        <v>134</v>
      </c>
      <c r="F59" s="15">
        <v>8.5854719342788002</v>
      </c>
      <c r="G59" s="17">
        <v>442.11</v>
      </c>
      <c r="H59" s="17">
        <f t="shared" si="2"/>
        <v>3795.72</v>
      </c>
    </row>
    <row r="60" spans="1:8" s="1" customFormat="1" ht="31.5" customHeight="1" x14ac:dyDescent="0.25">
      <c r="A60" s="15">
        <v>45</v>
      </c>
      <c r="B60" s="15"/>
      <c r="C60" s="18" t="s">
        <v>158</v>
      </c>
      <c r="D60" s="16" t="s">
        <v>159</v>
      </c>
      <c r="E60" s="15" t="s">
        <v>137</v>
      </c>
      <c r="F60" s="15">
        <v>4.1361608373944998</v>
      </c>
      <c r="G60" s="17">
        <v>490</v>
      </c>
      <c r="H60" s="17">
        <f t="shared" si="2"/>
        <v>2026.72</v>
      </c>
    </row>
    <row r="61" spans="1:8" s="1" customFormat="1" ht="31.5" customHeight="1" x14ac:dyDescent="0.25">
      <c r="A61" s="15">
        <v>46</v>
      </c>
      <c r="B61" s="15"/>
      <c r="C61" s="18" t="s">
        <v>160</v>
      </c>
      <c r="D61" s="16" t="s">
        <v>161</v>
      </c>
      <c r="E61" s="15" t="s">
        <v>134</v>
      </c>
      <c r="F61" s="15">
        <v>2.0201050564038998</v>
      </c>
      <c r="G61" s="17">
        <v>592.20000000000005</v>
      </c>
      <c r="H61" s="17">
        <f t="shared" si="2"/>
        <v>1196.31</v>
      </c>
    </row>
    <row r="62" spans="1:8" s="1" customFormat="1" ht="15.6" customHeight="1" x14ac:dyDescent="0.25">
      <c r="A62" s="15">
        <v>47</v>
      </c>
      <c r="B62" s="15"/>
      <c r="C62" s="18" t="s">
        <v>162</v>
      </c>
      <c r="D62" s="16" t="s">
        <v>163</v>
      </c>
      <c r="E62" s="15" t="s">
        <v>164</v>
      </c>
      <c r="F62" s="15">
        <v>0.19368637382171</v>
      </c>
      <c r="G62" s="17">
        <v>3390</v>
      </c>
      <c r="H62" s="17">
        <f t="shared" si="2"/>
        <v>656.6</v>
      </c>
    </row>
    <row r="63" spans="1:8" s="1" customFormat="1" ht="31.5" customHeight="1" x14ac:dyDescent="0.25">
      <c r="A63" s="15">
        <v>48</v>
      </c>
      <c r="B63" s="15"/>
      <c r="C63" s="18" t="s">
        <v>165</v>
      </c>
      <c r="D63" s="16" t="s">
        <v>166</v>
      </c>
      <c r="E63" s="15" t="s">
        <v>164</v>
      </c>
      <c r="F63" s="15">
        <v>7.4531631965661996E-2</v>
      </c>
      <c r="G63" s="17">
        <v>5520</v>
      </c>
      <c r="H63" s="17">
        <f t="shared" si="2"/>
        <v>411.41</v>
      </c>
    </row>
    <row r="64" spans="1:8" s="1" customFormat="1" ht="62.45" customHeight="1" x14ac:dyDescent="0.25">
      <c r="A64" s="15">
        <v>49</v>
      </c>
      <c r="B64" s="15"/>
      <c r="C64" s="18" t="s">
        <v>167</v>
      </c>
      <c r="D64" s="16" t="s">
        <v>168</v>
      </c>
      <c r="E64" s="15" t="s">
        <v>134</v>
      </c>
      <c r="F64" s="15">
        <v>1.0100613689272999</v>
      </c>
      <c r="G64" s="17">
        <v>257.08</v>
      </c>
      <c r="H64" s="17">
        <f t="shared" si="2"/>
        <v>259.67</v>
      </c>
    </row>
    <row r="65" spans="1:8" s="1" customFormat="1" ht="46.9" customHeight="1" x14ac:dyDescent="0.25">
      <c r="A65" s="15">
        <v>50</v>
      </c>
      <c r="B65" s="15"/>
      <c r="C65" s="18" t="s">
        <v>169</v>
      </c>
      <c r="D65" s="16" t="s">
        <v>170</v>
      </c>
      <c r="E65" s="15" t="s">
        <v>164</v>
      </c>
      <c r="F65" s="15">
        <v>3.7126614864320999E-2</v>
      </c>
      <c r="G65" s="17">
        <v>5950</v>
      </c>
      <c r="H65" s="17">
        <f t="shared" si="2"/>
        <v>220.9</v>
      </c>
    </row>
    <row r="66" spans="1:8" s="1" customFormat="1" ht="62.45" customHeight="1" x14ac:dyDescent="0.25">
      <c r="A66" s="15">
        <v>51</v>
      </c>
      <c r="B66" s="15"/>
      <c r="C66" s="18" t="s">
        <v>171</v>
      </c>
      <c r="D66" s="16" t="s">
        <v>172</v>
      </c>
      <c r="E66" s="15" t="s">
        <v>140</v>
      </c>
      <c r="F66" s="15">
        <v>4.4887585840161996</v>
      </c>
      <c r="G66" s="17">
        <v>49.1</v>
      </c>
      <c r="H66" s="17">
        <f t="shared" si="2"/>
        <v>220.4</v>
      </c>
    </row>
    <row r="67" spans="1:8" s="1" customFormat="1" ht="31.5" customHeight="1" x14ac:dyDescent="0.25">
      <c r="A67" s="15">
        <v>52</v>
      </c>
      <c r="B67" s="15"/>
      <c r="C67" s="18" t="s">
        <v>173</v>
      </c>
      <c r="D67" s="16" t="s">
        <v>174</v>
      </c>
      <c r="E67" s="15" t="s">
        <v>134</v>
      </c>
      <c r="F67" s="15">
        <v>2.5250927601941</v>
      </c>
      <c r="G67" s="17">
        <v>82.2</v>
      </c>
      <c r="H67" s="17">
        <f t="shared" si="2"/>
        <v>207.56</v>
      </c>
    </row>
    <row r="68" spans="1:8" s="1" customFormat="1" ht="31.5" customHeight="1" x14ac:dyDescent="0.25">
      <c r="A68" s="15">
        <v>53</v>
      </c>
      <c r="B68" s="15"/>
      <c r="C68" s="18" t="s">
        <v>175</v>
      </c>
      <c r="D68" s="16" t="s">
        <v>176</v>
      </c>
      <c r="E68" s="15" t="s">
        <v>134</v>
      </c>
      <c r="F68" s="15">
        <v>1.0100309022233001</v>
      </c>
      <c r="G68" s="17">
        <v>65.13</v>
      </c>
      <c r="H68" s="17">
        <f t="shared" si="2"/>
        <v>65.78</v>
      </c>
    </row>
    <row r="69" spans="1:8" s="1" customFormat="1" ht="15.6" customHeight="1" x14ac:dyDescent="0.25">
      <c r="A69" s="15">
        <v>54</v>
      </c>
      <c r="B69" s="15"/>
      <c r="C69" s="18" t="s">
        <v>177</v>
      </c>
      <c r="D69" s="16" t="s">
        <v>178</v>
      </c>
      <c r="E69" s="15" t="s">
        <v>164</v>
      </c>
      <c r="F69" s="15">
        <v>1.2914011904722999E-2</v>
      </c>
      <c r="G69" s="17">
        <v>1946.91</v>
      </c>
      <c r="H69" s="17">
        <f t="shared" si="2"/>
        <v>25.14</v>
      </c>
    </row>
    <row r="70" spans="1:8" s="1" customFormat="1" ht="31.5" customHeight="1" x14ac:dyDescent="0.25">
      <c r="A70" s="15">
        <v>55</v>
      </c>
      <c r="B70" s="15"/>
      <c r="C70" s="18" t="s">
        <v>179</v>
      </c>
      <c r="D70" s="16" t="s">
        <v>180</v>
      </c>
      <c r="E70" s="15" t="s">
        <v>137</v>
      </c>
      <c r="F70" s="15">
        <v>4.3864679051375997E-2</v>
      </c>
      <c r="G70" s="17">
        <v>558.33000000000004</v>
      </c>
      <c r="H70" s="17">
        <f t="shared" si="2"/>
        <v>24.49</v>
      </c>
    </row>
    <row r="71" spans="1:8" s="1" customFormat="1" ht="46.9" customHeight="1" x14ac:dyDescent="0.25">
      <c r="A71" s="15">
        <v>56</v>
      </c>
      <c r="B71" s="15"/>
      <c r="C71" s="18" t="s">
        <v>181</v>
      </c>
      <c r="D71" s="16" t="s">
        <v>182</v>
      </c>
      <c r="E71" s="15" t="s">
        <v>164</v>
      </c>
      <c r="F71" s="15">
        <v>2.9702400958392002E-3</v>
      </c>
      <c r="G71" s="17">
        <v>7008.5</v>
      </c>
      <c r="H71" s="17">
        <f t="shared" si="2"/>
        <v>20.82</v>
      </c>
    </row>
    <row r="72" spans="1:8" s="1" customFormat="1" ht="31.5" customHeight="1" x14ac:dyDescent="0.25">
      <c r="A72" s="15">
        <v>57</v>
      </c>
      <c r="B72" s="15"/>
      <c r="C72" s="18" t="s">
        <v>183</v>
      </c>
      <c r="D72" s="16" t="s">
        <v>184</v>
      </c>
      <c r="E72" s="15" t="s">
        <v>137</v>
      </c>
      <c r="F72" s="15">
        <v>2.5329052574961E-2</v>
      </c>
      <c r="G72" s="17">
        <v>550</v>
      </c>
      <c r="H72" s="17">
        <f t="shared" si="2"/>
        <v>13.93</v>
      </c>
    </row>
    <row r="73" spans="1:8" s="1" customFormat="1" ht="15.6" customHeight="1" x14ac:dyDescent="0.25">
      <c r="A73" s="15">
        <v>58</v>
      </c>
      <c r="B73" s="15"/>
      <c r="C73" s="18" t="s">
        <v>185</v>
      </c>
      <c r="D73" s="16" t="s">
        <v>186</v>
      </c>
      <c r="E73" s="15" t="s">
        <v>137</v>
      </c>
      <c r="F73" s="15">
        <v>3.0483753363310999</v>
      </c>
      <c r="G73" s="17">
        <v>2.44</v>
      </c>
      <c r="H73" s="17">
        <f t="shared" si="2"/>
        <v>7.44</v>
      </c>
    </row>
    <row r="74" spans="1:8" s="1" customFormat="1" ht="31.5" customHeight="1" x14ac:dyDescent="0.25">
      <c r="A74" s="15">
        <v>59</v>
      </c>
      <c r="B74" s="15"/>
      <c r="C74" s="18" t="s">
        <v>187</v>
      </c>
      <c r="D74" s="16" t="s">
        <v>188</v>
      </c>
      <c r="E74" s="15" t="s">
        <v>164</v>
      </c>
      <c r="F74" s="15">
        <v>4.0405011822357002E-4</v>
      </c>
      <c r="G74" s="17">
        <v>14830</v>
      </c>
      <c r="H74" s="17">
        <f t="shared" si="2"/>
        <v>5.99</v>
      </c>
    </row>
    <row r="75" spans="1:8" s="1" customFormat="1" ht="15.6" customHeight="1" x14ac:dyDescent="0.25">
      <c r="A75" s="15">
        <v>60</v>
      </c>
      <c r="B75" s="15"/>
      <c r="C75" s="18" t="s">
        <v>189</v>
      </c>
      <c r="D75" s="16" t="s">
        <v>190</v>
      </c>
      <c r="E75" s="15" t="s">
        <v>164</v>
      </c>
      <c r="F75" s="15">
        <v>1.516069272155E-4</v>
      </c>
      <c r="G75" s="17">
        <v>30030</v>
      </c>
      <c r="H75" s="17">
        <f t="shared" si="2"/>
        <v>4.55</v>
      </c>
    </row>
    <row r="76" spans="1:8" s="1" customFormat="1" ht="15.6" customHeight="1" x14ac:dyDescent="0.25">
      <c r="A76" s="15">
        <v>61</v>
      </c>
      <c r="B76" s="15"/>
      <c r="C76" s="18" t="s">
        <v>191</v>
      </c>
      <c r="D76" s="16" t="s">
        <v>192</v>
      </c>
      <c r="E76" s="15" t="s">
        <v>164</v>
      </c>
      <c r="F76" s="15">
        <v>2.4728191444354001E-4</v>
      </c>
      <c r="G76" s="17">
        <v>11978</v>
      </c>
      <c r="H76" s="17">
        <f t="shared" si="2"/>
        <v>2.96</v>
      </c>
    </row>
    <row r="77" spans="1:8" s="1" customFormat="1" ht="15.6" customHeight="1" x14ac:dyDescent="0.25">
      <c r="A77" s="15">
        <v>62</v>
      </c>
      <c r="B77" s="15"/>
      <c r="C77" s="18" t="s">
        <v>193</v>
      </c>
      <c r="D77" s="16" t="s">
        <v>194</v>
      </c>
      <c r="E77" s="15" t="s">
        <v>164</v>
      </c>
      <c r="F77" s="15">
        <v>1.4672481880026E-4</v>
      </c>
      <c r="G77" s="17">
        <v>5989</v>
      </c>
      <c r="H77" s="17">
        <f t="shared" si="2"/>
        <v>0.88</v>
      </c>
    </row>
    <row r="78" spans="1:8" s="1" customFormat="1" ht="15.6" customHeight="1" x14ac:dyDescent="0.25">
      <c r="A78" s="15">
        <v>63</v>
      </c>
      <c r="B78" s="15"/>
      <c r="C78" s="18" t="s">
        <v>195</v>
      </c>
      <c r="D78" s="16" t="s">
        <v>196</v>
      </c>
      <c r="E78" s="15" t="s">
        <v>143</v>
      </c>
      <c r="F78" s="15">
        <v>1.1698678170585E-2</v>
      </c>
      <c r="G78" s="17">
        <v>57.63</v>
      </c>
      <c r="H78" s="17">
        <f t="shared" si="2"/>
        <v>0.67</v>
      </c>
    </row>
    <row r="79" spans="1:8" s="1" customFormat="1" ht="15.6" customHeight="1" x14ac:dyDescent="0.25">
      <c r="A79" s="15">
        <v>64</v>
      </c>
      <c r="B79" s="15"/>
      <c r="C79" s="18" t="s">
        <v>197</v>
      </c>
      <c r="D79" s="16" t="s">
        <v>198</v>
      </c>
      <c r="E79" s="15" t="s">
        <v>199</v>
      </c>
      <c r="F79" s="15">
        <v>6.7985640539714995E-2</v>
      </c>
      <c r="G79" s="17">
        <v>7.8</v>
      </c>
      <c r="H79" s="17">
        <f t="shared" si="2"/>
        <v>0.53</v>
      </c>
    </row>
    <row r="80" spans="1:8" s="1" customFormat="1" ht="15.6" customHeight="1" x14ac:dyDescent="0.25">
      <c r="A80" s="15">
        <v>65</v>
      </c>
      <c r="B80" s="15"/>
      <c r="C80" s="18" t="s">
        <v>200</v>
      </c>
      <c r="D80" s="16" t="s">
        <v>201</v>
      </c>
      <c r="E80" s="15" t="s">
        <v>143</v>
      </c>
      <c r="F80" s="15">
        <v>7.0064589805874003E-2</v>
      </c>
      <c r="G80" s="17">
        <v>7.46</v>
      </c>
      <c r="H80" s="17">
        <f t="shared" si="2"/>
        <v>0.52</v>
      </c>
    </row>
    <row r="81" spans="1:8" s="1" customFormat="1" ht="15.6" customHeight="1" x14ac:dyDescent="0.25">
      <c r="A81" s="15">
        <v>66</v>
      </c>
      <c r="B81" s="15"/>
      <c r="C81" s="18" t="s">
        <v>202</v>
      </c>
      <c r="D81" s="16" t="s">
        <v>203</v>
      </c>
      <c r="E81" s="15" t="s">
        <v>164</v>
      </c>
      <c r="F81" s="15">
        <v>1.9469296247702001E-4</v>
      </c>
      <c r="G81" s="17">
        <v>2606.9</v>
      </c>
      <c r="H81" s="17">
        <f t="shared" si="2"/>
        <v>0.51</v>
      </c>
    </row>
    <row r="82" spans="1:8" s="1" customFormat="1" ht="15.6" customHeight="1" x14ac:dyDescent="0.25">
      <c r="A82" s="15">
        <v>67</v>
      </c>
      <c r="B82" s="15"/>
      <c r="C82" s="18" t="s">
        <v>204</v>
      </c>
      <c r="D82" s="16" t="s">
        <v>205</v>
      </c>
      <c r="E82" s="15" t="s">
        <v>199</v>
      </c>
      <c r="F82" s="15">
        <v>0.25810910080190003</v>
      </c>
      <c r="G82" s="17">
        <v>1.82</v>
      </c>
      <c r="H82" s="17">
        <f t="shared" si="2"/>
        <v>0.47</v>
      </c>
    </row>
    <row r="83" spans="1:8" s="1" customFormat="1" ht="31.5" customHeight="1" x14ac:dyDescent="0.25">
      <c r="A83" s="15">
        <v>68</v>
      </c>
      <c r="B83" s="15"/>
      <c r="C83" s="18" t="s">
        <v>206</v>
      </c>
      <c r="D83" s="16" t="s">
        <v>207</v>
      </c>
      <c r="E83" s="15" t="s">
        <v>199</v>
      </c>
      <c r="F83" s="15">
        <v>2.0013093746188999E-2</v>
      </c>
      <c r="G83" s="17">
        <v>23.09</v>
      </c>
      <c r="H83" s="17">
        <f t="shared" si="2"/>
        <v>0.46</v>
      </c>
    </row>
    <row r="84" spans="1:8" s="1" customFormat="1" ht="15.6" customHeight="1" x14ac:dyDescent="0.25">
      <c r="A84" s="15">
        <v>69</v>
      </c>
      <c r="B84" s="15"/>
      <c r="C84" s="18" t="s">
        <v>208</v>
      </c>
      <c r="D84" s="16" t="s">
        <v>209</v>
      </c>
      <c r="E84" s="15" t="s">
        <v>143</v>
      </c>
      <c r="F84" s="15">
        <v>9.8369581422454999E-2</v>
      </c>
      <c r="G84" s="17">
        <v>3.62</v>
      </c>
      <c r="H84" s="17">
        <f t="shared" si="2"/>
        <v>0.36</v>
      </c>
    </row>
    <row r="85" spans="1:8" s="1" customFormat="1" ht="15.6" customHeight="1" x14ac:dyDescent="0.25">
      <c r="A85" s="15">
        <v>70</v>
      </c>
      <c r="B85" s="15"/>
      <c r="C85" s="18" t="s">
        <v>210</v>
      </c>
      <c r="D85" s="16" t="s">
        <v>211</v>
      </c>
      <c r="E85" s="15" t="s">
        <v>164</v>
      </c>
      <c r="F85" s="15">
        <v>1.6156710203539999E-5</v>
      </c>
      <c r="G85" s="17">
        <v>10315.01</v>
      </c>
      <c r="H85" s="17">
        <f t="shared" si="2"/>
        <v>0.17</v>
      </c>
    </row>
    <row r="86" spans="1:8" s="1" customFormat="1" ht="31.5" customHeight="1" x14ac:dyDescent="0.25">
      <c r="A86" s="15">
        <v>71</v>
      </c>
      <c r="B86" s="15"/>
      <c r="C86" s="18" t="s">
        <v>212</v>
      </c>
      <c r="D86" s="16" t="s">
        <v>213</v>
      </c>
      <c r="E86" s="15" t="s">
        <v>164</v>
      </c>
      <c r="F86" s="15">
        <v>3.2306229767695998E-5</v>
      </c>
      <c r="G86" s="17">
        <v>4455.2</v>
      </c>
      <c r="H86" s="17">
        <f t="shared" si="2"/>
        <v>0.14000000000000001</v>
      </c>
    </row>
    <row r="87" spans="1:8" s="1" customFormat="1" ht="46.9" customHeight="1" x14ac:dyDescent="0.25">
      <c r="A87" s="15">
        <v>72</v>
      </c>
      <c r="B87" s="15"/>
      <c r="C87" s="18" t="s">
        <v>214</v>
      </c>
      <c r="D87" s="16" t="s">
        <v>215</v>
      </c>
      <c r="E87" s="15" t="s">
        <v>137</v>
      </c>
      <c r="F87" s="15">
        <v>1.2912445236012E-4</v>
      </c>
      <c r="G87" s="17">
        <v>1056</v>
      </c>
      <c r="H87" s="17">
        <f t="shared" si="2"/>
        <v>0.14000000000000001</v>
      </c>
    </row>
    <row r="88" spans="1:8" s="1" customFormat="1" ht="31.5" customHeight="1" x14ac:dyDescent="0.25">
      <c r="A88" s="15">
        <v>73</v>
      </c>
      <c r="B88" s="15"/>
      <c r="C88" s="18" t="s">
        <v>216</v>
      </c>
      <c r="D88" s="16" t="s">
        <v>217</v>
      </c>
      <c r="E88" s="15" t="s">
        <v>140</v>
      </c>
      <c r="F88" s="15">
        <v>2.2608852188472999E-3</v>
      </c>
      <c r="G88" s="17">
        <v>53.61</v>
      </c>
      <c r="H88" s="17">
        <f t="shared" si="2"/>
        <v>0.12</v>
      </c>
    </row>
    <row r="89" spans="1:8" s="1" customFormat="1" ht="62.45" customHeight="1" x14ac:dyDescent="0.25">
      <c r="A89" s="15">
        <v>74</v>
      </c>
      <c r="B89" s="15"/>
      <c r="C89" s="18" t="s">
        <v>218</v>
      </c>
      <c r="D89" s="16" t="s">
        <v>219</v>
      </c>
      <c r="E89" s="15" t="s">
        <v>134</v>
      </c>
      <c r="F89" s="15">
        <v>1.0466621784852E-4</v>
      </c>
      <c r="G89" s="17">
        <v>506.63</v>
      </c>
      <c r="H89" s="17">
        <f t="shared" si="2"/>
        <v>0.05</v>
      </c>
    </row>
    <row r="90" spans="1:8" s="1" customFormat="1" ht="46.9" customHeight="1" x14ac:dyDescent="0.25">
      <c r="A90" s="15">
        <v>75</v>
      </c>
      <c r="B90" s="15"/>
      <c r="C90" s="18" t="s">
        <v>220</v>
      </c>
      <c r="D90" s="16" t="s">
        <v>221</v>
      </c>
      <c r="E90" s="15" t="s">
        <v>199</v>
      </c>
      <c r="F90" s="15">
        <v>8.5937906031960005E-3</v>
      </c>
      <c r="G90" s="17">
        <v>6.17</v>
      </c>
      <c r="H90" s="17">
        <f t="shared" si="2"/>
        <v>0.05</v>
      </c>
    </row>
    <row r="91" spans="1:8" s="1" customFormat="1" ht="15.6" customHeight="1" x14ac:dyDescent="0.25">
      <c r="A91" s="15">
        <v>76</v>
      </c>
      <c r="B91" s="15"/>
      <c r="C91" s="18" t="s">
        <v>222</v>
      </c>
      <c r="D91" s="16" t="s">
        <v>223</v>
      </c>
      <c r="E91" s="15" t="s">
        <v>164</v>
      </c>
      <c r="F91" s="15">
        <v>3.0940644813316998E-5</v>
      </c>
      <c r="G91" s="17">
        <v>734.5</v>
      </c>
      <c r="H91" s="17">
        <f t="shared" si="2"/>
        <v>0.02</v>
      </c>
    </row>
    <row r="92" spans="1:8" s="1" customFormat="1" ht="31.5" customHeight="1" x14ac:dyDescent="0.25">
      <c r="A92" s="15">
        <v>77</v>
      </c>
      <c r="B92" s="15"/>
      <c r="C92" s="18" t="s">
        <v>224</v>
      </c>
      <c r="D92" s="16" t="s">
        <v>225</v>
      </c>
      <c r="E92" s="15" t="s">
        <v>226</v>
      </c>
      <c r="F92" s="15">
        <v>2.2097044806649001E-5</v>
      </c>
      <c r="G92" s="17">
        <v>342.82</v>
      </c>
      <c r="H92" s="17">
        <f t="shared" si="2"/>
        <v>0.01</v>
      </c>
    </row>
    <row r="93" spans="1:8" s="1" customFormat="1" ht="15.6" customHeight="1" x14ac:dyDescent="0.25">
      <c r="A93" s="15">
        <v>78</v>
      </c>
      <c r="B93" s="15"/>
      <c r="C93" s="18" t="s">
        <v>227</v>
      </c>
      <c r="D93" s="16" t="s">
        <v>228</v>
      </c>
      <c r="E93" s="15" t="s">
        <v>229</v>
      </c>
      <c r="F93" s="15">
        <v>1.6166004429787E-4</v>
      </c>
      <c r="G93" s="17">
        <v>46.86</v>
      </c>
      <c r="H93" s="17">
        <f t="shared" si="2"/>
        <v>0.01</v>
      </c>
    </row>
    <row r="94" spans="1:8" s="1" customFormat="1" ht="46.9" customHeight="1" x14ac:dyDescent="0.25">
      <c r="A94" s="15">
        <v>79</v>
      </c>
      <c r="B94" s="15"/>
      <c r="C94" s="18" t="s">
        <v>230</v>
      </c>
      <c r="D94" s="16" t="s">
        <v>231</v>
      </c>
      <c r="E94" s="15" t="s">
        <v>199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4" s="1" customFormat="1" ht="15.6" customHeight="1" x14ac:dyDescent="0.25"/>
    <row r="98" spans="2:4" s="1" customFormat="1" ht="15.6" customHeight="1" x14ac:dyDescent="0.25">
      <c r="B98" s="77"/>
      <c r="C98" s="77"/>
      <c r="D98" s="77"/>
    </row>
    <row r="99" spans="2:4" s="1" customFormat="1" ht="15.6" customHeight="1" x14ac:dyDescent="0.25">
      <c r="B99" s="77" t="s">
        <v>232</v>
      </c>
      <c r="C99" s="77"/>
      <c r="D99" s="77"/>
    </row>
    <row r="100" spans="2:4" s="1" customFormat="1" ht="15.6" customHeight="1" x14ac:dyDescent="0.25">
      <c r="B100" s="5" t="s">
        <v>46</v>
      </c>
      <c r="C100" s="77"/>
      <c r="D100" s="77"/>
    </row>
    <row r="101" spans="2:4" s="1" customFormat="1" ht="15.6" customHeight="1" x14ac:dyDescent="0.25">
      <c r="B101" s="77"/>
      <c r="C101" s="77"/>
      <c r="D101" s="77"/>
    </row>
    <row r="102" spans="2:4" s="1" customFormat="1" ht="15.6" customHeight="1" x14ac:dyDescent="0.25">
      <c r="B102" s="77" t="s">
        <v>377</v>
      </c>
      <c r="C102" s="77"/>
      <c r="D102" s="77"/>
    </row>
    <row r="103" spans="2:4" s="1" customFormat="1" ht="15.6" customHeight="1" x14ac:dyDescent="0.25">
      <c r="B103" s="5" t="s">
        <v>47</v>
      </c>
      <c r="C103" s="77"/>
      <c r="D103" s="77"/>
    </row>
    <row r="104" spans="2:4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89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4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233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4" t="s">
        <v>234</v>
      </c>
      <c r="C5" s="104"/>
      <c r="D5" s="104"/>
      <c r="E5" s="104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11" t="s">
        <v>235</v>
      </c>
      <c r="C7" s="111"/>
      <c r="D7" s="111"/>
      <c r="E7" s="111"/>
    </row>
    <row r="8" spans="1:5" ht="15.6" customHeight="1" x14ac:dyDescent="0.25">
      <c r="B8" s="111" t="str">
        <f>'Прил.2 Расч стоим'!B7:K7</f>
        <v>Единица измерения  — 1 ПС</v>
      </c>
      <c r="C8" s="111"/>
      <c r="D8" s="111"/>
      <c r="E8" s="111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236</v>
      </c>
      <c r="C10" s="4" t="s">
        <v>237</v>
      </c>
      <c r="D10" s="4" t="s">
        <v>238</v>
      </c>
      <c r="E10" s="4" t="s">
        <v>239</v>
      </c>
    </row>
    <row r="11" spans="1:5" s="1" customFormat="1" ht="15" customHeight="1" x14ac:dyDescent="0.25">
      <c r="B11" s="26" t="s">
        <v>240</v>
      </c>
      <c r="C11" s="42">
        <f>'Прил.5 Расчет СМР и ОБ'!J14</f>
        <v>37173.050000000003</v>
      </c>
      <c r="D11" s="43">
        <f>C11/C24</f>
        <v>6.7656030898542701E-3</v>
      </c>
      <c r="E11" s="43">
        <f>C11/C40</f>
        <v>6.0503791261306301E-3</v>
      </c>
    </row>
    <row r="12" spans="1:5" s="1" customFormat="1" ht="15" customHeight="1" x14ac:dyDescent="0.25">
      <c r="B12" s="26" t="s">
        <v>241</v>
      </c>
      <c r="C12" s="42">
        <f>'Прил.5 Расчет СМР и ОБ'!J23</f>
        <v>16333.98</v>
      </c>
      <c r="D12" s="43">
        <f>C12/C24</f>
        <v>2.9728318111539903E-3</v>
      </c>
      <c r="E12" s="43">
        <f>C12/C40</f>
        <v>2.6585596726293693E-3</v>
      </c>
    </row>
    <row r="13" spans="1:5" s="1" customFormat="1" ht="15" customHeight="1" x14ac:dyDescent="0.25">
      <c r="B13" s="26" t="s">
        <v>242</v>
      </c>
      <c r="C13" s="42">
        <f>'Прил.5 Расчет СМР и ОБ'!J38</f>
        <v>2736.3199999999993</v>
      </c>
      <c r="D13" s="43">
        <f>C13/C24</f>
        <v>4.9801818916742177E-4</v>
      </c>
      <c r="E13" s="43">
        <f>C13/C40</f>
        <v>4.4537032636315178E-4</v>
      </c>
    </row>
    <row r="14" spans="1:5" s="1" customFormat="1" ht="15" customHeight="1" x14ac:dyDescent="0.25">
      <c r="B14" s="26" t="s">
        <v>243</v>
      </c>
      <c r="C14" s="42">
        <f>C13+C12</f>
        <v>19070.3</v>
      </c>
      <c r="D14" s="43">
        <f>C14/C24</f>
        <v>3.4708500003214123E-3</v>
      </c>
      <c r="E14" s="43">
        <f>C14/C40</f>
        <v>3.1039299989925211E-3</v>
      </c>
    </row>
    <row r="15" spans="1:5" s="1" customFormat="1" ht="15" customHeight="1" x14ac:dyDescent="0.25">
      <c r="B15" s="26" t="s">
        <v>244</v>
      </c>
      <c r="C15" s="42">
        <f>'Прил.5 Расчет СМР и ОБ'!J16</f>
        <v>9433.86</v>
      </c>
      <c r="D15" s="43">
        <f>C15/C24</f>
        <v>1.7169899259074143E-3</v>
      </c>
      <c r="E15" s="43">
        <f>C15/C40</f>
        <v>1.5354787843031095E-3</v>
      </c>
    </row>
    <row r="16" spans="1:5" s="1" customFormat="1" ht="15" customHeight="1" x14ac:dyDescent="0.25">
      <c r="B16" s="26" t="s">
        <v>245</v>
      </c>
      <c r="C16" s="42">
        <f>'Прил.5 Расчет СМР и ОБ'!J53</f>
        <v>4633419.68</v>
      </c>
      <c r="D16" s="43">
        <f>C16/C24</f>
        <v>0.84329584211141084</v>
      </c>
      <c r="E16" s="43">
        <f>C16/C40</f>
        <v>0.75414704239966479</v>
      </c>
    </row>
    <row r="17" spans="2:5" s="1" customFormat="1" ht="15" customHeight="1" x14ac:dyDescent="0.25">
      <c r="B17" s="26" t="s">
        <v>246</v>
      </c>
      <c r="C17" s="42">
        <f>'Прил.5 Расчет СМР и ОБ'!J96</f>
        <v>728491.19000000041</v>
      </c>
      <c r="D17" s="43">
        <f>C17/C24</f>
        <v>0.13258751288892401</v>
      </c>
      <c r="E17" s="43">
        <f>C17/C40</f>
        <v>0.11857105859072808</v>
      </c>
    </row>
    <row r="18" spans="2:5" s="1" customFormat="1" ht="15" customHeight="1" x14ac:dyDescent="0.25">
      <c r="B18" s="26" t="s">
        <v>247</v>
      </c>
      <c r="C18" s="42">
        <f>C17+C16</f>
        <v>5361910.87</v>
      </c>
      <c r="D18" s="43">
        <f>C18/C24</f>
        <v>0.97588335500033474</v>
      </c>
      <c r="E18" s="43">
        <f>C18/C40</f>
        <v>0.87271810099039282</v>
      </c>
    </row>
    <row r="19" spans="2:5" s="1" customFormat="1" ht="15" customHeight="1" x14ac:dyDescent="0.25">
      <c r="B19" s="26" t="s">
        <v>248</v>
      </c>
      <c r="C19" s="42">
        <f>C18+C14+C11</f>
        <v>5418154.2199999997</v>
      </c>
      <c r="D19" s="43">
        <f>C19/C24</f>
        <v>0.98611980809051036</v>
      </c>
      <c r="E19" s="44">
        <f>C19/C40</f>
        <v>0.88187241011551598</v>
      </c>
    </row>
    <row r="20" spans="2:5" s="1" customFormat="1" ht="15" customHeight="1" x14ac:dyDescent="0.25">
      <c r="B20" s="26" t="s">
        <v>249</v>
      </c>
      <c r="C20" s="42">
        <f>'Прил.5 Расчет СМР и ОБ'!J100</f>
        <v>27749.556697919423</v>
      </c>
      <c r="D20" s="43">
        <f>C20/C24</f>
        <v>5.0504999330840458E-3</v>
      </c>
      <c r="E20" s="43">
        <f>C20/C40</f>
        <v>4.5165876516581249E-3</v>
      </c>
    </row>
    <row r="21" spans="2:5" s="1" customFormat="1" ht="15" customHeight="1" x14ac:dyDescent="0.25">
      <c r="B21" s="26" t="s">
        <v>250</v>
      </c>
      <c r="C21" s="45">
        <f>C20/(C11+C15)</f>
        <v>0.59539576208591005</v>
      </c>
      <c r="D21" s="43"/>
      <c r="E21" s="44"/>
    </row>
    <row r="22" spans="2:5" s="1" customFormat="1" ht="15" customHeight="1" x14ac:dyDescent="0.25">
      <c r="B22" s="26" t="s">
        <v>251</v>
      </c>
      <c r="C22" s="42">
        <f>'Прил.5 Расчет СМР и ОБ'!J99</f>
        <v>48514.016705433853</v>
      </c>
      <c r="D22" s="43">
        <f>C22/C24</f>
        <v>8.8296919764056202E-3</v>
      </c>
      <c r="E22" s="43">
        <f>C22/C40</f>
        <v>7.8962633951023559E-3</v>
      </c>
    </row>
    <row r="23" spans="2:5" s="1" customFormat="1" ht="15" customHeight="1" x14ac:dyDescent="0.25">
      <c r="B23" s="26" t="s">
        <v>252</v>
      </c>
      <c r="C23" s="45">
        <f>C22/(C11+C15)</f>
        <v>1.0409189689991001</v>
      </c>
      <c r="D23" s="43"/>
      <c r="E23" s="44"/>
    </row>
    <row r="24" spans="2:5" s="1" customFormat="1" ht="15" customHeight="1" x14ac:dyDescent="0.25">
      <c r="B24" s="26" t="s">
        <v>253</v>
      </c>
      <c r="C24" s="42">
        <f>C19+C20+C22</f>
        <v>5494417.7934033526</v>
      </c>
      <c r="D24" s="43">
        <f>C24/C24</f>
        <v>1</v>
      </c>
      <c r="E24" s="43">
        <f>C24/C40</f>
        <v>0.89428526116227636</v>
      </c>
    </row>
    <row r="25" spans="2:5" s="1" customFormat="1" ht="31.5" customHeight="1" x14ac:dyDescent="0.25">
      <c r="B25" s="26" t="s">
        <v>254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5" customHeight="1" x14ac:dyDescent="0.25">
      <c r="B26" s="26" t="s">
        <v>255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256</v>
      </c>
      <c r="C27" s="46">
        <f>C24+C25</f>
        <v>5494417.7934033526</v>
      </c>
      <c r="D27" s="43"/>
      <c r="E27" s="43">
        <f>C27/C40</f>
        <v>0.89428526116227636</v>
      </c>
    </row>
    <row r="28" spans="2:5" s="1" customFormat="1" ht="33" customHeight="1" x14ac:dyDescent="0.25">
      <c r="B28" s="26" t="s">
        <v>257</v>
      </c>
      <c r="C28" s="26"/>
      <c r="D28" s="44"/>
      <c r="E28" s="44"/>
    </row>
    <row r="29" spans="2:5" s="1" customFormat="1" ht="31.5" customHeight="1" x14ac:dyDescent="0.25">
      <c r="B29" s="26" t="s">
        <v>258</v>
      </c>
      <c r="C29" s="46">
        <f>ROUND(C24*0.039,2)</f>
        <v>214282.29</v>
      </c>
      <c r="D29" s="44"/>
      <c r="E29" s="43">
        <f>C29/C40</f>
        <v>3.4877124543600008E-2</v>
      </c>
    </row>
    <row r="30" spans="2:5" s="1" customFormat="1" ht="62.45" customHeight="1" x14ac:dyDescent="0.25">
      <c r="B30" s="26" t="s">
        <v>259</v>
      </c>
      <c r="C30" s="46">
        <f>ROUND((C24+C29)*0.021,2)</f>
        <v>119882.7</v>
      </c>
      <c r="D30" s="44"/>
      <c r="E30" s="43">
        <f>C30/C40</f>
        <v>1.9512409814749675E-2</v>
      </c>
    </row>
    <row r="31" spans="2:5" s="1" customFormat="1" ht="15.6" customHeight="1" x14ac:dyDescent="0.25">
      <c r="B31" s="26" t="s">
        <v>260</v>
      </c>
      <c r="C31" s="46">
        <f>ROUND(C25*80%*7%,2)</f>
        <v>0</v>
      </c>
      <c r="D31" s="44"/>
      <c r="E31" s="43">
        <f>C31/C40</f>
        <v>0</v>
      </c>
    </row>
    <row r="32" spans="2:5" s="1" customFormat="1" ht="31.5" customHeight="1" x14ac:dyDescent="0.25">
      <c r="B32" s="26" t="s">
        <v>261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262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263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264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265</v>
      </c>
      <c r="C36" s="48">
        <f>ROUND((C27+C29+C31+C30)*0.0214,2)</f>
        <v>124731.67</v>
      </c>
      <c r="D36" s="49"/>
      <c r="E36" s="50">
        <f>C36/C40</f>
        <v>2.0301640369445446E-2</v>
      </c>
      <c r="K36" s="36"/>
    </row>
    <row r="37" spans="2:11" s="1" customFormat="1" ht="15.6" customHeight="1" x14ac:dyDescent="0.25">
      <c r="B37" s="27" t="s">
        <v>266</v>
      </c>
      <c r="C37" s="27">
        <f>ROUND((C27+C29+C30+C31)*0.002,2)</f>
        <v>11657.17</v>
      </c>
      <c r="D37" s="51"/>
      <c r="E37" s="51">
        <f>C37/C40</f>
        <v>1.8973503125989445E-3</v>
      </c>
    </row>
    <row r="38" spans="2:11" s="1" customFormat="1" ht="62.45" customHeight="1" x14ac:dyDescent="0.25">
      <c r="B38" s="52" t="s">
        <v>267</v>
      </c>
      <c r="C38" s="53">
        <f>C27+C29+C30+C31+C36+C37</f>
        <v>5964971.6234033527</v>
      </c>
      <c r="D38" s="54"/>
      <c r="E38" s="55">
        <f>C38/C40</f>
        <v>0.9708737862026704</v>
      </c>
    </row>
    <row r="39" spans="2:11" s="1" customFormat="1" ht="15.6" customHeight="1" x14ac:dyDescent="0.25">
      <c r="B39" s="26" t="s">
        <v>268</v>
      </c>
      <c r="C39" s="42">
        <f>ROUND(C38*0.03,2)</f>
        <v>178949.15</v>
      </c>
      <c r="D39" s="44"/>
      <c r="E39" s="43">
        <f>C39/C40</f>
        <v>2.9126213797329489E-2</v>
      </c>
    </row>
    <row r="40" spans="2:11" s="1" customFormat="1" ht="15.6" customHeight="1" x14ac:dyDescent="0.25">
      <c r="B40" s="26" t="s">
        <v>269</v>
      </c>
      <c r="C40" s="42">
        <f>C39+C38</f>
        <v>6143920.7734033531</v>
      </c>
      <c r="D40" s="44"/>
      <c r="E40" s="43">
        <f>C40/C40</f>
        <v>1</v>
      </c>
    </row>
    <row r="41" spans="2:11" s="1" customFormat="1" ht="31.5" customHeight="1" x14ac:dyDescent="0.25">
      <c r="B41" s="26" t="s">
        <v>270</v>
      </c>
      <c r="C41" s="42">
        <f>C40/'Прил.5 Расчет СМР и ОБ'!E103</f>
        <v>6143920.7734033531</v>
      </c>
      <c r="D41" s="44"/>
      <c r="E41" s="44"/>
    </row>
    <row r="42" spans="2:11" s="1" customFormat="1" ht="15.6" customHeight="1" x14ac:dyDescent="0.25">
      <c r="B42" s="77"/>
      <c r="C42" s="77"/>
      <c r="D42" s="77"/>
    </row>
    <row r="43" spans="2:11" s="1" customFormat="1" ht="15.6" customHeight="1" x14ac:dyDescent="0.25">
      <c r="B43" s="77" t="s">
        <v>232</v>
      </c>
      <c r="C43" s="77"/>
      <c r="D43" s="77"/>
    </row>
    <row r="44" spans="2:11" s="1" customFormat="1" ht="15.6" customHeight="1" x14ac:dyDescent="0.25">
      <c r="B44" s="5" t="s">
        <v>46</v>
      </c>
      <c r="C44" s="77"/>
      <c r="D44" s="77"/>
    </row>
    <row r="45" spans="2:11" s="1" customFormat="1" ht="15.6" customHeight="1" x14ac:dyDescent="0.25">
      <c r="B45" s="77"/>
      <c r="C45" s="77"/>
      <c r="D45" s="77"/>
    </row>
    <row r="46" spans="2:11" s="1" customFormat="1" ht="15.6" customHeight="1" x14ac:dyDescent="0.25">
      <c r="B46" s="77" t="s">
        <v>377</v>
      </c>
      <c r="C46" s="77"/>
      <c r="D46" s="77"/>
    </row>
    <row r="47" spans="2:11" s="1" customFormat="1" ht="15.6" customHeight="1" x14ac:dyDescent="0.25">
      <c r="B47" s="5" t="s">
        <v>47</v>
      </c>
      <c r="C47" s="77"/>
      <c r="D47" s="77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1"/>
  <sheetViews>
    <sheetView tabSelected="1" view="pageBreakPreview" zoomScale="55" zoomScaleNormal="100" zoomScaleSheetLayoutView="55" workbookViewId="0">
      <selection activeCell="O21" sqref="O21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5" t="s">
        <v>271</v>
      </c>
      <c r="I2" s="125"/>
      <c r="J2" s="125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4" t="s">
        <v>272</v>
      </c>
      <c r="B4" s="104"/>
      <c r="C4" s="104"/>
      <c r="D4" s="104"/>
      <c r="E4" s="104"/>
      <c r="F4" s="104"/>
      <c r="G4" s="104"/>
      <c r="H4" s="104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6" t="s">
        <v>273</v>
      </c>
      <c r="B6" s="127"/>
      <c r="C6" s="127"/>
      <c r="D6" s="126" t="s">
        <v>274</v>
      </c>
      <c r="E6" s="128"/>
      <c r="F6" s="128"/>
      <c r="G6" s="128"/>
      <c r="H6" s="128"/>
      <c r="I6" s="128"/>
      <c r="J6" s="128"/>
    </row>
    <row r="7" spans="1:11" s="22" customFormat="1" ht="15.6" customHeight="1" x14ac:dyDescent="0.2">
      <c r="A7" s="111" t="s">
        <v>4</v>
      </c>
      <c r="B7" s="111"/>
      <c r="C7" s="111"/>
      <c r="D7" s="111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9" t="s">
        <v>275</v>
      </c>
      <c r="B9" s="112" t="s">
        <v>54</v>
      </c>
      <c r="C9" s="112" t="s">
        <v>236</v>
      </c>
      <c r="D9" s="112" t="s">
        <v>56</v>
      </c>
      <c r="E9" s="112" t="s">
        <v>276</v>
      </c>
      <c r="F9" s="112" t="s">
        <v>58</v>
      </c>
      <c r="G9" s="112"/>
      <c r="H9" s="112" t="s">
        <v>277</v>
      </c>
      <c r="I9" s="112" t="s">
        <v>278</v>
      </c>
      <c r="J9" s="112"/>
      <c r="K9" s="3"/>
    </row>
    <row r="10" spans="1:11" s="1" customFormat="1" ht="28.5" customHeight="1" x14ac:dyDescent="0.25">
      <c r="A10" s="129"/>
      <c r="B10" s="112"/>
      <c r="C10" s="112"/>
      <c r="D10" s="112"/>
      <c r="E10" s="112"/>
      <c r="F10" s="4" t="s">
        <v>279</v>
      </c>
      <c r="G10" s="4" t="s">
        <v>60</v>
      </c>
      <c r="H10" s="112"/>
      <c r="I10" s="4" t="s">
        <v>279</v>
      </c>
      <c r="J10" s="4" t="s">
        <v>60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20" t="s">
        <v>280</v>
      </c>
      <c r="C12" s="121"/>
      <c r="D12" s="122"/>
      <c r="E12" s="122"/>
      <c r="F12" s="122"/>
      <c r="G12" s="122"/>
      <c r="H12" s="122"/>
      <c r="I12" s="27"/>
      <c r="J12" s="27"/>
    </row>
    <row r="13" spans="1:11" s="1" customFormat="1" ht="31.5" customHeight="1" x14ac:dyDescent="0.25">
      <c r="A13" s="15">
        <v>1</v>
      </c>
      <c r="B13" s="15" t="s">
        <v>84</v>
      </c>
      <c r="C13" s="16" t="s">
        <v>281</v>
      </c>
      <c r="D13" s="15" t="s">
        <v>65</v>
      </c>
      <c r="E13" s="15">
        <v>101</v>
      </c>
      <c r="F13" s="17">
        <v>8.31</v>
      </c>
      <c r="G13" s="17">
        <f>ROUND(E13*F13,2)</f>
        <v>839.31</v>
      </c>
      <c r="H13" s="28">
        <f>G13/G14</f>
        <v>1</v>
      </c>
      <c r="I13" s="17">
        <v>368.05</v>
      </c>
      <c r="J13" s="17">
        <f>ROUND(E13*I13,2)</f>
        <v>37173.050000000003</v>
      </c>
    </row>
    <row r="14" spans="1:11" s="1" customFormat="1" ht="31.5" customHeight="1" x14ac:dyDescent="0.25">
      <c r="A14" s="15"/>
      <c r="B14" s="15"/>
      <c r="C14" s="16" t="s">
        <v>282</v>
      </c>
      <c r="D14" s="15" t="s">
        <v>65</v>
      </c>
      <c r="E14" s="15">
        <f>SUM(E13:E13)</f>
        <v>101</v>
      </c>
      <c r="F14" s="17"/>
      <c r="G14" s="17">
        <f>SUM(G13:G13)</f>
        <v>839.31</v>
      </c>
      <c r="H14" s="28">
        <v>1</v>
      </c>
      <c r="I14" s="17"/>
      <c r="J14" s="17">
        <f>SUM(J13:J13)</f>
        <v>37173.050000000003</v>
      </c>
    </row>
    <row r="15" spans="1:11" s="1" customFormat="1" ht="15.6" customHeight="1" x14ac:dyDescent="0.25">
      <c r="A15" s="15"/>
      <c r="B15" s="114" t="s">
        <v>92</v>
      </c>
      <c r="C15" s="115"/>
      <c r="D15" s="114"/>
      <c r="E15" s="114"/>
      <c r="F15" s="119"/>
      <c r="G15" s="119"/>
      <c r="H15" s="114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92</v>
      </c>
      <c r="D16" s="15" t="s">
        <v>65</v>
      </c>
      <c r="E16" s="15">
        <v>16.148612151479</v>
      </c>
      <c r="F16" s="17">
        <v>13.19</v>
      </c>
      <c r="G16" s="17">
        <f>ROUND(E16*F16,2)</f>
        <v>213</v>
      </c>
      <c r="H16" s="28">
        <v>1</v>
      </c>
      <c r="I16" s="17">
        <f>ROUND(F16*Прил.10!$D$10,2)</f>
        <v>584.19000000000005</v>
      </c>
      <c r="J16" s="17">
        <f>ROUND(E16*I16,2)</f>
        <v>9433.86</v>
      </c>
    </row>
    <row r="17" spans="1:10" s="1" customFormat="1" ht="15.6" customHeight="1" x14ac:dyDescent="0.25">
      <c r="A17" s="15"/>
      <c r="B17" s="113" t="s">
        <v>93</v>
      </c>
      <c r="C17" s="115"/>
      <c r="D17" s="114"/>
      <c r="E17" s="114"/>
      <c r="F17" s="119"/>
      <c r="G17" s="119"/>
      <c r="H17" s="114"/>
      <c r="I17" s="17"/>
      <c r="J17" s="17"/>
    </row>
    <row r="18" spans="1:10" s="1" customFormat="1" ht="15.6" customHeight="1" x14ac:dyDescent="0.25">
      <c r="A18" s="15"/>
      <c r="B18" s="114" t="s">
        <v>283</v>
      </c>
      <c r="C18" s="115"/>
      <c r="D18" s="114"/>
      <c r="E18" s="114"/>
      <c r="F18" s="119"/>
      <c r="G18" s="119"/>
      <c r="H18" s="114"/>
      <c r="I18" s="17"/>
      <c r="J18" s="17"/>
    </row>
    <row r="19" spans="1:10" s="1" customFormat="1" ht="31.5" customHeight="1" x14ac:dyDescent="0.25">
      <c r="A19" s="15">
        <v>3</v>
      </c>
      <c r="B19" s="29" t="s">
        <v>94</v>
      </c>
      <c r="C19" s="19" t="s">
        <v>95</v>
      </c>
      <c r="D19" s="20" t="s">
        <v>96</v>
      </c>
      <c r="E19" s="30">
        <v>4.4297247720325998</v>
      </c>
      <c r="F19" s="31">
        <v>100.1</v>
      </c>
      <c r="G19" s="31">
        <f>ROUND(E19*F19,2)</f>
        <v>443.42</v>
      </c>
      <c r="H19" s="28">
        <f>G19/G39</f>
        <v>0.31319837827911112</v>
      </c>
      <c r="I19" s="17">
        <f>ROUND(F19*Прил.10!$D$11,2)</f>
        <v>1348.35</v>
      </c>
      <c r="J19" s="17">
        <f>ROUND(E19*I19,2)</f>
        <v>5972.82</v>
      </c>
    </row>
    <row r="20" spans="1:10" s="1" customFormat="1" ht="31.5" customHeight="1" x14ac:dyDescent="0.25">
      <c r="A20" s="15">
        <v>4</v>
      </c>
      <c r="B20" s="29" t="s">
        <v>97</v>
      </c>
      <c r="C20" s="19" t="s">
        <v>98</v>
      </c>
      <c r="D20" s="20" t="s">
        <v>96</v>
      </c>
      <c r="E20" s="30">
        <v>3.6240920810364998</v>
      </c>
      <c r="F20" s="31">
        <v>105.81</v>
      </c>
      <c r="G20" s="31">
        <f>ROUND(E20*F20,2)</f>
        <v>383.47</v>
      </c>
      <c r="H20" s="28">
        <f>G20/G39</f>
        <v>0.270854228764356</v>
      </c>
      <c r="I20" s="17">
        <f>ROUND(F20*Прил.10!$D$11,2)</f>
        <v>1425.26</v>
      </c>
      <c r="J20" s="17">
        <f>ROUND(E20*I20,2)</f>
        <v>5165.2700000000004</v>
      </c>
    </row>
    <row r="21" spans="1:10" s="1" customFormat="1" ht="46.9" customHeight="1" x14ac:dyDescent="0.25">
      <c r="A21" s="15">
        <v>5</v>
      </c>
      <c r="B21" s="29" t="s">
        <v>99</v>
      </c>
      <c r="C21" s="19" t="s">
        <v>100</v>
      </c>
      <c r="D21" s="20" t="s">
        <v>96</v>
      </c>
      <c r="E21" s="30">
        <v>3.6241188076345998</v>
      </c>
      <c r="F21" s="31">
        <v>71</v>
      </c>
      <c r="G21" s="31">
        <f>ROUND(E21*F21,2)</f>
        <v>257.31</v>
      </c>
      <c r="H21" s="28">
        <f>G21/G39</f>
        <v>0.18174433880970206</v>
      </c>
      <c r="I21" s="17">
        <f>ROUND(F21*Прил.10!$D$11,2)</f>
        <v>956.37</v>
      </c>
      <c r="J21" s="17">
        <f>ROUND(E21*I21,2)</f>
        <v>3466</v>
      </c>
    </row>
    <row r="22" spans="1:10" s="1" customFormat="1" ht="46.9" customHeight="1" x14ac:dyDescent="0.25">
      <c r="A22" s="15">
        <v>6</v>
      </c>
      <c r="B22" s="29" t="s">
        <v>101</v>
      </c>
      <c r="C22" s="19" t="s">
        <v>102</v>
      </c>
      <c r="D22" s="20" t="s">
        <v>96</v>
      </c>
      <c r="E22" s="30">
        <v>1.1429788282705</v>
      </c>
      <c r="F22" s="31">
        <v>112.36</v>
      </c>
      <c r="G22" s="31">
        <f>ROUND(E22*F22,2)</f>
        <v>128.43</v>
      </c>
      <c r="H22" s="28">
        <f>G22/G39</f>
        <v>9.0713246408340276E-2</v>
      </c>
      <c r="I22" s="17">
        <f>ROUND(F22*Прил.10!$D$11,2)</f>
        <v>1513.49</v>
      </c>
      <c r="J22" s="17">
        <f>ROUND(E22*I22,2)</f>
        <v>1729.89</v>
      </c>
    </row>
    <row r="23" spans="1:10" s="1" customFormat="1" ht="15.6" customHeight="1" x14ac:dyDescent="0.25">
      <c r="A23" s="15"/>
      <c r="B23" s="123" t="s">
        <v>284</v>
      </c>
      <c r="C23" s="114"/>
      <c r="D23" s="114"/>
      <c r="E23" s="114"/>
      <c r="F23" s="119"/>
      <c r="G23" s="31">
        <f>SUM(G19:G22)</f>
        <v>1212.6300000000001</v>
      </c>
      <c r="H23" s="28">
        <f>SUM(H19:H22)</f>
        <v>0.85651019226150948</v>
      </c>
      <c r="I23" s="17"/>
      <c r="J23" s="17">
        <f>SUM(J19:J22)</f>
        <v>16333.98</v>
      </c>
    </row>
    <row r="24" spans="1:10" s="1" customFormat="1" ht="31.5" hidden="1" customHeight="1" outlineLevel="1" x14ac:dyDescent="0.25">
      <c r="A24" s="15">
        <v>7</v>
      </c>
      <c r="B24" s="29" t="s">
        <v>103</v>
      </c>
      <c r="C24" s="19" t="s">
        <v>104</v>
      </c>
      <c r="D24" s="20" t="s">
        <v>96</v>
      </c>
      <c r="E24" s="30">
        <v>0.62998862968208003</v>
      </c>
      <c r="F24" s="31">
        <v>115.4</v>
      </c>
      <c r="G24" s="31">
        <f t="shared" ref="G24:G37" si="0">ROUND(E24*F24,2)</f>
        <v>72.7</v>
      </c>
      <c r="H24" s="28">
        <f>G24/G39</f>
        <v>5.1349785983698028E-2</v>
      </c>
      <c r="I24" s="17">
        <f>ROUND(F24*Прил.10!$D$11,2)</f>
        <v>1554.44</v>
      </c>
      <c r="J24" s="17">
        <f t="shared" ref="J24:J37" si="1">ROUND(E24*I24,2)</f>
        <v>979.28</v>
      </c>
    </row>
    <row r="25" spans="1:10" s="1" customFormat="1" ht="93.6" hidden="1" customHeight="1" outlineLevel="1" x14ac:dyDescent="0.25">
      <c r="A25" s="15">
        <v>8</v>
      </c>
      <c r="B25" s="29" t="s">
        <v>105</v>
      </c>
      <c r="C25" s="19" t="s">
        <v>106</v>
      </c>
      <c r="D25" s="20" t="s">
        <v>96</v>
      </c>
      <c r="E25" s="30">
        <v>1.9778863799634001</v>
      </c>
      <c r="F25" s="31">
        <v>26.32</v>
      </c>
      <c r="G25" s="31">
        <f t="shared" si="0"/>
        <v>52.06</v>
      </c>
      <c r="H25" s="28">
        <f>G25/G39</f>
        <v>3.6771249770444554E-2</v>
      </c>
      <c r="I25" s="17">
        <f>ROUND(F25*Прил.10!$D$11,2)</f>
        <v>354.53</v>
      </c>
      <c r="J25" s="17">
        <f t="shared" si="1"/>
        <v>701.22</v>
      </c>
    </row>
    <row r="26" spans="1:10" s="1" customFormat="1" ht="15.6" hidden="1" customHeight="1" outlineLevel="1" x14ac:dyDescent="0.25">
      <c r="A26" s="15">
        <v>9</v>
      </c>
      <c r="B26" s="29" t="s">
        <v>107</v>
      </c>
      <c r="C26" s="19" t="s">
        <v>108</v>
      </c>
      <c r="D26" s="20" t="s">
        <v>96</v>
      </c>
      <c r="E26" s="30">
        <v>0.26979610907418</v>
      </c>
      <c r="F26" s="31">
        <v>89.99</v>
      </c>
      <c r="G26" s="31">
        <f t="shared" si="0"/>
        <v>24.28</v>
      </c>
      <c r="H26" s="28">
        <f>G26/G39</f>
        <v>1.7149557134583056E-2</v>
      </c>
      <c r="I26" s="17">
        <f>ROUND(F26*Прил.10!$D$11,2)</f>
        <v>1212.17</v>
      </c>
      <c r="J26" s="17">
        <f t="shared" si="1"/>
        <v>327.04000000000002</v>
      </c>
    </row>
    <row r="27" spans="1:10" s="1" customFormat="1" ht="31.5" hidden="1" customHeight="1" outlineLevel="1" x14ac:dyDescent="0.25">
      <c r="A27" s="15">
        <v>10</v>
      </c>
      <c r="B27" s="29" t="s">
        <v>109</v>
      </c>
      <c r="C27" s="19" t="s">
        <v>110</v>
      </c>
      <c r="D27" s="20" t="s">
        <v>96</v>
      </c>
      <c r="E27" s="30">
        <v>0.29870421106827</v>
      </c>
      <c r="F27" s="31">
        <v>65.709999999999994</v>
      </c>
      <c r="G27" s="31">
        <f t="shared" si="0"/>
        <v>19.63</v>
      </c>
      <c r="H27" s="28">
        <f>G27/G39</f>
        <v>1.3865148540027402E-2</v>
      </c>
      <c r="I27" s="17">
        <f>ROUND(F27*Прил.10!$D$11,2)</f>
        <v>885.11</v>
      </c>
      <c r="J27" s="17">
        <f t="shared" si="1"/>
        <v>264.39</v>
      </c>
    </row>
    <row r="28" spans="1:10" s="1" customFormat="1" ht="46.9" hidden="1" customHeight="1" outlineLevel="1" x14ac:dyDescent="0.25">
      <c r="A28" s="15">
        <v>11</v>
      </c>
      <c r="B28" s="29" t="s">
        <v>111</v>
      </c>
      <c r="C28" s="19" t="s">
        <v>112</v>
      </c>
      <c r="D28" s="20" t="s">
        <v>96</v>
      </c>
      <c r="E28" s="30">
        <v>0.13400821330118001</v>
      </c>
      <c r="F28" s="31">
        <v>100</v>
      </c>
      <c r="G28" s="31">
        <f t="shared" si="0"/>
        <v>13.4</v>
      </c>
      <c r="H28" s="28">
        <f>G28/G39</f>
        <v>9.4647473477517674E-3</v>
      </c>
      <c r="I28" s="17">
        <f>ROUND(F28*Прил.10!$D$11,2)</f>
        <v>1347</v>
      </c>
      <c r="J28" s="17">
        <f t="shared" si="1"/>
        <v>180.51</v>
      </c>
    </row>
    <row r="29" spans="1:10" s="1" customFormat="1" ht="31.5" hidden="1" customHeight="1" outlineLevel="1" x14ac:dyDescent="0.25">
      <c r="A29" s="15">
        <v>12</v>
      </c>
      <c r="B29" s="29" t="s">
        <v>113</v>
      </c>
      <c r="C29" s="19" t="s">
        <v>114</v>
      </c>
      <c r="D29" s="20" t="s">
        <v>96</v>
      </c>
      <c r="E29" s="30">
        <v>0.11626061587279</v>
      </c>
      <c r="F29" s="31">
        <v>86.4</v>
      </c>
      <c r="G29" s="31">
        <f t="shared" si="0"/>
        <v>10.039999999999999</v>
      </c>
      <c r="H29" s="28">
        <f>G29/G39</f>
        <v>7.0914972665244583E-3</v>
      </c>
      <c r="I29" s="17">
        <f>ROUND(F29*Прил.10!$D$11,2)</f>
        <v>1163.81</v>
      </c>
      <c r="J29" s="17">
        <f t="shared" si="1"/>
        <v>135.31</v>
      </c>
    </row>
    <row r="30" spans="1:10" s="1" customFormat="1" ht="31.5" hidden="1" customHeight="1" outlineLevel="1" x14ac:dyDescent="0.25">
      <c r="A30" s="15">
        <v>13</v>
      </c>
      <c r="B30" s="29" t="s">
        <v>115</v>
      </c>
      <c r="C30" s="19" t="s">
        <v>116</v>
      </c>
      <c r="D30" s="20" t="s">
        <v>96</v>
      </c>
      <c r="E30" s="30">
        <v>0.22941364507076001</v>
      </c>
      <c r="F30" s="31">
        <v>27.11</v>
      </c>
      <c r="G30" s="31">
        <f t="shared" si="0"/>
        <v>6.22</v>
      </c>
      <c r="H30" s="28">
        <f>G30/G39</f>
        <v>4.3933379479862682E-3</v>
      </c>
      <c r="I30" s="17">
        <f>ROUND(F30*Прил.10!$D$11,2)</f>
        <v>365.17</v>
      </c>
      <c r="J30" s="17">
        <f t="shared" si="1"/>
        <v>83.77</v>
      </c>
    </row>
    <row r="31" spans="1:10" s="1" customFormat="1" ht="31.5" hidden="1" customHeight="1" outlineLevel="1" x14ac:dyDescent="0.25">
      <c r="A31" s="15">
        <v>14</v>
      </c>
      <c r="B31" s="29" t="s">
        <v>117</v>
      </c>
      <c r="C31" s="19" t="s">
        <v>118</v>
      </c>
      <c r="D31" s="20" t="s">
        <v>96</v>
      </c>
      <c r="E31" s="30">
        <v>1.3066416603282E-2</v>
      </c>
      <c r="F31" s="31">
        <v>239.44</v>
      </c>
      <c r="G31" s="31">
        <f t="shared" si="0"/>
        <v>3.13</v>
      </c>
      <c r="H31" s="28">
        <f>G31/G39</f>
        <v>2.2107954625718682E-3</v>
      </c>
      <c r="I31" s="17">
        <f>ROUND(F31*Прил.10!$D$11,2)</f>
        <v>3225.26</v>
      </c>
      <c r="J31" s="17">
        <f t="shared" si="1"/>
        <v>42.14</v>
      </c>
    </row>
    <row r="32" spans="1:10" s="1" customFormat="1" ht="15.6" hidden="1" customHeight="1" outlineLevel="1" x14ac:dyDescent="0.25">
      <c r="A32" s="15">
        <v>15</v>
      </c>
      <c r="B32" s="29" t="s">
        <v>119</v>
      </c>
      <c r="C32" s="19" t="s">
        <v>120</v>
      </c>
      <c r="D32" s="20" t="s">
        <v>96</v>
      </c>
      <c r="E32" s="30">
        <v>2.1716047378747001E-2</v>
      </c>
      <c r="F32" s="31">
        <v>30</v>
      </c>
      <c r="G32" s="31">
        <f t="shared" si="0"/>
        <v>0.65</v>
      </c>
      <c r="H32" s="28">
        <f>G32/G39</f>
        <v>4.5911087880885445E-4</v>
      </c>
      <c r="I32" s="17">
        <f>ROUND(F32*Прил.10!$D$11,2)</f>
        <v>404.1</v>
      </c>
      <c r="J32" s="17">
        <f t="shared" si="1"/>
        <v>8.7799999999999994</v>
      </c>
    </row>
    <row r="33" spans="1:10" s="1" customFormat="1" ht="31.5" hidden="1" customHeight="1" outlineLevel="1" x14ac:dyDescent="0.25">
      <c r="A33" s="15">
        <v>16</v>
      </c>
      <c r="B33" s="29" t="s">
        <v>121</v>
      </c>
      <c r="C33" s="19" t="s">
        <v>122</v>
      </c>
      <c r="D33" s="20" t="s">
        <v>96</v>
      </c>
      <c r="E33" s="30">
        <v>4.7356014444045998E-3</v>
      </c>
      <c r="F33" s="31">
        <v>94.38</v>
      </c>
      <c r="G33" s="31">
        <f t="shared" si="0"/>
        <v>0.45</v>
      </c>
      <c r="H33" s="28">
        <f>G33/G39</f>
        <v>3.178459930215146E-4</v>
      </c>
      <c r="I33" s="17">
        <f>ROUND(F33*Прил.10!$D$11,2)</f>
        <v>1271.3</v>
      </c>
      <c r="J33" s="17">
        <f t="shared" si="1"/>
        <v>6.02</v>
      </c>
    </row>
    <row r="34" spans="1:10" s="1" customFormat="1" ht="31.5" hidden="1" customHeight="1" outlineLevel="1" x14ac:dyDescent="0.25">
      <c r="A34" s="15">
        <v>17</v>
      </c>
      <c r="B34" s="29" t="s">
        <v>123</v>
      </c>
      <c r="C34" s="19" t="s">
        <v>124</v>
      </c>
      <c r="D34" s="20" t="s">
        <v>96</v>
      </c>
      <c r="E34" s="30">
        <v>7.6218326352503002E-2</v>
      </c>
      <c r="F34" s="31">
        <v>3.28</v>
      </c>
      <c r="G34" s="31">
        <f t="shared" si="0"/>
        <v>0.25</v>
      </c>
      <c r="H34" s="28">
        <f>G34/G39</f>
        <v>1.7658110723417478E-4</v>
      </c>
      <c r="I34" s="17">
        <f>ROUND(F34*Прил.10!$D$11,2)</f>
        <v>44.18</v>
      </c>
      <c r="J34" s="17">
        <f t="shared" si="1"/>
        <v>3.37</v>
      </c>
    </row>
    <row r="35" spans="1:10" s="1" customFormat="1" ht="31.5" hidden="1" customHeight="1" outlineLevel="1" x14ac:dyDescent="0.25">
      <c r="A35" s="15">
        <v>18</v>
      </c>
      <c r="B35" s="29" t="s">
        <v>125</v>
      </c>
      <c r="C35" s="19" t="s">
        <v>126</v>
      </c>
      <c r="D35" s="20" t="s">
        <v>96</v>
      </c>
      <c r="E35" s="30">
        <v>1.9639296129655998E-2</v>
      </c>
      <c r="F35" s="31">
        <v>8.1</v>
      </c>
      <c r="G35" s="31">
        <f t="shared" si="0"/>
        <v>0.16</v>
      </c>
      <c r="H35" s="28">
        <f>G35/G39</f>
        <v>1.1301190862987186E-4</v>
      </c>
      <c r="I35" s="17">
        <f>ROUND(F35*Прил.10!$D$11,2)</f>
        <v>109.11</v>
      </c>
      <c r="J35" s="17">
        <f t="shared" si="1"/>
        <v>2.14</v>
      </c>
    </row>
    <row r="36" spans="1:10" s="1" customFormat="1" ht="31.5" hidden="1" customHeight="1" outlineLevel="1" x14ac:dyDescent="0.25">
      <c r="A36" s="15">
        <v>19</v>
      </c>
      <c r="B36" s="29" t="s">
        <v>127</v>
      </c>
      <c r="C36" s="19" t="s">
        <v>128</v>
      </c>
      <c r="D36" s="20" t="s">
        <v>96</v>
      </c>
      <c r="E36" s="30">
        <v>4.9837405756056998E-3</v>
      </c>
      <c r="F36" s="31">
        <v>19.760000000000002</v>
      </c>
      <c r="G36" s="31">
        <f t="shared" si="0"/>
        <v>0.1</v>
      </c>
      <c r="H36" s="28">
        <f>G36/G39</f>
        <v>7.063244289366991E-5</v>
      </c>
      <c r="I36" s="17">
        <f>ROUND(F36*Прил.10!$D$11,2)</f>
        <v>266.17</v>
      </c>
      <c r="J36" s="17">
        <f t="shared" si="1"/>
        <v>1.33</v>
      </c>
    </row>
    <row r="37" spans="1:10" s="1" customFormat="1" ht="15.6" hidden="1" customHeight="1" outlineLevel="1" x14ac:dyDescent="0.25">
      <c r="A37" s="15">
        <v>20</v>
      </c>
      <c r="B37" s="29" t="s">
        <v>129</v>
      </c>
      <c r="C37" s="19" t="s">
        <v>130</v>
      </c>
      <c r="D37" s="20" t="s">
        <v>96</v>
      </c>
      <c r="E37" s="30">
        <v>3.9875018156401001E-2</v>
      </c>
      <c r="F37" s="31">
        <v>1.9</v>
      </c>
      <c r="G37" s="31">
        <f t="shared" si="0"/>
        <v>0.08</v>
      </c>
      <c r="H37" s="28">
        <f>G37/G39</f>
        <v>5.6505954314935928E-5</v>
      </c>
      <c r="I37" s="17">
        <f>ROUND(F37*Прил.10!$D$11,2)</f>
        <v>25.59</v>
      </c>
      <c r="J37" s="17">
        <f t="shared" si="1"/>
        <v>1.02</v>
      </c>
    </row>
    <row r="38" spans="1:10" s="1" customFormat="1" ht="15.6" customHeight="1" collapsed="1" x14ac:dyDescent="0.25">
      <c r="A38" s="15"/>
      <c r="B38" s="114" t="s">
        <v>285</v>
      </c>
      <c r="C38" s="114"/>
      <c r="D38" s="114"/>
      <c r="E38" s="114"/>
      <c r="F38" s="119"/>
      <c r="G38" s="17">
        <f>SUM(G24:G37)</f>
        <v>203.15</v>
      </c>
      <c r="H38" s="28">
        <f>SUM(H24:H37)</f>
        <v>0.14348980773849043</v>
      </c>
      <c r="I38" s="17"/>
      <c r="J38" s="17">
        <f>SUM(J24:J37)</f>
        <v>2736.3199999999993</v>
      </c>
    </row>
    <row r="39" spans="1:10" s="1" customFormat="1" ht="15.6" customHeight="1" x14ac:dyDescent="0.25">
      <c r="A39" s="15"/>
      <c r="B39" s="114" t="s">
        <v>286</v>
      </c>
      <c r="C39" s="115"/>
      <c r="D39" s="114"/>
      <c r="E39" s="114"/>
      <c r="F39" s="119"/>
      <c r="G39" s="17">
        <f>G23+G38</f>
        <v>1415.7800000000002</v>
      </c>
      <c r="H39" s="28">
        <f>H23+H38</f>
        <v>0.99999999999999989</v>
      </c>
      <c r="I39" s="17"/>
      <c r="J39" s="17">
        <f>J23+J38</f>
        <v>19070.3</v>
      </c>
    </row>
    <row r="40" spans="1:10" s="1" customFormat="1" ht="15.6" customHeight="1" x14ac:dyDescent="0.25">
      <c r="A40" s="27"/>
      <c r="B40" s="120" t="s">
        <v>40</v>
      </c>
      <c r="C40" s="122"/>
      <c r="D40" s="122"/>
      <c r="E40" s="122"/>
      <c r="F40" s="124"/>
      <c r="G40" s="124"/>
      <c r="H40" s="122"/>
      <c r="I40" s="124"/>
      <c r="J40" s="124"/>
    </row>
    <row r="41" spans="1:10" s="1" customFormat="1" ht="15.6" customHeight="1" x14ac:dyDescent="0.25">
      <c r="A41" s="27"/>
      <c r="B41" s="122" t="s">
        <v>287</v>
      </c>
      <c r="C41" s="122"/>
      <c r="D41" s="122"/>
      <c r="E41" s="122"/>
      <c r="F41" s="124"/>
      <c r="G41" s="124"/>
      <c r="H41" s="122"/>
      <c r="I41" s="124"/>
      <c r="J41" s="124"/>
    </row>
    <row r="42" spans="1:10" s="1" customFormat="1" ht="15.6" hidden="1" customHeight="1" outlineLevel="1" x14ac:dyDescent="0.25">
      <c r="A42" s="27"/>
      <c r="B42" s="27"/>
      <c r="C42" s="27" t="s">
        <v>288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collapsed="1" x14ac:dyDescent="0.25">
      <c r="A43" s="27"/>
      <c r="B43" s="122" t="s">
        <v>289</v>
      </c>
      <c r="C43" s="122"/>
      <c r="D43" s="122"/>
      <c r="E43" s="122"/>
      <c r="F43" s="124"/>
      <c r="G43" s="124"/>
      <c r="H43" s="122"/>
      <c r="I43" s="124"/>
      <c r="J43" s="124"/>
    </row>
    <row r="44" spans="1:10" s="1" customFormat="1" ht="15.6" hidden="1" customHeight="1" outlineLevel="1" x14ac:dyDescent="0.25">
      <c r="A44" s="27"/>
      <c r="B44" s="27"/>
      <c r="C44" s="27" t="s">
        <v>290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hidden="1" customHeight="1" outlineLevel="1" x14ac:dyDescent="0.25">
      <c r="A45" s="27"/>
      <c r="B45" s="27"/>
      <c r="C45" s="33" t="s">
        <v>291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hidden="1" customHeight="1" outlineLevel="1" x14ac:dyDescent="0.25">
      <c r="A46" s="27"/>
      <c r="B46" s="27"/>
      <c r="C46" s="27" t="s">
        <v>292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collapsed="1" x14ac:dyDescent="0.25">
      <c r="A47" s="15"/>
      <c r="B47" s="113" t="s">
        <v>131</v>
      </c>
      <c r="C47" s="115"/>
      <c r="D47" s="114"/>
      <c r="E47" s="114"/>
      <c r="F47" s="119"/>
      <c r="G47" s="119"/>
      <c r="H47" s="114"/>
      <c r="I47" s="17"/>
      <c r="J47" s="17"/>
    </row>
    <row r="48" spans="1:10" s="1" customFormat="1" ht="15.6" customHeight="1" x14ac:dyDescent="0.25">
      <c r="A48" s="15"/>
      <c r="B48" s="114" t="s">
        <v>293</v>
      </c>
      <c r="C48" s="115"/>
      <c r="D48" s="114"/>
      <c r="E48" s="114"/>
      <c r="F48" s="119"/>
      <c r="G48" s="119"/>
      <c r="H48" s="114"/>
      <c r="I48" s="17"/>
      <c r="J48" s="17"/>
    </row>
    <row r="49" spans="1:10" s="1" customFormat="1" ht="46.9" customHeight="1" x14ac:dyDescent="0.25">
      <c r="A49" s="15">
        <v>21</v>
      </c>
      <c r="B49" s="29" t="s">
        <v>132</v>
      </c>
      <c r="C49" s="19" t="s">
        <v>133</v>
      </c>
      <c r="D49" s="20" t="s">
        <v>134</v>
      </c>
      <c r="E49" s="30">
        <v>10</v>
      </c>
      <c r="F49" s="21">
        <v>31632.65</v>
      </c>
      <c r="G49" s="31">
        <f>ROUND(E49*F49,2)</f>
        <v>316326.5</v>
      </c>
      <c r="H49" s="28">
        <f>G49/G97</f>
        <v>0.47432111224335849</v>
      </c>
      <c r="I49" s="17">
        <f>ROUND(F49*Прил.10!$D$12,2)</f>
        <v>254326.51</v>
      </c>
      <c r="J49" s="17">
        <f>ROUND(E49*I49,2)</f>
        <v>2543265.1</v>
      </c>
    </row>
    <row r="50" spans="1:10" s="1" customFormat="1" ht="31.5" customHeight="1" x14ac:dyDescent="0.25">
      <c r="A50" s="15">
        <v>22</v>
      </c>
      <c r="B50" s="29" t="s">
        <v>135</v>
      </c>
      <c r="C50" s="19" t="s">
        <v>136</v>
      </c>
      <c r="D50" s="20" t="s">
        <v>137</v>
      </c>
      <c r="E50" s="30">
        <v>3388</v>
      </c>
      <c r="F50" s="31">
        <v>54.95</v>
      </c>
      <c r="G50" s="31">
        <f>ROUND(E50*F50,2)</f>
        <v>186170.6</v>
      </c>
      <c r="H50" s="28">
        <f>G50/G97</f>
        <v>0.27915665004042783</v>
      </c>
      <c r="I50" s="17">
        <f>ROUND(F50*Прил.10!$D$12,2)</f>
        <v>441.8</v>
      </c>
      <c r="J50" s="17">
        <f>ROUND(E50*I50,2)</f>
        <v>1496818.4</v>
      </c>
    </row>
    <row r="51" spans="1:10" s="1" customFormat="1" ht="78" customHeight="1" x14ac:dyDescent="0.25">
      <c r="A51" s="15">
        <v>23</v>
      </c>
      <c r="B51" s="29" t="s">
        <v>138</v>
      </c>
      <c r="C51" s="19" t="s">
        <v>139</v>
      </c>
      <c r="D51" s="20" t="s">
        <v>140</v>
      </c>
      <c r="E51" s="30">
        <v>2.1</v>
      </c>
      <c r="F51" s="31">
        <v>20759.099999999999</v>
      </c>
      <c r="G51" s="31">
        <f>ROUND(E51*F51,2)</f>
        <v>43594.11</v>
      </c>
      <c r="H51" s="28">
        <f>G51/G97</f>
        <v>6.5367924414993117E-2</v>
      </c>
      <c r="I51" s="17">
        <f>ROUND(F51*Прил.10!$D$12,2)</f>
        <v>166903.16</v>
      </c>
      <c r="J51" s="17">
        <f>ROUND(E51*I51,2)</f>
        <v>350496.64</v>
      </c>
    </row>
    <row r="52" spans="1:10" s="1" customFormat="1" ht="15.6" customHeight="1" x14ac:dyDescent="0.25">
      <c r="A52" s="15">
        <v>24</v>
      </c>
      <c r="B52" s="29" t="s">
        <v>141</v>
      </c>
      <c r="C52" s="19" t="s">
        <v>142</v>
      </c>
      <c r="D52" s="20" t="s">
        <v>143</v>
      </c>
      <c r="E52" s="30">
        <v>850.09990664271004</v>
      </c>
      <c r="F52" s="31">
        <v>35.53</v>
      </c>
      <c r="G52" s="31">
        <f>ROUND(E52*F52,2)</f>
        <v>30204.05</v>
      </c>
      <c r="H52" s="28">
        <f>G52/G97</f>
        <v>4.5289972829510056E-2</v>
      </c>
      <c r="I52" s="17">
        <f>ROUND(F52*Прил.10!$D$12,2)</f>
        <v>285.66000000000003</v>
      </c>
      <c r="J52" s="17">
        <f>ROUND(E52*I52,2)</f>
        <v>242839.54</v>
      </c>
    </row>
    <row r="53" spans="1:10" s="1" customFormat="1" ht="15.6" customHeight="1" x14ac:dyDescent="0.25">
      <c r="A53" s="15"/>
      <c r="B53" s="123" t="s">
        <v>294</v>
      </c>
      <c r="C53" s="114"/>
      <c r="D53" s="114"/>
      <c r="E53" s="114"/>
      <c r="F53" s="119"/>
      <c r="G53" s="31">
        <f>SUM(G49:G52)</f>
        <v>576295.26</v>
      </c>
      <c r="H53" s="28">
        <f>SUM(H49:H52)</f>
        <v>0.86413565952828952</v>
      </c>
      <c r="I53" s="17"/>
      <c r="J53" s="17">
        <f>SUM(J49:J52)</f>
        <v>4633419.68</v>
      </c>
    </row>
    <row r="54" spans="1:10" s="1" customFormat="1" ht="46.9" hidden="1" customHeight="1" outlineLevel="1" x14ac:dyDescent="0.25">
      <c r="A54" s="15">
        <v>25</v>
      </c>
      <c r="B54" s="29" t="s">
        <v>144</v>
      </c>
      <c r="C54" s="19" t="s">
        <v>145</v>
      </c>
      <c r="D54" s="20" t="s">
        <v>137</v>
      </c>
      <c r="E54" s="30">
        <v>32.806450289586998</v>
      </c>
      <c r="F54" s="31">
        <v>622.63</v>
      </c>
      <c r="G54" s="31">
        <f t="shared" ref="G54:G95" si="2">ROUND(E54*F54,2)</f>
        <v>20426.28</v>
      </c>
      <c r="H54" s="28">
        <f>G54/G97</f>
        <v>3.0628530485413863E-2</v>
      </c>
      <c r="I54" s="17">
        <f>ROUND(F54*Прил.10!$D$12,2)</f>
        <v>5005.95</v>
      </c>
      <c r="J54" s="17">
        <f t="shared" ref="J54:J95" si="3">ROUND(E54*I54,2)</f>
        <v>164227.45000000001</v>
      </c>
    </row>
    <row r="55" spans="1:10" s="1" customFormat="1" ht="78" hidden="1" customHeight="1" outlineLevel="1" x14ac:dyDescent="0.25">
      <c r="A55" s="15">
        <v>26</v>
      </c>
      <c r="B55" s="29" t="s">
        <v>146</v>
      </c>
      <c r="C55" s="19" t="s">
        <v>147</v>
      </c>
      <c r="D55" s="20" t="s">
        <v>140</v>
      </c>
      <c r="E55" s="30">
        <v>19.255396443441999</v>
      </c>
      <c r="F55" s="31">
        <v>1019.54</v>
      </c>
      <c r="G55" s="31">
        <f t="shared" si="2"/>
        <v>19631.650000000001</v>
      </c>
      <c r="H55" s="28">
        <f>G55/G97</f>
        <v>2.9437009112965023E-2</v>
      </c>
      <c r="I55" s="17">
        <f>ROUND(F55*Прил.10!$D$12,2)</f>
        <v>8197.1</v>
      </c>
      <c r="J55" s="17">
        <f t="shared" si="3"/>
        <v>157838.41</v>
      </c>
    </row>
    <row r="56" spans="1:10" s="1" customFormat="1" ht="78" hidden="1" customHeight="1" outlineLevel="1" x14ac:dyDescent="0.25">
      <c r="A56" s="15">
        <v>27</v>
      </c>
      <c r="B56" s="29" t="s">
        <v>148</v>
      </c>
      <c r="C56" s="19" t="s">
        <v>149</v>
      </c>
      <c r="D56" s="20" t="s">
        <v>140</v>
      </c>
      <c r="E56" s="30">
        <v>130.04375733732999</v>
      </c>
      <c r="F56" s="31">
        <v>148.57</v>
      </c>
      <c r="G56" s="31">
        <f t="shared" si="2"/>
        <v>19320.599999999999</v>
      </c>
      <c r="H56" s="28">
        <f>G56/G97</f>
        <v>2.8970599937751126E-2</v>
      </c>
      <c r="I56" s="17">
        <f>ROUND(F56*Прил.10!$D$12,2)</f>
        <v>1194.5</v>
      </c>
      <c r="J56" s="17">
        <f t="shared" si="3"/>
        <v>155337.26999999999</v>
      </c>
    </row>
    <row r="57" spans="1:10" s="1" customFormat="1" ht="78" hidden="1" customHeight="1" outlineLevel="1" x14ac:dyDescent="0.25">
      <c r="A57" s="15">
        <v>28</v>
      </c>
      <c r="B57" s="29" t="s">
        <v>150</v>
      </c>
      <c r="C57" s="19" t="s">
        <v>151</v>
      </c>
      <c r="D57" s="20" t="s">
        <v>140</v>
      </c>
      <c r="E57" s="30">
        <v>6.3759583214497999</v>
      </c>
      <c r="F57" s="31">
        <v>2072.58</v>
      </c>
      <c r="G57" s="31">
        <f t="shared" si="2"/>
        <v>13214.68</v>
      </c>
      <c r="H57" s="28">
        <f>G57/G97</f>
        <v>1.9814975082833922E-2</v>
      </c>
      <c r="I57" s="17">
        <f>ROUND(F57*Прил.10!$D$12,2)</f>
        <v>16663.54</v>
      </c>
      <c r="J57" s="17">
        <f t="shared" si="3"/>
        <v>106246.04</v>
      </c>
    </row>
    <row r="58" spans="1:10" s="1" customFormat="1" ht="78" hidden="1" customHeight="1" outlineLevel="1" x14ac:dyDescent="0.25">
      <c r="A58" s="15">
        <v>29</v>
      </c>
      <c r="B58" s="29" t="s">
        <v>152</v>
      </c>
      <c r="C58" s="19" t="s">
        <v>153</v>
      </c>
      <c r="D58" s="20" t="s">
        <v>140</v>
      </c>
      <c r="E58" s="30">
        <v>111.16905680278001</v>
      </c>
      <c r="F58" s="31">
        <v>41.6</v>
      </c>
      <c r="G58" s="31">
        <f t="shared" si="2"/>
        <v>4624.63</v>
      </c>
      <c r="H58" s="28">
        <f>G58/G97</f>
        <v>6.9344795498132569E-3</v>
      </c>
      <c r="I58" s="17">
        <f>ROUND(F58*Прил.10!$D$12,2)</f>
        <v>334.46</v>
      </c>
      <c r="J58" s="17">
        <f t="shared" si="3"/>
        <v>37181.599999999999</v>
      </c>
    </row>
    <row r="59" spans="1:10" s="1" customFormat="1" ht="46.9" hidden="1" customHeight="1" outlineLevel="1" x14ac:dyDescent="0.25">
      <c r="A59" s="15">
        <v>30</v>
      </c>
      <c r="B59" s="29" t="s">
        <v>154</v>
      </c>
      <c r="C59" s="19" t="s">
        <v>155</v>
      </c>
      <c r="D59" s="20" t="s">
        <v>137</v>
      </c>
      <c r="E59" s="30">
        <v>76.349810542838</v>
      </c>
      <c r="F59" s="31">
        <v>55.26</v>
      </c>
      <c r="G59" s="31">
        <f t="shared" si="2"/>
        <v>4219.09</v>
      </c>
      <c r="H59" s="28">
        <f>G59/G97</f>
        <v>6.3263857484429269E-3</v>
      </c>
      <c r="I59" s="17">
        <f>ROUND(F59*Прил.10!$D$12,2)</f>
        <v>444.29</v>
      </c>
      <c r="J59" s="17">
        <f t="shared" si="3"/>
        <v>33921.46</v>
      </c>
    </row>
    <row r="60" spans="1:10" s="1" customFormat="1" ht="31.5" hidden="1" customHeight="1" outlineLevel="1" x14ac:dyDescent="0.25">
      <c r="A60" s="15">
        <v>31</v>
      </c>
      <c r="B60" s="29" t="s">
        <v>156</v>
      </c>
      <c r="C60" s="19" t="s">
        <v>157</v>
      </c>
      <c r="D60" s="20" t="s">
        <v>134</v>
      </c>
      <c r="E60" s="30">
        <v>8.5854719342788002</v>
      </c>
      <c r="F60" s="31">
        <v>442.11</v>
      </c>
      <c r="G60" s="31">
        <f t="shared" si="2"/>
        <v>3795.72</v>
      </c>
      <c r="H60" s="28">
        <f>G60/G97</f>
        <v>5.6915564524766676E-3</v>
      </c>
      <c r="I60" s="17">
        <f>ROUND(F60*Прил.10!$D$12,2)</f>
        <v>3554.56</v>
      </c>
      <c r="J60" s="17">
        <f t="shared" si="3"/>
        <v>30517.58</v>
      </c>
    </row>
    <row r="61" spans="1:10" s="1" customFormat="1" ht="31.5" hidden="1" customHeight="1" outlineLevel="1" x14ac:dyDescent="0.25">
      <c r="A61" s="15">
        <v>32</v>
      </c>
      <c r="B61" s="29" t="s">
        <v>158</v>
      </c>
      <c r="C61" s="19" t="s">
        <v>159</v>
      </c>
      <c r="D61" s="20" t="s">
        <v>137</v>
      </c>
      <c r="E61" s="30">
        <v>4.1361608373944998</v>
      </c>
      <c r="F61" s="31">
        <v>490</v>
      </c>
      <c r="G61" s="31">
        <f t="shared" si="2"/>
        <v>2026.72</v>
      </c>
      <c r="H61" s="28">
        <f>G61/G97</f>
        <v>3.038999529302349E-3</v>
      </c>
      <c r="I61" s="17">
        <f>ROUND(F61*Прил.10!$D$12,2)</f>
        <v>3939.6</v>
      </c>
      <c r="J61" s="17">
        <f t="shared" si="3"/>
        <v>16294.82</v>
      </c>
    </row>
    <row r="62" spans="1:10" s="1" customFormat="1" ht="31.5" hidden="1" customHeight="1" outlineLevel="1" x14ac:dyDescent="0.25">
      <c r="A62" s="15">
        <v>33</v>
      </c>
      <c r="B62" s="29" t="s">
        <v>160</v>
      </c>
      <c r="C62" s="19" t="s">
        <v>161</v>
      </c>
      <c r="D62" s="20" t="s">
        <v>134</v>
      </c>
      <c r="E62" s="30">
        <v>2.0201050564038998</v>
      </c>
      <c r="F62" s="31">
        <v>592.20000000000005</v>
      </c>
      <c r="G62" s="31">
        <f t="shared" si="2"/>
        <v>1196.31</v>
      </c>
      <c r="H62" s="28">
        <f>G62/G97</f>
        <v>1.7938272316352004E-3</v>
      </c>
      <c r="I62" s="17">
        <f>ROUND(F62*Прил.10!$D$12,2)</f>
        <v>4761.29</v>
      </c>
      <c r="J62" s="17">
        <f t="shared" si="3"/>
        <v>9618.31</v>
      </c>
    </row>
    <row r="63" spans="1:10" s="1" customFormat="1" ht="15.6" hidden="1" customHeight="1" outlineLevel="1" x14ac:dyDescent="0.25">
      <c r="A63" s="15">
        <v>34</v>
      </c>
      <c r="B63" s="29" t="s">
        <v>162</v>
      </c>
      <c r="C63" s="19" t="s">
        <v>163</v>
      </c>
      <c r="D63" s="20" t="s">
        <v>164</v>
      </c>
      <c r="E63" s="30">
        <v>0.19368637382171</v>
      </c>
      <c r="F63" s="31">
        <v>3390</v>
      </c>
      <c r="G63" s="31">
        <f t="shared" si="2"/>
        <v>656.6</v>
      </c>
      <c r="H63" s="28">
        <f>G63/G97</f>
        <v>9.8454995803067143E-4</v>
      </c>
      <c r="I63" s="17">
        <f>ROUND(F63*Прил.10!$D$12,2)</f>
        <v>27255.599999999999</v>
      </c>
      <c r="J63" s="17">
        <f t="shared" si="3"/>
        <v>5279.04</v>
      </c>
    </row>
    <row r="64" spans="1:10" s="1" customFormat="1" ht="31.5" hidden="1" customHeight="1" outlineLevel="1" x14ac:dyDescent="0.25">
      <c r="A64" s="15">
        <v>35</v>
      </c>
      <c r="B64" s="29" t="s">
        <v>165</v>
      </c>
      <c r="C64" s="19" t="s">
        <v>166</v>
      </c>
      <c r="D64" s="20" t="s">
        <v>164</v>
      </c>
      <c r="E64" s="30">
        <v>7.4531631965661996E-2</v>
      </c>
      <c r="F64" s="31">
        <v>5520</v>
      </c>
      <c r="G64" s="31">
        <f t="shared" si="2"/>
        <v>411.41</v>
      </c>
      <c r="H64" s="28">
        <f>G64/G97</f>
        <v>6.1689567199725646E-4</v>
      </c>
      <c r="I64" s="17">
        <f>ROUND(F64*Прил.10!$D$12,2)</f>
        <v>44380.800000000003</v>
      </c>
      <c r="J64" s="17">
        <f t="shared" si="3"/>
        <v>3307.77</v>
      </c>
    </row>
    <row r="65" spans="1:10" s="1" customFormat="1" ht="93.6" hidden="1" customHeight="1" outlineLevel="1" x14ac:dyDescent="0.25">
      <c r="A65" s="15">
        <v>36</v>
      </c>
      <c r="B65" s="29" t="s">
        <v>167</v>
      </c>
      <c r="C65" s="19" t="s">
        <v>168</v>
      </c>
      <c r="D65" s="20" t="s">
        <v>134</v>
      </c>
      <c r="E65" s="30">
        <v>1.0100613689272999</v>
      </c>
      <c r="F65" s="31">
        <v>257.08</v>
      </c>
      <c r="G65" s="31">
        <f t="shared" si="2"/>
        <v>259.67</v>
      </c>
      <c r="H65" s="28">
        <f>G65/G97</f>
        <v>3.8936656655775886E-4</v>
      </c>
      <c r="I65" s="17">
        <f>ROUND(F65*Прил.10!$D$12,2)</f>
        <v>2066.92</v>
      </c>
      <c r="J65" s="17">
        <f t="shared" si="3"/>
        <v>2087.7199999999998</v>
      </c>
    </row>
    <row r="66" spans="1:10" s="1" customFormat="1" ht="46.9" hidden="1" customHeight="1" outlineLevel="1" x14ac:dyDescent="0.25">
      <c r="A66" s="15">
        <v>37</v>
      </c>
      <c r="B66" s="29" t="s">
        <v>169</v>
      </c>
      <c r="C66" s="19" t="s">
        <v>170</v>
      </c>
      <c r="D66" s="20" t="s">
        <v>164</v>
      </c>
      <c r="E66" s="30">
        <v>3.7126614864320999E-2</v>
      </c>
      <c r="F66" s="31">
        <v>5950</v>
      </c>
      <c r="G66" s="31">
        <f t="shared" si="2"/>
        <v>220.9</v>
      </c>
      <c r="H66" s="28">
        <f>G66/G97</f>
        <v>3.312322353472058E-4</v>
      </c>
      <c r="I66" s="17">
        <f>ROUND(F66*Прил.10!$D$12,2)</f>
        <v>47838</v>
      </c>
      <c r="J66" s="17">
        <f t="shared" si="3"/>
        <v>1776.06</v>
      </c>
    </row>
    <row r="67" spans="1:10" s="1" customFormat="1" ht="78" hidden="1" customHeight="1" outlineLevel="1" x14ac:dyDescent="0.25">
      <c r="A67" s="15">
        <v>38</v>
      </c>
      <c r="B67" s="29" t="s">
        <v>171</v>
      </c>
      <c r="C67" s="19" t="s">
        <v>172</v>
      </c>
      <c r="D67" s="20" t="s">
        <v>140</v>
      </c>
      <c r="E67" s="30">
        <v>4.4887585840161996</v>
      </c>
      <c r="F67" s="31">
        <v>49.1</v>
      </c>
      <c r="G67" s="31">
        <f t="shared" si="2"/>
        <v>220.4</v>
      </c>
      <c r="H67" s="28">
        <f>G67/G97</f>
        <v>3.3048250190368566E-4</v>
      </c>
      <c r="I67" s="17">
        <f>ROUND(F67*Прил.10!$D$12,2)</f>
        <v>394.76</v>
      </c>
      <c r="J67" s="17">
        <f t="shared" si="3"/>
        <v>1771.98</v>
      </c>
    </row>
    <row r="68" spans="1:10" s="1" customFormat="1" ht="46.9" hidden="1" customHeight="1" outlineLevel="1" x14ac:dyDescent="0.25">
      <c r="A68" s="15">
        <v>39</v>
      </c>
      <c r="B68" s="29" t="s">
        <v>173</v>
      </c>
      <c r="C68" s="19" t="s">
        <v>174</v>
      </c>
      <c r="D68" s="20" t="s">
        <v>134</v>
      </c>
      <c r="E68" s="30">
        <v>2.5250927601941</v>
      </c>
      <c r="F68" s="31">
        <v>82.2</v>
      </c>
      <c r="G68" s="31">
        <f t="shared" si="2"/>
        <v>207.56</v>
      </c>
      <c r="H68" s="28">
        <f>G68/G97</f>
        <v>3.11229347074088E-4</v>
      </c>
      <c r="I68" s="17">
        <f>ROUND(F68*Прил.10!$D$12,2)</f>
        <v>660.89</v>
      </c>
      <c r="J68" s="17">
        <f t="shared" si="3"/>
        <v>1668.81</v>
      </c>
    </row>
    <row r="69" spans="1:10" s="1" customFormat="1" ht="31.5" hidden="1" customHeight="1" outlineLevel="1" x14ac:dyDescent="0.25">
      <c r="A69" s="15">
        <v>40</v>
      </c>
      <c r="B69" s="29" t="s">
        <v>175</v>
      </c>
      <c r="C69" s="19" t="s">
        <v>176</v>
      </c>
      <c r="D69" s="20" t="s">
        <v>134</v>
      </c>
      <c r="E69" s="30">
        <v>1.0100309022233001</v>
      </c>
      <c r="F69" s="31">
        <v>65.13</v>
      </c>
      <c r="G69" s="31">
        <f t="shared" si="2"/>
        <v>65.78</v>
      </c>
      <c r="H69" s="28">
        <f>G69/G97</f>
        <v>9.8634931829511981E-5</v>
      </c>
      <c r="I69" s="17">
        <f>ROUND(F69*Прил.10!$D$12,2)</f>
        <v>523.65</v>
      </c>
      <c r="J69" s="17">
        <f t="shared" si="3"/>
        <v>528.9</v>
      </c>
    </row>
    <row r="70" spans="1:10" s="1" customFormat="1" ht="15.6" hidden="1" customHeight="1" outlineLevel="1" x14ac:dyDescent="0.25">
      <c r="A70" s="15">
        <v>41</v>
      </c>
      <c r="B70" s="29" t="s">
        <v>177</v>
      </c>
      <c r="C70" s="19" t="s">
        <v>178</v>
      </c>
      <c r="D70" s="20" t="s">
        <v>164</v>
      </c>
      <c r="E70" s="30">
        <v>1.2914011904722999E-2</v>
      </c>
      <c r="F70" s="31">
        <v>1946.91</v>
      </c>
      <c r="G70" s="31">
        <f t="shared" si="2"/>
        <v>25.14</v>
      </c>
      <c r="H70" s="28">
        <f>G70/G97</f>
        <v>3.7696597540193547E-5</v>
      </c>
      <c r="I70" s="17">
        <f>ROUND(F70*Прил.10!$D$12,2)</f>
        <v>15653.16</v>
      </c>
      <c r="J70" s="17">
        <f t="shared" si="3"/>
        <v>202.15</v>
      </c>
    </row>
    <row r="71" spans="1:10" s="1" customFormat="1" ht="46.9" hidden="1" customHeight="1" outlineLevel="1" x14ac:dyDescent="0.25">
      <c r="A71" s="15">
        <v>42</v>
      </c>
      <c r="B71" s="29" t="s">
        <v>179</v>
      </c>
      <c r="C71" s="19" t="s">
        <v>180</v>
      </c>
      <c r="D71" s="20" t="s">
        <v>137</v>
      </c>
      <c r="E71" s="30">
        <v>4.3864679051375997E-2</v>
      </c>
      <c r="F71" s="31">
        <v>558.33000000000004</v>
      </c>
      <c r="G71" s="31">
        <f t="shared" si="2"/>
        <v>24.49</v>
      </c>
      <c r="H71" s="28">
        <f>G71/G97</f>
        <v>3.6721944063617336E-5</v>
      </c>
      <c r="I71" s="17">
        <f>ROUND(F71*Прил.10!$D$12,2)</f>
        <v>4488.97</v>
      </c>
      <c r="J71" s="17">
        <f t="shared" si="3"/>
        <v>196.91</v>
      </c>
    </row>
    <row r="72" spans="1:10" s="1" customFormat="1" ht="62.45" hidden="1" customHeight="1" outlineLevel="1" x14ac:dyDescent="0.25">
      <c r="A72" s="15">
        <v>43</v>
      </c>
      <c r="B72" s="29" t="s">
        <v>181</v>
      </c>
      <c r="C72" s="19" t="s">
        <v>182</v>
      </c>
      <c r="D72" s="20" t="s">
        <v>164</v>
      </c>
      <c r="E72" s="30">
        <v>2.9702400958392002E-3</v>
      </c>
      <c r="F72" s="31">
        <v>7008.5</v>
      </c>
      <c r="G72" s="31">
        <f t="shared" si="2"/>
        <v>20.82</v>
      </c>
      <c r="H72" s="28">
        <f>G72/G97</f>
        <v>3.1218900588179381E-5</v>
      </c>
      <c r="I72" s="17">
        <f>ROUND(F72*Прил.10!$D$12,2)</f>
        <v>56348.34</v>
      </c>
      <c r="J72" s="17">
        <f t="shared" si="3"/>
        <v>167.37</v>
      </c>
    </row>
    <row r="73" spans="1:10" s="1" customFormat="1" ht="46.9" hidden="1" customHeight="1" outlineLevel="1" x14ac:dyDescent="0.25">
      <c r="A73" s="15">
        <v>44</v>
      </c>
      <c r="B73" s="29" t="s">
        <v>183</v>
      </c>
      <c r="C73" s="19" t="s">
        <v>184</v>
      </c>
      <c r="D73" s="20" t="s">
        <v>137</v>
      </c>
      <c r="E73" s="30">
        <v>2.5329052574961E-2</v>
      </c>
      <c r="F73" s="31">
        <v>550</v>
      </c>
      <c r="G73" s="31">
        <f t="shared" si="2"/>
        <v>13.93</v>
      </c>
      <c r="H73" s="28">
        <f>G73/G97</f>
        <v>2.0887573736471603E-5</v>
      </c>
      <c r="I73" s="17">
        <f>ROUND(F73*Прил.10!$D$12,2)</f>
        <v>4422</v>
      </c>
      <c r="J73" s="17">
        <f t="shared" si="3"/>
        <v>112.01</v>
      </c>
    </row>
    <row r="74" spans="1:10" s="1" customFormat="1" ht="15.6" hidden="1" customHeight="1" outlineLevel="1" x14ac:dyDescent="0.25">
      <c r="A74" s="15">
        <v>45</v>
      </c>
      <c r="B74" s="29" t="s">
        <v>185</v>
      </c>
      <c r="C74" s="19" t="s">
        <v>186</v>
      </c>
      <c r="D74" s="20" t="s">
        <v>137</v>
      </c>
      <c r="E74" s="30">
        <v>3.0483753363310999</v>
      </c>
      <c r="F74" s="31">
        <v>2.44</v>
      </c>
      <c r="G74" s="31">
        <f t="shared" si="2"/>
        <v>7.44</v>
      </c>
      <c r="H74" s="28">
        <f>G74/G97</f>
        <v>1.1156033639579952E-5</v>
      </c>
      <c r="I74" s="17">
        <f>ROUND(F74*Прил.10!$D$12,2)</f>
        <v>19.62</v>
      </c>
      <c r="J74" s="17">
        <f t="shared" si="3"/>
        <v>59.81</v>
      </c>
    </row>
    <row r="75" spans="1:10" s="1" customFormat="1" ht="46.9" hidden="1" customHeight="1" outlineLevel="1" x14ac:dyDescent="0.25">
      <c r="A75" s="15">
        <v>46</v>
      </c>
      <c r="B75" s="29" t="s">
        <v>187</v>
      </c>
      <c r="C75" s="19" t="s">
        <v>188</v>
      </c>
      <c r="D75" s="20" t="s">
        <v>164</v>
      </c>
      <c r="E75" s="30">
        <v>4.0405011822357002E-4</v>
      </c>
      <c r="F75" s="31">
        <v>14830</v>
      </c>
      <c r="G75" s="31">
        <f t="shared" si="2"/>
        <v>5.99</v>
      </c>
      <c r="H75" s="28">
        <f>G75/G97</f>
        <v>8.9818066533714938E-6</v>
      </c>
      <c r="I75" s="17">
        <f>ROUND(F75*Прил.10!$D$12,2)</f>
        <v>119233.2</v>
      </c>
      <c r="J75" s="17">
        <f t="shared" si="3"/>
        <v>48.18</v>
      </c>
    </row>
    <row r="76" spans="1:10" s="1" customFormat="1" ht="15.6" hidden="1" customHeight="1" outlineLevel="1" x14ac:dyDescent="0.25">
      <c r="A76" s="15">
        <v>47</v>
      </c>
      <c r="B76" s="29" t="s">
        <v>189</v>
      </c>
      <c r="C76" s="19" t="s">
        <v>190</v>
      </c>
      <c r="D76" s="20" t="s">
        <v>164</v>
      </c>
      <c r="E76" s="30">
        <v>1.516069272155E-4</v>
      </c>
      <c r="F76" s="31">
        <v>30030</v>
      </c>
      <c r="G76" s="31">
        <f t="shared" si="2"/>
        <v>4.55</v>
      </c>
      <c r="H76" s="28">
        <f>G76/G97</f>
        <v>6.8225743360334372E-6</v>
      </c>
      <c r="I76" s="17">
        <f>ROUND(F76*Прил.10!$D$12,2)</f>
        <v>241441.2</v>
      </c>
      <c r="J76" s="17">
        <f t="shared" si="3"/>
        <v>36.6</v>
      </c>
    </row>
    <row r="77" spans="1:10" s="1" customFormat="1" ht="15.6" hidden="1" customHeight="1" outlineLevel="1" x14ac:dyDescent="0.25">
      <c r="A77" s="15">
        <v>48</v>
      </c>
      <c r="B77" s="29" t="s">
        <v>191</v>
      </c>
      <c r="C77" s="19" t="s">
        <v>192</v>
      </c>
      <c r="D77" s="20" t="s">
        <v>164</v>
      </c>
      <c r="E77" s="30">
        <v>2.4728191444354001E-4</v>
      </c>
      <c r="F77" s="31">
        <v>11978</v>
      </c>
      <c r="G77" s="31">
        <f t="shared" si="2"/>
        <v>2.96</v>
      </c>
      <c r="H77" s="28">
        <f>G77/G97</f>
        <v>4.4384219856393356E-6</v>
      </c>
      <c r="I77" s="17">
        <f>ROUND(F77*Прил.10!$D$12,2)</f>
        <v>96303.12</v>
      </c>
      <c r="J77" s="17">
        <f t="shared" si="3"/>
        <v>23.81</v>
      </c>
    </row>
    <row r="78" spans="1:10" s="1" customFormat="1" ht="31.5" hidden="1" customHeight="1" outlineLevel="1" x14ac:dyDescent="0.25">
      <c r="A78" s="15">
        <v>49</v>
      </c>
      <c r="B78" s="29" t="s">
        <v>193</v>
      </c>
      <c r="C78" s="19" t="s">
        <v>194</v>
      </c>
      <c r="D78" s="20" t="s">
        <v>164</v>
      </c>
      <c r="E78" s="30">
        <v>1.4672481880026E-4</v>
      </c>
      <c r="F78" s="31">
        <v>5989</v>
      </c>
      <c r="G78" s="31">
        <f t="shared" si="2"/>
        <v>0.88</v>
      </c>
      <c r="H78" s="28">
        <f>G78/G97</f>
        <v>1.3195308605954781E-6</v>
      </c>
      <c r="I78" s="17">
        <f>ROUND(F78*Прил.10!$D$12,2)</f>
        <v>48151.56</v>
      </c>
      <c r="J78" s="17">
        <f t="shared" si="3"/>
        <v>7.07</v>
      </c>
    </row>
    <row r="79" spans="1:10" s="1" customFormat="1" ht="15.6" hidden="1" customHeight="1" outlineLevel="1" x14ac:dyDescent="0.25">
      <c r="A79" s="15">
        <v>50</v>
      </c>
      <c r="B79" s="29" t="s">
        <v>195</v>
      </c>
      <c r="C79" s="19" t="s">
        <v>196</v>
      </c>
      <c r="D79" s="20" t="s">
        <v>143</v>
      </c>
      <c r="E79" s="30">
        <v>1.1698678170585E-2</v>
      </c>
      <c r="F79" s="31">
        <v>57.63</v>
      </c>
      <c r="G79" s="31">
        <f t="shared" si="2"/>
        <v>0.67</v>
      </c>
      <c r="H79" s="28">
        <f>G79/G97</f>
        <v>1.0046428143170118E-6</v>
      </c>
      <c r="I79" s="17">
        <f>ROUND(F79*Прил.10!$D$12,2)</f>
        <v>463.35</v>
      </c>
      <c r="J79" s="17">
        <f t="shared" si="3"/>
        <v>5.42</v>
      </c>
    </row>
    <row r="80" spans="1:10" s="1" customFormat="1" ht="31.5" hidden="1" customHeight="1" outlineLevel="1" x14ac:dyDescent="0.25">
      <c r="A80" s="15">
        <v>51</v>
      </c>
      <c r="B80" s="29" t="s">
        <v>197</v>
      </c>
      <c r="C80" s="19" t="s">
        <v>198</v>
      </c>
      <c r="D80" s="20" t="s">
        <v>199</v>
      </c>
      <c r="E80" s="30">
        <v>6.7985640539714995E-2</v>
      </c>
      <c r="F80" s="31">
        <v>7.8</v>
      </c>
      <c r="G80" s="31">
        <f t="shared" si="2"/>
        <v>0.53</v>
      </c>
      <c r="H80" s="28">
        <f>G80/G97</f>
        <v>7.9471745013136748E-7</v>
      </c>
      <c r="I80" s="17">
        <f>ROUND(F80*Прил.10!$D$12,2)</f>
        <v>62.71</v>
      </c>
      <c r="J80" s="17">
        <f t="shared" si="3"/>
        <v>4.26</v>
      </c>
    </row>
    <row r="81" spans="1:10" s="1" customFormat="1" ht="15.6" hidden="1" customHeight="1" outlineLevel="1" x14ac:dyDescent="0.25">
      <c r="A81" s="15">
        <v>52</v>
      </c>
      <c r="B81" s="29" t="s">
        <v>200</v>
      </c>
      <c r="C81" s="19" t="s">
        <v>201</v>
      </c>
      <c r="D81" s="20" t="s">
        <v>143</v>
      </c>
      <c r="E81" s="30">
        <v>7.0064589805874003E-2</v>
      </c>
      <c r="F81" s="31">
        <v>7.46</v>
      </c>
      <c r="G81" s="31">
        <f t="shared" si="2"/>
        <v>0.52</v>
      </c>
      <c r="H81" s="28">
        <f>G81/G97</f>
        <v>7.7972278126096437E-7</v>
      </c>
      <c r="I81" s="17">
        <f>ROUND(F81*Прил.10!$D$12,2)</f>
        <v>59.98</v>
      </c>
      <c r="J81" s="17">
        <f t="shared" si="3"/>
        <v>4.2</v>
      </c>
    </row>
    <row r="82" spans="1:10" s="1" customFormat="1" ht="15.6" hidden="1" customHeight="1" outlineLevel="1" x14ac:dyDescent="0.25">
      <c r="A82" s="15">
        <v>53</v>
      </c>
      <c r="B82" s="29" t="s">
        <v>202</v>
      </c>
      <c r="C82" s="19" t="s">
        <v>203</v>
      </c>
      <c r="D82" s="20" t="s">
        <v>164</v>
      </c>
      <c r="E82" s="30">
        <v>1.9469296247702001E-4</v>
      </c>
      <c r="F82" s="31">
        <v>2606.9</v>
      </c>
      <c r="G82" s="31">
        <f t="shared" si="2"/>
        <v>0.51</v>
      </c>
      <c r="H82" s="28">
        <f>G82/G97</f>
        <v>7.6472811239056115E-7</v>
      </c>
      <c r="I82" s="17">
        <f>ROUND(F82*Прил.10!$D$12,2)</f>
        <v>20959.48</v>
      </c>
      <c r="J82" s="17">
        <f t="shared" si="3"/>
        <v>4.08</v>
      </c>
    </row>
    <row r="83" spans="1:10" s="1" customFormat="1" ht="15.6" hidden="1" customHeight="1" outlineLevel="1" x14ac:dyDescent="0.25">
      <c r="A83" s="15">
        <v>54</v>
      </c>
      <c r="B83" s="29" t="s">
        <v>204</v>
      </c>
      <c r="C83" s="19" t="s">
        <v>205</v>
      </c>
      <c r="D83" s="20" t="s">
        <v>199</v>
      </c>
      <c r="E83" s="30">
        <v>0.25810910080190003</v>
      </c>
      <c r="F83" s="31">
        <v>1.82</v>
      </c>
      <c r="G83" s="31">
        <f t="shared" si="2"/>
        <v>0.47</v>
      </c>
      <c r="H83" s="28">
        <f>G83/G97</f>
        <v>7.0474943690894849E-7</v>
      </c>
      <c r="I83" s="17">
        <f>ROUND(F83*Прил.10!$D$12,2)</f>
        <v>14.63</v>
      </c>
      <c r="J83" s="17">
        <f t="shared" si="3"/>
        <v>3.78</v>
      </c>
    </row>
    <row r="84" spans="1:10" s="1" customFormat="1" ht="31.5" hidden="1" customHeight="1" outlineLevel="1" x14ac:dyDescent="0.25">
      <c r="A84" s="15">
        <v>55</v>
      </c>
      <c r="B84" s="29" t="s">
        <v>206</v>
      </c>
      <c r="C84" s="19" t="s">
        <v>207</v>
      </c>
      <c r="D84" s="20" t="s">
        <v>199</v>
      </c>
      <c r="E84" s="30">
        <v>2.0013093746188999E-2</v>
      </c>
      <c r="F84" s="31">
        <v>23.09</v>
      </c>
      <c r="G84" s="31">
        <f t="shared" si="2"/>
        <v>0.46</v>
      </c>
      <c r="H84" s="28">
        <f>G84/G97</f>
        <v>6.8975476803854538E-7</v>
      </c>
      <c r="I84" s="17">
        <f>ROUND(F84*Прил.10!$D$12,2)</f>
        <v>185.64</v>
      </c>
      <c r="J84" s="17">
        <f t="shared" si="3"/>
        <v>3.72</v>
      </c>
    </row>
    <row r="85" spans="1:10" s="1" customFormat="1" ht="31.5" hidden="1" customHeight="1" outlineLevel="1" x14ac:dyDescent="0.25">
      <c r="A85" s="15">
        <v>56</v>
      </c>
      <c r="B85" s="29" t="s">
        <v>208</v>
      </c>
      <c r="C85" s="19" t="s">
        <v>209</v>
      </c>
      <c r="D85" s="20" t="s">
        <v>143</v>
      </c>
      <c r="E85" s="30">
        <v>9.8369581422454999E-2</v>
      </c>
      <c r="F85" s="31">
        <v>3.62</v>
      </c>
      <c r="G85" s="31">
        <f t="shared" si="2"/>
        <v>0.36</v>
      </c>
      <c r="H85" s="28">
        <f>G85/G97</f>
        <v>5.3980807933451373E-7</v>
      </c>
      <c r="I85" s="17">
        <f>ROUND(F85*Прил.10!$D$12,2)</f>
        <v>29.1</v>
      </c>
      <c r="J85" s="17">
        <f t="shared" si="3"/>
        <v>2.86</v>
      </c>
    </row>
    <row r="86" spans="1:10" s="1" customFormat="1" ht="31.5" hidden="1" customHeight="1" outlineLevel="1" x14ac:dyDescent="0.25">
      <c r="A86" s="15">
        <v>57</v>
      </c>
      <c r="B86" s="29" t="s">
        <v>210</v>
      </c>
      <c r="C86" s="19" t="s">
        <v>211</v>
      </c>
      <c r="D86" s="20" t="s">
        <v>164</v>
      </c>
      <c r="E86" s="30">
        <v>1.6156710203539999E-5</v>
      </c>
      <c r="F86" s="31">
        <v>10315.01</v>
      </c>
      <c r="G86" s="31">
        <f t="shared" si="2"/>
        <v>0.17</v>
      </c>
      <c r="H86" s="28">
        <f>G86/G97</f>
        <v>2.5490937079685375E-7</v>
      </c>
      <c r="I86" s="17">
        <f>ROUND(F86*Прил.10!$D$12,2)</f>
        <v>82932.679999999993</v>
      </c>
      <c r="J86" s="17">
        <f t="shared" si="3"/>
        <v>1.34</v>
      </c>
    </row>
    <row r="87" spans="1:10" s="1" customFormat="1" ht="31.5" hidden="1" customHeight="1" outlineLevel="1" x14ac:dyDescent="0.25">
      <c r="A87" s="15">
        <v>58</v>
      </c>
      <c r="B87" s="29" t="s">
        <v>212</v>
      </c>
      <c r="C87" s="19" t="s">
        <v>213</v>
      </c>
      <c r="D87" s="20" t="s">
        <v>164</v>
      </c>
      <c r="E87" s="30">
        <v>3.2306229767695998E-5</v>
      </c>
      <c r="F87" s="31">
        <v>4455.2</v>
      </c>
      <c r="G87" s="31">
        <f t="shared" si="2"/>
        <v>0.14000000000000001</v>
      </c>
      <c r="H87" s="28">
        <f>G87/G97</f>
        <v>2.0992536418564426E-7</v>
      </c>
      <c r="I87" s="17">
        <f>ROUND(F87*Прил.10!$D$12,2)</f>
        <v>35819.81</v>
      </c>
      <c r="J87" s="17">
        <f t="shared" si="3"/>
        <v>1.1599999999999999</v>
      </c>
    </row>
    <row r="88" spans="1:10" s="1" customFormat="1" ht="46.9" hidden="1" customHeight="1" outlineLevel="1" x14ac:dyDescent="0.25">
      <c r="A88" s="15">
        <v>59</v>
      </c>
      <c r="B88" s="29" t="s">
        <v>214</v>
      </c>
      <c r="C88" s="19" t="s">
        <v>215</v>
      </c>
      <c r="D88" s="20" t="s">
        <v>137</v>
      </c>
      <c r="E88" s="30">
        <v>1.2912445236012E-4</v>
      </c>
      <c r="F88" s="31">
        <v>1056</v>
      </c>
      <c r="G88" s="31">
        <f t="shared" si="2"/>
        <v>0.14000000000000001</v>
      </c>
      <c r="H88" s="28">
        <f>G88/G97</f>
        <v>2.0992536418564426E-7</v>
      </c>
      <c r="I88" s="17">
        <f>ROUND(F88*Прил.10!$D$12,2)</f>
        <v>8490.24</v>
      </c>
      <c r="J88" s="17">
        <f t="shared" si="3"/>
        <v>1.1000000000000001</v>
      </c>
    </row>
    <row r="89" spans="1:10" s="1" customFormat="1" ht="46.9" hidden="1" customHeight="1" outlineLevel="1" x14ac:dyDescent="0.25">
      <c r="A89" s="15">
        <v>60</v>
      </c>
      <c r="B89" s="29" t="s">
        <v>216</v>
      </c>
      <c r="C89" s="19" t="s">
        <v>217</v>
      </c>
      <c r="D89" s="20" t="s">
        <v>140</v>
      </c>
      <c r="E89" s="30">
        <v>2.2608852188472999E-3</v>
      </c>
      <c r="F89" s="31">
        <v>53.61</v>
      </c>
      <c r="G89" s="31">
        <f t="shared" si="2"/>
        <v>0.12</v>
      </c>
      <c r="H89" s="28">
        <f>G89/G97</f>
        <v>1.799360264448379E-7</v>
      </c>
      <c r="I89" s="17">
        <f>ROUND(F89*Прил.10!$D$12,2)</f>
        <v>431.02</v>
      </c>
      <c r="J89" s="17">
        <f t="shared" si="3"/>
        <v>0.97</v>
      </c>
    </row>
    <row r="90" spans="1:10" s="1" customFormat="1" ht="78" hidden="1" customHeight="1" outlineLevel="1" x14ac:dyDescent="0.25">
      <c r="A90" s="15">
        <v>61</v>
      </c>
      <c r="B90" s="29" t="s">
        <v>218</v>
      </c>
      <c r="C90" s="19" t="s">
        <v>219</v>
      </c>
      <c r="D90" s="20" t="s">
        <v>134</v>
      </c>
      <c r="E90" s="30">
        <v>1.0466621784852E-4</v>
      </c>
      <c r="F90" s="31">
        <v>506.63</v>
      </c>
      <c r="G90" s="31">
        <f t="shared" si="2"/>
        <v>0.05</v>
      </c>
      <c r="H90" s="28">
        <f>G90/G97</f>
        <v>7.4973344352015798E-8</v>
      </c>
      <c r="I90" s="17">
        <f>ROUND(F90*Прил.10!$D$12,2)</f>
        <v>4073.31</v>
      </c>
      <c r="J90" s="17">
        <f t="shared" si="3"/>
        <v>0.43</v>
      </c>
    </row>
    <row r="91" spans="1:10" s="1" customFormat="1" ht="78" hidden="1" customHeight="1" outlineLevel="1" x14ac:dyDescent="0.25">
      <c r="A91" s="15">
        <v>62</v>
      </c>
      <c r="B91" s="29" t="s">
        <v>220</v>
      </c>
      <c r="C91" s="19" t="s">
        <v>221</v>
      </c>
      <c r="D91" s="20" t="s">
        <v>199</v>
      </c>
      <c r="E91" s="30">
        <v>8.5937906031960005E-3</v>
      </c>
      <c r="F91" s="31">
        <v>6.17</v>
      </c>
      <c r="G91" s="31">
        <f t="shared" si="2"/>
        <v>0.05</v>
      </c>
      <c r="H91" s="28">
        <f>G91/G97</f>
        <v>7.4973344352015798E-8</v>
      </c>
      <c r="I91" s="17">
        <f>ROUND(F91*Прил.10!$D$12,2)</f>
        <v>49.61</v>
      </c>
      <c r="J91" s="17">
        <f t="shared" si="3"/>
        <v>0.43</v>
      </c>
    </row>
    <row r="92" spans="1:10" s="1" customFormat="1" ht="31.5" hidden="1" customHeight="1" outlineLevel="1" x14ac:dyDescent="0.25">
      <c r="A92" s="15">
        <v>63</v>
      </c>
      <c r="B92" s="29" t="s">
        <v>222</v>
      </c>
      <c r="C92" s="19" t="s">
        <v>223</v>
      </c>
      <c r="D92" s="20" t="s">
        <v>164</v>
      </c>
      <c r="E92" s="30">
        <v>3.0940644813316998E-5</v>
      </c>
      <c r="F92" s="31">
        <v>734.5</v>
      </c>
      <c r="G92" s="31">
        <f t="shared" si="2"/>
        <v>0.02</v>
      </c>
      <c r="H92" s="28">
        <f>G92/G97</f>
        <v>2.9989337740806323E-8</v>
      </c>
      <c r="I92" s="17">
        <f>ROUND(F92*Прил.10!$D$12,2)</f>
        <v>5905.38</v>
      </c>
      <c r="J92" s="17">
        <f t="shared" si="3"/>
        <v>0.18</v>
      </c>
    </row>
    <row r="93" spans="1:10" s="1" customFormat="1" ht="46.9" hidden="1" customHeight="1" outlineLevel="1" x14ac:dyDescent="0.25">
      <c r="A93" s="15">
        <v>64</v>
      </c>
      <c r="B93" s="29" t="s">
        <v>224</v>
      </c>
      <c r="C93" s="19" t="s">
        <v>225</v>
      </c>
      <c r="D93" s="20" t="s">
        <v>226</v>
      </c>
      <c r="E93" s="30">
        <v>2.2097044806649001E-5</v>
      </c>
      <c r="F93" s="31">
        <v>342.82</v>
      </c>
      <c r="G93" s="31">
        <f t="shared" si="2"/>
        <v>0.01</v>
      </c>
      <c r="H93" s="28">
        <f>G93/G97</f>
        <v>1.4994668870403162E-8</v>
      </c>
      <c r="I93" s="17">
        <f>ROUND(F93*Прил.10!$D$12,2)</f>
        <v>2756.27</v>
      </c>
      <c r="J93" s="17">
        <f t="shared" si="3"/>
        <v>0.06</v>
      </c>
    </row>
    <row r="94" spans="1:10" s="1" customFormat="1" ht="15.6" hidden="1" customHeight="1" outlineLevel="1" x14ac:dyDescent="0.25">
      <c r="A94" s="15">
        <v>65</v>
      </c>
      <c r="B94" s="29" t="s">
        <v>227</v>
      </c>
      <c r="C94" s="19" t="s">
        <v>228</v>
      </c>
      <c r="D94" s="20" t="s">
        <v>229</v>
      </c>
      <c r="E94" s="30">
        <v>1.6166004429787E-4</v>
      </c>
      <c r="F94" s="31">
        <v>46.86</v>
      </c>
      <c r="G94" s="31">
        <f t="shared" si="2"/>
        <v>0.01</v>
      </c>
      <c r="H94" s="28">
        <f>G94/G97</f>
        <v>1.4994668870403162E-8</v>
      </c>
      <c r="I94" s="17">
        <f>ROUND(F94*Прил.10!$D$12,2)</f>
        <v>376.75</v>
      </c>
      <c r="J94" s="17">
        <f t="shared" si="3"/>
        <v>0.06</v>
      </c>
    </row>
    <row r="95" spans="1:10" s="1" customFormat="1" ht="46.9" hidden="1" customHeight="1" outlineLevel="1" x14ac:dyDescent="0.25">
      <c r="A95" s="15">
        <v>66</v>
      </c>
      <c r="B95" s="29" t="s">
        <v>230</v>
      </c>
      <c r="C95" s="19" t="s">
        <v>231</v>
      </c>
      <c r="D95" s="20" t="s">
        <v>199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14" t="s">
        <v>295</v>
      </c>
      <c r="C96" s="114"/>
      <c r="D96" s="114"/>
      <c r="E96" s="114"/>
      <c r="F96" s="119"/>
      <c r="G96" s="17">
        <f>SUM(G54:G95)</f>
        <v>90608.430000000008</v>
      </c>
      <c r="H96" s="28">
        <f>SUM(H54:H95)</f>
        <v>0.13586434047171037</v>
      </c>
      <c r="I96" s="17"/>
      <c r="J96" s="17">
        <f>SUM(J54:J95)</f>
        <v>728491.19000000041</v>
      </c>
    </row>
    <row r="97" spans="1:10" s="1" customFormat="1" ht="15.6" customHeight="1" x14ac:dyDescent="0.25">
      <c r="A97" s="15"/>
      <c r="B97" s="114" t="s">
        <v>296</v>
      </c>
      <c r="C97" s="115"/>
      <c r="D97" s="114"/>
      <c r="E97" s="114"/>
      <c r="F97" s="119"/>
      <c r="G97" s="17">
        <f>G53+G96</f>
        <v>666903.69000000006</v>
      </c>
      <c r="H97" s="28">
        <f>H53+H96</f>
        <v>0.99999999999999989</v>
      </c>
      <c r="I97" s="17"/>
      <c r="J97" s="17">
        <f>J53+J96</f>
        <v>5361910.87</v>
      </c>
    </row>
    <row r="98" spans="1:10" s="1" customFormat="1" ht="15.6" customHeight="1" x14ac:dyDescent="0.25">
      <c r="A98" s="16"/>
      <c r="B98" s="20"/>
      <c r="C98" s="19" t="s">
        <v>297</v>
      </c>
      <c r="D98" s="20"/>
      <c r="E98" s="20"/>
      <c r="F98" s="21"/>
      <c r="G98" s="21">
        <f>+G14+G39+G97</f>
        <v>669158.78</v>
      </c>
      <c r="H98" s="34"/>
      <c r="I98" s="17"/>
      <c r="J98" s="21">
        <f>+J14+J39+J97</f>
        <v>5418154.2199999997</v>
      </c>
    </row>
    <row r="99" spans="1:10" s="1" customFormat="1" ht="15.6" customHeight="1" x14ac:dyDescent="0.25">
      <c r="A99" s="16"/>
      <c r="B99" s="20"/>
      <c r="C99" s="19" t="s">
        <v>298</v>
      </c>
      <c r="D99" s="35">
        <v>1.0409189689991001</v>
      </c>
      <c r="E99" s="20"/>
      <c r="F99" s="21"/>
      <c r="G99" s="21">
        <f>(G14+G16)*D99</f>
        <v>1095.369440267443</v>
      </c>
      <c r="H99" s="34"/>
      <c r="I99" s="17"/>
      <c r="J99" s="17">
        <f>(J14+J16)*D99</f>
        <v>48514.016705433853</v>
      </c>
    </row>
    <row r="100" spans="1:10" s="1" customFormat="1" ht="15.6" customHeight="1" x14ac:dyDescent="0.25">
      <c r="A100" s="16"/>
      <c r="B100" s="20"/>
      <c r="C100" s="19" t="s">
        <v>299</v>
      </c>
      <c r="D100" s="35">
        <v>0.59539576208591005</v>
      </c>
      <c r="E100" s="20"/>
      <c r="F100" s="21"/>
      <c r="G100" s="21">
        <f>(G14+G16)*D100</f>
        <v>626.54091440062393</v>
      </c>
      <c r="H100" s="34"/>
      <c r="I100" s="17"/>
      <c r="J100" s="17">
        <f>(J14+J16)*D100</f>
        <v>27749.556697919423</v>
      </c>
    </row>
    <row r="101" spans="1:10" s="1" customFormat="1" ht="15.6" customHeight="1" x14ac:dyDescent="0.25">
      <c r="A101" s="16"/>
      <c r="B101" s="20"/>
      <c r="C101" s="19" t="s">
        <v>300</v>
      </c>
      <c r="D101" s="20"/>
      <c r="E101" s="20"/>
      <c r="F101" s="21"/>
      <c r="G101" s="21">
        <f>G98+G99+G100</f>
        <v>670880.69035466807</v>
      </c>
      <c r="H101" s="34"/>
      <c r="I101" s="17"/>
      <c r="J101" s="21">
        <f>J98+J99+J100</f>
        <v>5494417.7934033526</v>
      </c>
    </row>
    <row r="102" spans="1:10" s="1" customFormat="1" ht="15.6" customHeight="1" x14ac:dyDescent="0.25">
      <c r="A102" s="16"/>
      <c r="B102" s="20"/>
      <c r="C102" s="19" t="s">
        <v>301</v>
      </c>
      <c r="D102" s="20"/>
      <c r="E102" s="20"/>
      <c r="F102" s="21"/>
      <c r="G102" s="21">
        <f>G45+G101</f>
        <v>670880.69035466807</v>
      </c>
      <c r="H102" s="34"/>
      <c r="I102" s="17"/>
      <c r="J102" s="17">
        <f>J45+J101</f>
        <v>5494417.7934033526</v>
      </c>
    </row>
    <row r="103" spans="1:10" s="1" customFormat="1" ht="15.6" customHeight="1" x14ac:dyDescent="0.25">
      <c r="A103" s="16"/>
      <c r="B103" s="20"/>
      <c r="C103" s="19" t="s">
        <v>270</v>
      </c>
      <c r="D103" s="20" t="s">
        <v>302</v>
      </c>
      <c r="E103" s="20">
        <v>1</v>
      </c>
      <c r="F103" s="21"/>
      <c r="G103" s="21">
        <f>G102/E103</f>
        <v>670880.69035466807</v>
      </c>
      <c r="H103" s="34"/>
      <c r="I103" s="17"/>
      <c r="J103" s="21">
        <f>J102/E103</f>
        <v>5494417.7934033526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B106" s="77"/>
      <c r="C106" s="77"/>
      <c r="D106" s="77"/>
      <c r="F106" s="36"/>
      <c r="G106" s="36"/>
      <c r="I106" s="36"/>
      <c r="J106" s="36"/>
    </row>
    <row r="107" spans="1:10" s="1" customFormat="1" ht="15.6" customHeight="1" x14ac:dyDescent="0.25">
      <c r="B107" s="77" t="s">
        <v>232</v>
      </c>
      <c r="C107" s="77"/>
      <c r="D107" s="77"/>
      <c r="F107" s="36"/>
      <c r="G107" s="36"/>
      <c r="I107" s="36"/>
      <c r="J107" s="36"/>
    </row>
    <row r="108" spans="1:10" s="1" customFormat="1" ht="15.6" customHeight="1" x14ac:dyDescent="0.25">
      <c r="B108" s="5" t="s">
        <v>46</v>
      </c>
      <c r="C108" s="77"/>
      <c r="D108" s="77"/>
      <c r="F108" s="36"/>
      <c r="G108" s="36"/>
      <c r="I108" s="36"/>
      <c r="J108" s="36"/>
    </row>
    <row r="109" spans="1:10" s="1" customFormat="1" ht="15.6" customHeight="1" x14ac:dyDescent="0.25">
      <c r="A109" s="5"/>
      <c r="B109" s="77"/>
      <c r="C109" s="77"/>
      <c r="D109" s="77"/>
      <c r="F109" s="36"/>
      <c r="G109" s="36"/>
      <c r="I109" s="36"/>
      <c r="J109" s="36"/>
    </row>
    <row r="110" spans="1:10" s="1" customFormat="1" ht="15.6" customHeight="1" x14ac:dyDescent="0.25">
      <c r="B110" s="77" t="s">
        <v>377</v>
      </c>
      <c r="C110" s="77"/>
      <c r="D110" s="77"/>
      <c r="F110" s="36"/>
      <c r="G110" s="36"/>
      <c r="I110" s="36"/>
      <c r="J110" s="36"/>
    </row>
    <row r="111" spans="1:10" ht="15.75" x14ac:dyDescent="0.25">
      <c r="B111" s="5" t="s">
        <v>47</v>
      </c>
      <c r="C111" s="77"/>
      <c r="D111" s="77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43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B19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5" t="s">
        <v>303</v>
      </c>
      <c r="B1" s="125"/>
      <c r="C1" s="125"/>
      <c r="D1" s="125"/>
      <c r="E1" s="125"/>
      <c r="F1" s="125"/>
      <c r="G1" s="125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4" t="s">
        <v>304</v>
      </c>
      <c r="B3" s="104"/>
      <c r="C3" s="104"/>
      <c r="D3" s="104"/>
      <c r="E3" s="104"/>
      <c r="F3" s="104"/>
      <c r="G3" s="104"/>
    </row>
    <row r="4" spans="1:7" ht="25.5" customHeight="1" x14ac:dyDescent="0.25">
      <c r="A4" s="126" t="s">
        <v>305</v>
      </c>
      <c r="B4" s="126"/>
      <c r="C4" s="126"/>
      <c r="D4" s="126"/>
      <c r="E4" s="126"/>
      <c r="F4" s="126"/>
      <c r="G4" s="12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3" t="s">
        <v>275</v>
      </c>
      <c r="B6" s="133" t="s">
        <v>54</v>
      </c>
      <c r="C6" s="133" t="s">
        <v>236</v>
      </c>
      <c r="D6" s="133" t="s">
        <v>56</v>
      </c>
      <c r="E6" s="134" t="s">
        <v>276</v>
      </c>
      <c r="F6" s="133" t="s">
        <v>58</v>
      </c>
      <c r="G6" s="133"/>
    </row>
    <row r="7" spans="1:7" s="1" customFormat="1" ht="15.6" customHeight="1" x14ac:dyDescent="0.25">
      <c r="A7" s="133"/>
      <c r="B7" s="133"/>
      <c r="C7" s="133"/>
      <c r="D7" s="133"/>
      <c r="E7" s="118"/>
      <c r="F7" s="4" t="s">
        <v>279</v>
      </c>
      <c r="G7" s="4" t="s">
        <v>60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0" t="s">
        <v>306</v>
      </c>
      <c r="C9" s="130"/>
      <c r="D9" s="130"/>
      <c r="E9" s="130"/>
      <c r="F9" s="130"/>
      <c r="G9" s="130"/>
    </row>
    <row r="10" spans="1:7" s="1" customFormat="1" ht="31.5" customHeight="1" x14ac:dyDescent="0.25">
      <c r="A10" s="20"/>
      <c r="B10" s="38"/>
      <c r="C10" s="19" t="s">
        <v>307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30" t="s">
        <v>308</v>
      </c>
      <c r="C11" s="130"/>
      <c r="D11" s="130"/>
      <c r="E11" s="131"/>
      <c r="F11" s="132"/>
      <c r="G11" s="132"/>
    </row>
    <row r="12" spans="1:7" s="1" customFormat="1" ht="31.5" customHeight="1" x14ac:dyDescent="0.25">
      <c r="A12" s="20"/>
      <c r="B12" s="19"/>
      <c r="C12" s="19" t="s">
        <v>309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310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77"/>
      <c r="B14" s="77"/>
    </row>
    <row r="15" spans="1:7" s="1" customFormat="1" ht="15.6" customHeight="1" x14ac:dyDescent="0.25">
      <c r="A15" s="77" t="s">
        <v>232</v>
      </c>
      <c r="B15" s="77"/>
    </row>
    <row r="16" spans="1:7" s="1" customFormat="1" ht="15.6" customHeight="1" x14ac:dyDescent="0.25">
      <c r="A16" s="5" t="s">
        <v>46</v>
      </c>
      <c r="B16" s="77"/>
    </row>
    <row r="17" spans="1:2" s="1" customFormat="1" ht="15.6" customHeight="1" x14ac:dyDescent="0.25">
      <c r="A17" s="77"/>
      <c r="B17" s="77"/>
    </row>
    <row r="18" spans="1:2" s="1" customFormat="1" ht="15.6" customHeight="1" x14ac:dyDescent="0.25">
      <c r="A18" s="77" t="s">
        <v>377</v>
      </c>
      <c r="B18" s="77"/>
    </row>
    <row r="19" spans="1:2" s="1" customFormat="1" ht="15.6" customHeight="1" x14ac:dyDescent="0.25">
      <c r="A19" s="5" t="s">
        <v>47</v>
      </c>
      <c r="B19" s="77"/>
    </row>
    <row r="20" spans="1:2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topLeftCell="A7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5"/>
      <c r="C1" s="65"/>
      <c r="D1" s="66" t="s">
        <v>311</v>
      </c>
    </row>
    <row r="2" spans="1:5" x14ac:dyDescent="0.25">
      <c r="A2" s="66"/>
      <c r="B2" s="66"/>
      <c r="C2" s="66"/>
      <c r="D2" s="66"/>
    </row>
    <row r="3" spans="1:5" ht="24.75" customHeight="1" x14ac:dyDescent="0.25">
      <c r="A3" s="135" t="s">
        <v>312</v>
      </c>
      <c r="B3" s="135"/>
      <c r="C3" s="135"/>
      <c r="D3" s="135"/>
    </row>
    <row r="4" spans="1:5" ht="24.75" customHeight="1" x14ac:dyDescent="0.25">
      <c r="A4" s="67"/>
      <c r="B4" s="67"/>
      <c r="C4" s="67"/>
      <c r="D4" s="67"/>
    </row>
    <row r="5" spans="1:5" ht="24.6" customHeight="1" x14ac:dyDescent="0.25">
      <c r="A5" s="136" t="s">
        <v>313</v>
      </c>
      <c r="B5" s="136"/>
      <c r="C5" s="136"/>
      <c r="D5" s="68" t="str">
        <f>'Прил.5 Расчет СМР и ОБ'!D6:J6</f>
        <v xml:space="preserve">Наружные сети водопровода/канализации ЗПС 220 кВ </v>
      </c>
    </row>
    <row r="6" spans="1:5" ht="19.899999999999999" customHeight="1" x14ac:dyDescent="0.25">
      <c r="A6" s="136" t="s">
        <v>4</v>
      </c>
      <c r="B6" s="136"/>
      <c r="C6" s="136"/>
      <c r="D6" s="68"/>
    </row>
    <row r="7" spans="1:5" x14ac:dyDescent="0.25">
      <c r="A7" s="65"/>
      <c r="B7" s="65"/>
      <c r="C7" s="65"/>
      <c r="D7" s="65"/>
    </row>
    <row r="8" spans="1:5" ht="14.45" customHeight="1" x14ac:dyDescent="0.25">
      <c r="A8" s="112" t="s">
        <v>314</v>
      </c>
      <c r="B8" s="112" t="s">
        <v>315</v>
      </c>
      <c r="C8" s="112" t="s">
        <v>316</v>
      </c>
      <c r="D8" s="112" t="s">
        <v>317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69">
        <v>1</v>
      </c>
      <c r="B10" s="69">
        <v>2</v>
      </c>
      <c r="C10" s="69">
        <v>3</v>
      </c>
      <c r="D10" s="69">
        <v>4</v>
      </c>
    </row>
    <row r="11" spans="1:5" ht="41.45" customHeight="1" x14ac:dyDescent="0.25">
      <c r="A11" s="69" t="s">
        <v>318</v>
      </c>
      <c r="B11" s="69" t="s">
        <v>319</v>
      </c>
      <c r="C11" s="70" t="str">
        <f>D5</f>
        <v xml:space="preserve">Наружные сети водопровода/канализации ЗПС 220 кВ </v>
      </c>
      <c r="D11" s="71">
        <f>'Прил.4 РМ'!C41/1000</f>
        <v>6143.9207734033535</v>
      </c>
      <c r="E11" s="64"/>
    </row>
    <row r="12" spans="1:5" ht="15.75" x14ac:dyDescent="0.25">
      <c r="A12" s="77"/>
      <c r="B12" s="77"/>
      <c r="C12" s="72"/>
      <c r="D12" s="72"/>
    </row>
    <row r="13" spans="1:5" ht="15.75" x14ac:dyDescent="0.25">
      <c r="A13" s="77" t="s">
        <v>232</v>
      </c>
      <c r="B13" s="77"/>
      <c r="C13" s="73"/>
      <c r="D13" s="72"/>
    </row>
    <row r="14" spans="1:5" ht="15.75" x14ac:dyDescent="0.25">
      <c r="A14" s="5" t="s">
        <v>46</v>
      </c>
      <c r="B14" s="77"/>
      <c r="C14" s="73"/>
      <c r="D14" s="72"/>
    </row>
    <row r="15" spans="1:5" ht="15.75" x14ac:dyDescent="0.25">
      <c r="A15" s="77"/>
      <c r="B15" s="77"/>
      <c r="C15" s="73"/>
      <c r="D15" s="72"/>
    </row>
    <row r="16" spans="1:5" ht="15.75" x14ac:dyDescent="0.25">
      <c r="A16" s="77" t="s">
        <v>377</v>
      </c>
      <c r="B16" s="77"/>
      <c r="C16" s="73"/>
      <c r="D16" s="72"/>
    </row>
    <row r="17" spans="1:4" ht="15.75" x14ac:dyDescent="0.25">
      <c r="A17" s="5" t="s">
        <v>47</v>
      </c>
      <c r="B17" s="77"/>
      <c r="C17" s="73"/>
      <c r="D17" s="7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D24" sqref="D24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3" t="s">
        <v>320</v>
      </c>
      <c r="C4" s="103"/>
      <c r="D4" s="103"/>
    </row>
    <row r="5" spans="2:5" ht="18" customHeight="1" x14ac:dyDescent="0.25">
      <c r="B5" s="6"/>
    </row>
    <row r="6" spans="2:5" ht="15.6" customHeight="1" x14ac:dyDescent="0.25">
      <c r="B6" s="104" t="s">
        <v>321</v>
      </c>
      <c r="C6" s="104"/>
      <c r="D6" s="104"/>
    </row>
    <row r="7" spans="2:5" ht="18" customHeight="1" x14ac:dyDescent="0.25">
      <c r="B7" s="7"/>
    </row>
    <row r="8" spans="2:5" s="1" customFormat="1" ht="46.9" customHeight="1" x14ac:dyDescent="0.25">
      <c r="B8" s="4" t="s">
        <v>322</v>
      </c>
      <c r="C8" s="4" t="s">
        <v>323</v>
      </c>
      <c r="D8" s="4" t="s">
        <v>324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325</v>
      </c>
      <c r="C10" s="4" t="s">
        <v>326</v>
      </c>
      <c r="D10" s="4">
        <v>44.29</v>
      </c>
    </row>
    <row r="11" spans="2:5" s="1" customFormat="1" ht="31.5" customHeight="1" x14ac:dyDescent="0.25">
      <c r="B11" s="4" t="s">
        <v>327</v>
      </c>
      <c r="C11" s="4" t="s">
        <v>326</v>
      </c>
      <c r="D11" s="4">
        <v>13.47</v>
      </c>
    </row>
    <row r="12" spans="2:5" s="1" customFormat="1" ht="31.5" customHeight="1" x14ac:dyDescent="0.25">
      <c r="B12" s="4" t="s">
        <v>328</v>
      </c>
      <c r="C12" s="4" t="s">
        <v>326</v>
      </c>
      <c r="D12" s="4">
        <v>8.0399999999999991</v>
      </c>
    </row>
    <row r="13" spans="2:5" s="1" customFormat="1" ht="31.5" customHeight="1" x14ac:dyDescent="0.25">
      <c r="B13" s="4" t="s">
        <v>329</v>
      </c>
      <c r="C13" s="8" t="s">
        <v>330</v>
      </c>
      <c r="D13" s="4">
        <v>6.26</v>
      </c>
    </row>
    <row r="14" spans="2:5" s="1" customFormat="1" ht="78" customHeight="1" x14ac:dyDescent="0.25">
      <c r="B14" s="4" t="s">
        <v>331</v>
      </c>
      <c r="C14" s="4" t="s">
        <v>332</v>
      </c>
      <c r="D14" s="9">
        <v>3.9E-2</v>
      </c>
    </row>
    <row r="15" spans="2:5" s="1" customFormat="1" ht="78" customHeight="1" x14ac:dyDescent="0.25">
      <c r="B15" s="4" t="s">
        <v>333</v>
      </c>
      <c r="C15" s="4" t="s">
        <v>334</v>
      </c>
      <c r="D15" s="9">
        <v>2.1000000000000001E-2</v>
      </c>
      <c r="E15" s="3"/>
    </row>
    <row r="16" spans="2:5" s="1" customFormat="1" ht="31.5" customHeight="1" x14ac:dyDescent="0.25">
      <c r="B16" s="4" t="s">
        <v>260</v>
      </c>
      <c r="C16" s="4"/>
      <c r="D16" s="4" t="s">
        <v>335</v>
      </c>
    </row>
    <row r="17" spans="2:4" s="1" customFormat="1" ht="31.5" customHeight="1" x14ac:dyDescent="0.25">
      <c r="B17" s="4" t="s">
        <v>336</v>
      </c>
      <c r="C17" s="4" t="s">
        <v>337</v>
      </c>
      <c r="D17" s="9">
        <v>2.1399999999999999E-2</v>
      </c>
    </row>
    <row r="18" spans="2:4" s="1" customFormat="1" ht="15.6" customHeight="1" x14ac:dyDescent="0.25">
      <c r="B18" s="4" t="s">
        <v>338</v>
      </c>
      <c r="C18" s="4" t="s">
        <v>339</v>
      </c>
      <c r="D18" s="9">
        <v>2E-3</v>
      </c>
    </row>
    <row r="19" spans="2:4" s="1" customFormat="1" ht="15.6" customHeight="1" x14ac:dyDescent="0.25">
      <c r="B19" s="4" t="s">
        <v>268</v>
      </c>
      <c r="C19" s="4" t="s">
        <v>340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77"/>
      <c r="C25" s="77"/>
    </row>
    <row r="26" spans="2:4" s="1" customFormat="1" ht="15.6" customHeight="1" x14ac:dyDescent="0.25">
      <c r="B26" s="77" t="s">
        <v>232</v>
      </c>
      <c r="C26" s="77"/>
    </row>
    <row r="27" spans="2:4" s="1" customFormat="1" ht="15.6" customHeight="1" x14ac:dyDescent="0.25">
      <c r="B27" s="5" t="s">
        <v>46</v>
      </c>
      <c r="C27" s="77"/>
    </row>
    <row r="28" spans="2:4" s="1" customFormat="1" ht="15.6" customHeight="1" x14ac:dyDescent="0.25">
      <c r="B28" s="77"/>
      <c r="C28" s="77"/>
    </row>
    <row r="29" spans="2:4" s="1" customFormat="1" ht="15.6" customHeight="1" x14ac:dyDescent="0.25">
      <c r="B29" s="77" t="s">
        <v>377</v>
      </c>
      <c r="C29" s="77"/>
    </row>
    <row r="30" spans="2:4" s="1" customFormat="1" ht="15.6" customHeight="1" x14ac:dyDescent="0.25">
      <c r="B30" s="5" t="s">
        <v>47</v>
      </c>
      <c r="C30" s="7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topLeftCell="A2" workbookViewId="0">
      <selection activeCell="I13" sqref="I13"/>
    </sheetView>
  </sheetViews>
  <sheetFormatPr defaultRowHeight="15" x14ac:dyDescent="0.25"/>
  <cols>
    <col min="1" max="1" width="9.140625" style="75" customWidth="1"/>
    <col min="2" max="2" width="34" style="75" customWidth="1"/>
    <col min="3" max="3" width="13.7109375" style="75" customWidth="1"/>
    <col min="4" max="4" width="23.7109375" style="75" customWidth="1"/>
    <col min="5" max="5" width="24.85546875" style="75" customWidth="1"/>
    <col min="6" max="6" width="45" style="75" customWidth="1"/>
    <col min="7" max="7" width="9.140625" style="75" customWidth="1"/>
  </cols>
  <sheetData>
    <row r="2" spans="1:7" ht="17.25" customHeight="1" x14ac:dyDescent="0.25">
      <c r="A2" s="104" t="s">
        <v>341</v>
      </c>
      <c r="B2" s="104"/>
      <c r="C2" s="104"/>
      <c r="D2" s="104"/>
      <c r="E2" s="104"/>
      <c r="F2" s="104"/>
    </row>
    <row r="4" spans="1:7" ht="15.75" customHeight="1" x14ac:dyDescent="0.25">
      <c r="A4" s="76" t="s">
        <v>342</v>
      </c>
      <c r="B4" s="77"/>
      <c r="C4" s="77"/>
      <c r="D4" s="77"/>
      <c r="E4" s="77"/>
      <c r="F4" s="77"/>
      <c r="G4" s="77"/>
    </row>
    <row r="5" spans="1:7" ht="15.75" customHeight="1" x14ac:dyDescent="0.25">
      <c r="A5" s="78" t="s">
        <v>275</v>
      </c>
      <c r="B5" s="78" t="s">
        <v>343</v>
      </c>
      <c r="C5" s="78" t="s">
        <v>344</v>
      </c>
      <c r="D5" s="78" t="s">
        <v>345</v>
      </c>
      <c r="E5" s="78" t="s">
        <v>346</v>
      </c>
      <c r="F5" s="78" t="s">
        <v>347</v>
      </c>
      <c r="G5" s="77"/>
    </row>
    <row r="6" spans="1:7" ht="15.75" customHeight="1" x14ac:dyDescent="0.25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7"/>
    </row>
    <row r="7" spans="1:7" ht="126" customHeight="1" x14ac:dyDescent="0.25">
      <c r="A7" s="79" t="s">
        <v>348</v>
      </c>
      <c r="B7" s="80" t="s">
        <v>349</v>
      </c>
      <c r="C7" s="81" t="s">
        <v>350</v>
      </c>
      <c r="D7" s="81" t="s">
        <v>351</v>
      </c>
      <c r="E7" s="82">
        <v>47872.94</v>
      </c>
      <c r="F7" s="80" t="s">
        <v>352</v>
      </c>
      <c r="G7" s="77"/>
    </row>
    <row r="8" spans="1:7" ht="47.25" customHeight="1" x14ac:dyDescent="0.25">
      <c r="A8" s="79" t="s">
        <v>353</v>
      </c>
      <c r="B8" s="80" t="s">
        <v>354</v>
      </c>
      <c r="C8" s="81" t="s">
        <v>355</v>
      </c>
      <c r="D8" s="81" t="s">
        <v>356</v>
      </c>
      <c r="E8" s="82">
        <f>1973/12</f>
        <v>164.41666666667001</v>
      </c>
      <c r="F8" s="80" t="s">
        <v>357</v>
      </c>
      <c r="G8" s="83"/>
    </row>
    <row r="9" spans="1:7" ht="15.75" customHeight="1" x14ac:dyDescent="0.25">
      <c r="A9" s="79" t="s">
        <v>358</v>
      </c>
      <c r="B9" s="80" t="s">
        <v>359</v>
      </c>
      <c r="C9" s="81" t="s">
        <v>360</v>
      </c>
      <c r="D9" s="81" t="s">
        <v>351</v>
      </c>
      <c r="E9" s="82">
        <v>1</v>
      </c>
      <c r="F9" s="80"/>
      <c r="G9" s="83"/>
    </row>
    <row r="10" spans="1:7" ht="15.75" customHeight="1" x14ac:dyDescent="0.25">
      <c r="A10" s="79" t="s">
        <v>361</v>
      </c>
      <c r="B10" s="80" t="s">
        <v>362</v>
      </c>
      <c r="C10" s="81"/>
      <c r="D10" s="81"/>
      <c r="E10" s="84">
        <v>2.7</v>
      </c>
      <c r="F10" s="80" t="s">
        <v>363</v>
      </c>
      <c r="G10" s="83"/>
    </row>
    <row r="11" spans="1:7" ht="78.75" customHeight="1" x14ac:dyDescent="0.25">
      <c r="A11" s="79" t="s">
        <v>364</v>
      </c>
      <c r="B11" s="80" t="s">
        <v>365</v>
      </c>
      <c r="C11" s="81" t="s">
        <v>366</v>
      </c>
      <c r="D11" s="81" t="s">
        <v>351</v>
      </c>
      <c r="E11" s="85">
        <v>1.4</v>
      </c>
      <c r="F11" s="80" t="s">
        <v>367</v>
      </c>
      <c r="G11" s="77"/>
    </row>
    <row r="12" spans="1:7" ht="78.75" customHeight="1" x14ac:dyDescent="0.25">
      <c r="A12" s="79" t="s">
        <v>368</v>
      </c>
      <c r="B12" s="86" t="s">
        <v>369</v>
      </c>
      <c r="C12" s="81" t="s">
        <v>370</v>
      </c>
      <c r="D12" s="81" t="s">
        <v>351</v>
      </c>
      <c r="E12" s="87">
        <v>1.139</v>
      </c>
      <c r="F12" s="88" t="s">
        <v>371</v>
      </c>
      <c r="G12" s="83"/>
    </row>
    <row r="13" spans="1:7" ht="76.150000000000006" customHeight="1" x14ac:dyDescent="0.25">
      <c r="A13" s="79" t="s">
        <v>372</v>
      </c>
      <c r="B13" s="89" t="s">
        <v>373</v>
      </c>
      <c r="C13" s="81" t="s">
        <v>374</v>
      </c>
      <c r="D13" s="81" t="s">
        <v>375</v>
      </c>
      <c r="E13" s="90">
        <v>368.05</v>
      </c>
      <c r="F13" s="80" t="s">
        <v>376</v>
      </c>
      <c r="G13" s="77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2023-11-27T03:34:27Z</cp:lastPrinted>
  <dcterms:created xsi:type="dcterms:W3CDTF">2023-08-25T11:35:03Z</dcterms:created>
  <dcterms:modified xsi:type="dcterms:W3CDTF">2023-11-27T03:34:37Z</dcterms:modified>
  <cp:category/>
</cp:coreProperties>
</file>