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1_{6CB90368-C9EF-4A7A-9A3D-F5AA52D9527F}" xr6:coauthVersionLast="40" xr6:coauthVersionMax="40" xr10:uidLastSave="{00000000-0000-0000-0000-000000000000}"/>
  <bookViews>
    <workbookView xWindow="0" yWindow="0" windowWidth="28800" windowHeight="12225" tabRatio="796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табл'!$A$1:$E$33</definedName>
    <definedName name="_xlnm.Print_Area" localSheetId="1">'Прил.2 Расч стоим'!$A$1:$J$22</definedName>
    <definedName name="_xlnm.Print_Area" localSheetId="2">Прил.3!$A$1:$H$105</definedName>
    <definedName name="_xlnm.Print_Area" localSheetId="4">'Прил.5 Расчет СМР и ОБ'!$A$1:$J$113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E8" i="9" l="1"/>
  <c r="C11" i="7"/>
  <c r="D5" i="7"/>
  <c r="I95" i="5"/>
  <c r="J95" i="5" s="1"/>
  <c r="G95" i="5"/>
  <c r="J94" i="5"/>
  <c r="I94" i="5"/>
  <c r="G94" i="5"/>
  <c r="I93" i="5"/>
  <c r="J93" i="5" s="1"/>
  <c r="G93" i="5"/>
  <c r="I92" i="5"/>
  <c r="J92" i="5" s="1"/>
  <c r="G92" i="5"/>
  <c r="J91" i="5"/>
  <c r="I91" i="5"/>
  <c r="G91" i="5"/>
  <c r="I90" i="5"/>
  <c r="J90" i="5" s="1"/>
  <c r="G90" i="5"/>
  <c r="I89" i="5"/>
  <c r="J89" i="5" s="1"/>
  <c r="G89" i="5"/>
  <c r="J88" i="5"/>
  <c r="I88" i="5"/>
  <c r="G88" i="5"/>
  <c r="I87" i="5"/>
  <c r="J87" i="5" s="1"/>
  <c r="G87" i="5"/>
  <c r="I86" i="5"/>
  <c r="J86" i="5" s="1"/>
  <c r="G86" i="5"/>
  <c r="J85" i="5"/>
  <c r="I85" i="5"/>
  <c r="G85" i="5"/>
  <c r="I84" i="5"/>
  <c r="J84" i="5" s="1"/>
  <c r="G84" i="5"/>
  <c r="I83" i="5"/>
  <c r="J83" i="5" s="1"/>
  <c r="G83" i="5"/>
  <c r="J82" i="5"/>
  <c r="I82" i="5"/>
  <c r="G82" i="5"/>
  <c r="I81" i="5"/>
  <c r="J81" i="5" s="1"/>
  <c r="G81" i="5"/>
  <c r="I80" i="5"/>
  <c r="J80" i="5" s="1"/>
  <c r="G80" i="5"/>
  <c r="J79" i="5"/>
  <c r="I79" i="5"/>
  <c r="G79" i="5"/>
  <c r="I78" i="5"/>
  <c r="J78" i="5" s="1"/>
  <c r="G78" i="5"/>
  <c r="I77" i="5"/>
  <c r="J77" i="5" s="1"/>
  <c r="G77" i="5"/>
  <c r="J76" i="5"/>
  <c r="I76" i="5"/>
  <c r="G76" i="5"/>
  <c r="I75" i="5"/>
  <c r="J75" i="5" s="1"/>
  <c r="G75" i="5"/>
  <c r="I74" i="5"/>
  <c r="J74" i="5" s="1"/>
  <c r="G74" i="5"/>
  <c r="J73" i="5"/>
  <c r="I73" i="5"/>
  <c r="G73" i="5"/>
  <c r="I72" i="5"/>
  <c r="J72" i="5" s="1"/>
  <c r="G72" i="5"/>
  <c r="I71" i="5"/>
  <c r="J71" i="5" s="1"/>
  <c r="G71" i="5"/>
  <c r="J70" i="5"/>
  <c r="I70" i="5"/>
  <c r="G70" i="5"/>
  <c r="I69" i="5"/>
  <c r="J69" i="5" s="1"/>
  <c r="G69" i="5"/>
  <c r="I68" i="5"/>
  <c r="J68" i="5" s="1"/>
  <c r="G68" i="5"/>
  <c r="J67" i="5"/>
  <c r="I67" i="5"/>
  <c r="G67" i="5"/>
  <c r="I66" i="5"/>
  <c r="J66" i="5" s="1"/>
  <c r="G66" i="5"/>
  <c r="I65" i="5"/>
  <c r="J65" i="5" s="1"/>
  <c r="G65" i="5"/>
  <c r="J64" i="5"/>
  <c r="I64" i="5"/>
  <c r="G64" i="5"/>
  <c r="I63" i="5"/>
  <c r="J63" i="5" s="1"/>
  <c r="G63" i="5"/>
  <c r="I62" i="5"/>
  <c r="J62" i="5" s="1"/>
  <c r="G62" i="5"/>
  <c r="J61" i="5"/>
  <c r="I61" i="5"/>
  <c r="G61" i="5"/>
  <c r="I60" i="5"/>
  <c r="J60" i="5" s="1"/>
  <c r="G60" i="5"/>
  <c r="I59" i="5"/>
  <c r="J59" i="5" s="1"/>
  <c r="G59" i="5"/>
  <c r="J58" i="5"/>
  <c r="I58" i="5"/>
  <c r="G58" i="5"/>
  <c r="I57" i="5"/>
  <c r="J57" i="5" s="1"/>
  <c r="G57" i="5"/>
  <c r="I56" i="5"/>
  <c r="J56" i="5" s="1"/>
  <c r="G56" i="5"/>
  <c r="J55" i="5"/>
  <c r="I55" i="5"/>
  <c r="G55" i="5"/>
  <c r="I54" i="5"/>
  <c r="J54" i="5" s="1"/>
  <c r="G54" i="5"/>
  <c r="G96" i="5" s="1"/>
  <c r="I52" i="5"/>
  <c r="J52" i="5" s="1"/>
  <c r="G52" i="5"/>
  <c r="J51" i="5"/>
  <c r="I51" i="5"/>
  <c r="G51" i="5"/>
  <c r="I50" i="5"/>
  <c r="J50" i="5" s="1"/>
  <c r="G50" i="5"/>
  <c r="I49" i="5"/>
  <c r="J49" i="5" s="1"/>
  <c r="G49" i="5"/>
  <c r="G53" i="5" s="1"/>
  <c r="J37" i="5"/>
  <c r="I37" i="5"/>
  <c r="G37" i="5"/>
  <c r="I36" i="5"/>
  <c r="J36" i="5" s="1"/>
  <c r="G36" i="5"/>
  <c r="I35" i="5"/>
  <c r="J35" i="5" s="1"/>
  <c r="G35" i="5"/>
  <c r="J34" i="5"/>
  <c r="I34" i="5"/>
  <c r="G34" i="5"/>
  <c r="I33" i="5"/>
  <c r="J33" i="5" s="1"/>
  <c r="G33" i="5"/>
  <c r="I32" i="5"/>
  <c r="J32" i="5" s="1"/>
  <c r="G32" i="5"/>
  <c r="J31" i="5"/>
  <c r="I31" i="5"/>
  <c r="G31" i="5"/>
  <c r="I30" i="5"/>
  <c r="J30" i="5" s="1"/>
  <c r="G30" i="5"/>
  <c r="I29" i="5"/>
  <c r="J29" i="5" s="1"/>
  <c r="G29" i="5"/>
  <c r="J28" i="5"/>
  <c r="I28" i="5"/>
  <c r="G28" i="5"/>
  <c r="I27" i="5"/>
  <c r="J27" i="5" s="1"/>
  <c r="G27" i="5"/>
  <c r="I26" i="5"/>
  <c r="J26" i="5" s="1"/>
  <c r="G26" i="5"/>
  <c r="J25" i="5"/>
  <c r="I25" i="5"/>
  <c r="G25" i="5"/>
  <c r="I24" i="5"/>
  <c r="J24" i="5" s="1"/>
  <c r="G24" i="5"/>
  <c r="I22" i="5"/>
  <c r="J22" i="5" s="1"/>
  <c r="G22" i="5"/>
  <c r="J21" i="5"/>
  <c r="I21" i="5"/>
  <c r="G21" i="5"/>
  <c r="J20" i="5"/>
  <c r="I20" i="5"/>
  <c r="G20" i="5"/>
  <c r="I19" i="5"/>
  <c r="J19" i="5" s="1"/>
  <c r="G19" i="5"/>
  <c r="G23" i="5" s="1"/>
  <c r="J16" i="5"/>
  <c r="C15" i="4" s="1"/>
  <c r="I16" i="5"/>
  <c r="G16" i="5"/>
  <c r="J14" i="5"/>
  <c r="J99" i="5" s="1"/>
  <c r="C22" i="4" s="1"/>
  <c r="E14" i="5"/>
  <c r="J13" i="5"/>
  <c r="G13" i="5"/>
  <c r="G14" i="5" s="1"/>
  <c r="C26" i="4"/>
  <c r="C25" i="4"/>
  <c r="C31" i="4" s="1"/>
  <c r="B8" i="4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F12" i="3"/>
  <c r="J14" i="2"/>
  <c r="H14" i="2"/>
  <c r="F14" i="2"/>
  <c r="J13" i="2"/>
  <c r="H13" i="2"/>
  <c r="F13" i="2"/>
  <c r="D9" i="2"/>
  <c r="K8" i="2"/>
  <c r="B7" i="2"/>
  <c r="B6" i="2"/>
  <c r="C23" i="1"/>
  <c r="C22" i="1"/>
  <c r="C17" i="1"/>
  <c r="C16" i="1"/>
  <c r="H82" i="5" l="1"/>
  <c r="H92" i="5"/>
  <c r="J38" i="5"/>
  <c r="C13" i="4" s="1"/>
  <c r="J96" i="5"/>
  <c r="C17" i="4" s="1"/>
  <c r="H62" i="5"/>
  <c r="H70" i="5"/>
  <c r="H80" i="5"/>
  <c r="H67" i="5"/>
  <c r="H95" i="5"/>
  <c r="G39" i="5"/>
  <c r="H37" i="5" s="1"/>
  <c r="H65" i="5"/>
  <c r="H73" i="5"/>
  <c r="J23" i="5"/>
  <c r="G97" i="5"/>
  <c r="H51" i="5" s="1"/>
  <c r="H58" i="5"/>
  <c r="H68" i="5"/>
  <c r="H76" i="5"/>
  <c r="H86" i="5"/>
  <c r="H94" i="5"/>
  <c r="H56" i="5"/>
  <c r="H74" i="5"/>
  <c r="H59" i="5"/>
  <c r="H77" i="5"/>
  <c r="H85" i="5"/>
  <c r="G100" i="5"/>
  <c r="G99" i="5"/>
  <c r="G98" i="5"/>
  <c r="G101" i="5" s="1"/>
  <c r="G102" i="5" s="1"/>
  <c r="G103" i="5" s="1"/>
  <c r="H35" i="5"/>
  <c r="H55" i="5"/>
  <c r="H83" i="5"/>
  <c r="H91" i="5"/>
  <c r="C23" i="4"/>
  <c r="J53" i="5"/>
  <c r="H52" i="5"/>
  <c r="H61" i="5"/>
  <c r="H71" i="5"/>
  <c r="H79" i="5"/>
  <c r="H89" i="5"/>
  <c r="J100" i="5"/>
  <c r="C20" i="4" s="1"/>
  <c r="G38" i="5"/>
  <c r="C11" i="4"/>
  <c r="H13" i="5"/>
  <c r="H49" i="5"/>
  <c r="C12" i="4" l="1"/>
  <c r="J39" i="5"/>
  <c r="H25" i="5"/>
  <c r="H29" i="5"/>
  <c r="C14" i="4"/>
  <c r="H28" i="5"/>
  <c r="H21" i="5"/>
  <c r="C21" i="4"/>
  <c r="C16" i="4"/>
  <c r="J97" i="5"/>
  <c r="H22" i="5"/>
  <c r="H19" i="5"/>
  <c r="H23" i="5" s="1"/>
  <c r="H33" i="5"/>
  <c r="H27" i="5"/>
  <c r="H20" i="5"/>
  <c r="H30" i="5"/>
  <c r="H36" i="5"/>
  <c r="H24" i="5"/>
  <c r="H31" i="5"/>
  <c r="H64" i="5"/>
  <c r="H34" i="5"/>
  <c r="H26" i="5"/>
  <c r="H93" i="5"/>
  <c r="H90" i="5"/>
  <c r="H87" i="5"/>
  <c r="H84" i="5"/>
  <c r="H81" i="5"/>
  <c r="H78" i="5"/>
  <c r="H75" i="5"/>
  <c r="H72" i="5"/>
  <c r="H69" i="5"/>
  <c r="H66" i="5"/>
  <c r="H63" i="5"/>
  <c r="H60" i="5"/>
  <c r="H57" i="5"/>
  <c r="H54" i="5"/>
  <c r="H50" i="5"/>
  <c r="H53" i="5" s="1"/>
  <c r="H88" i="5"/>
  <c r="H32" i="5"/>
  <c r="H97" i="5" l="1"/>
  <c r="H38" i="5"/>
  <c r="H39" i="5" s="1"/>
  <c r="H96" i="5"/>
  <c r="J98" i="5"/>
  <c r="J101" i="5" s="1"/>
  <c r="J102" i="5" s="1"/>
  <c r="J103" i="5" s="1"/>
  <c r="C18" i="4"/>
  <c r="C19" i="4" l="1"/>
  <c r="C24" i="4" l="1"/>
  <c r="C29" i="4" l="1"/>
  <c r="C27" i="4"/>
  <c r="D24" i="4"/>
  <c r="D22" i="4"/>
  <c r="D15" i="4"/>
  <c r="D20" i="4"/>
  <c r="D13" i="4"/>
  <c r="D17" i="4"/>
  <c r="D11" i="4"/>
  <c r="D14" i="4"/>
  <c r="D16" i="4"/>
  <c r="D12" i="4"/>
  <c r="D18" i="4"/>
  <c r="D19" i="4"/>
  <c r="C30" i="4" l="1"/>
  <c r="C37" i="4" l="1"/>
  <c r="C36" i="4"/>
  <c r="C38" i="4" l="1"/>
  <c r="C39" i="4" l="1"/>
  <c r="C40" i="4" l="1"/>
  <c r="E39" i="4"/>
  <c r="E40" i="4" l="1"/>
  <c r="E33" i="4"/>
  <c r="E25" i="4"/>
  <c r="E32" i="4"/>
  <c r="C41" i="4"/>
  <c r="D11" i="7" s="1"/>
  <c r="E34" i="4"/>
  <c r="E35" i="4"/>
  <c r="E31" i="4"/>
  <c r="E15" i="4"/>
  <c r="E26" i="4"/>
  <c r="E22" i="4"/>
  <c r="E13" i="4"/>
  <c r="E17" i="4"/>
  <c r="E20" i="4"/>
  <c r="E11" i="4"/>
  <c r="E16" i="4"/>
  <c r="E14" i="4"/>
  <c r="E12" i="4"/>
  <c r="E18" i="4"/>
  <c r="E19" i="4"/>
  <c r="E24" i="4"/>
  <c r="E29" i="4"/>
  <c r="E27" i="4"/>
  <c r="E30" i="4"/>
  <c r="E36" i="4"/>
  <c r="E37" i="4"/>
  <c r="E38" i="4"/>
</calcChain>
</file>

<file path=xl/sharedStrings.xml><?xml version="1.0" encoding="utf-8"?>
<sst xmlns="http://schemas.openxmlformats.org/spreadsheetml/2006/main" count="703" uniqueCount="377">
  <si>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</si>
  <si>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</si>
  <si>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Наружные сети водопровода/канализации ЗПС 330 кВ </t>
  </si>
  <si>
    <t>Сопоставимый уровень цен: 3 кв 2013</t>
  </si>
  <si>
    <t>Единица измерения  — 1 ПС</t>
  </si>
  <si>
    <t>№ п/п</t>
  </si>
  <si>
    <t>Параметр</t>
  </si>
  <si>
    <t>Объект 1</t>
  </si>
  <si>
    <t>Наименование объекта-представителя</t>
  </si>
  <si>
    <t>ПС 330 кВ Василеостровская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</si>
  <si>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</si>
  <si>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</si>
  <si>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</si>
  <si>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</si>
  <si>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</si>
  <si>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</si>
  <si>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Наружные сети водопровода/канализации - 254 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</si>
  <si>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</si>
  <si>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</si>
  <si>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</si>
  <si>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</si>
  <si>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</si>
  <si>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</si>
  <si>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</si>
  <si>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</si>
  <si>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</si>
  <si>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</si>
  <si>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2013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</si>
  <si>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</si>
  <si>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</si>
  <si>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</si>
  <si>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</si>
  <si>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</si>
  <si>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</si>
  <si>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</si>
  <si>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</si>
  <si>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1 квартал 2022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</si>
  <si>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</si>
  <si>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</si>
  <si>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</si>
  <si>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</si>
  <si>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</si>
  <si>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 xml:space="preserve"> Наружные сети водоотведения.</t>
  </si>
  <si>
    <t>Всего по объекту:</t>
  </si>
  <si>
    <t>Всего по объекту в сопоставимом уровне цен 3 кв. 2013 г:</t>
  </si>
  <si>
    <t xml:space="preserve">                         (подпись, инициалы, фамилия)</t>
  </si>
  <si>
    <t xml:space="preserve">                        (подпись, инициалы, фамилия)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</si>
  <si>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</si>
  <si>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</si>
  <si>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</si>
  <si>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 xml:space="preserve">Наименование разрабатываемого показателя УНЦ -  Наружные сети водопровода/канализации ЗПС 330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</si>
  <si>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</si>
  <si>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</si>
  <si>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</si>
  <si>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</si>
  <si>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</si>
  <si>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</si>
  <si>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</si>
  <si>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</si>
  <si>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</si>
  <si>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</si>
  <si>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</si>
  <si>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1-100-15</t>
  </si>
  <si>
    <t>Затраты труда рабочих (ср 1,5)</t>
  </si>
  <si>
    <t>чел.-ч</t>
  </si>
  <si>
    <t>1-100-34</t>
  </si>
  <si>
    <t>Затраты труда рабочих (ср 3,4)</t>
  </si>
  <si>
    <t>1-100-37</t>
  </si>
  <si>
    <t>Затраты труда рабочих (ср 3,7)</t>
  </si>
  <si>
    <t>1-100-36</t>
  </si>
  <si>
    <t>Затраты труда рабочих (ср 3,6)</t>
  </si>
  <si>
    <t>1-100-30</t>
  </si>
  <si>
    <t>Затраты труда рабочих (ср 3)</t>
  </si>
  <si>
    <t>1-100-25</t>
  </si>
  <si>
    <t>Затраты труда рабочих (ср 2,5)</t>
  </si>
  <si>
    <t>1-100-33</t>
  </si>
  <si>
    <t>Затраты труда рабочих (ср 3,3)</t>
  </si>
  <si>
    <t>1-100-28</t>
  </si>
  <si>
    <t>Затраты труда рабочих (ср 2,8)</t>
  </si>
  <si>
    <t>1-100-35</t>
  </si>
  <si>
    <t>Затраты труда рабочих (ср 3,5)</t>
  </si>
  <si>
    <t>1-100-38</t>
  </si>
  <si>
    <t>Затраты труда рабочих (ср 3,8)</t>
  </si>
  <si>
    <t>1-100-27</t>
  </si>
  <si>
    <t>Затраты труда рабочих (ср 2,7)</t>
  </si>
  <si>
    <t>1-100-40</t>
  </si>
  <si>
    <t>Затраты труда рабочих (ср 4)</t>
  </si>
  <si>
    <t>1-100-39</t>
  </si>
  <si>
    <t>Затраты труда рабочих (ср 3,9)</t>
  </si>
  <si>
    <t>1-100-31</t>
  </si>
  <si>
    <t>Затраты труда рабочих (ср 3,1)</t>
  </si>
  <si>
    <t>Затраты труда машинистов</t>
  </si>
  <si>
    <t>Машины и механизмы</t>
  </si>
  <si>
    <t>91.17.04-031</t>
  </si>
  <si>
    <t>Агрегаты для сварки полиэтиленовых труб</t>
  </si>
  <si>
    <t>маш.час</t>
  </si>
  <si>
    <t>91.14.01-011</t>
  </si>
  <si>
    <t>Автобетоносмесители, емкость до 6,3 м3</t>
  </si>
  <si>
    <t>91.07.11-570</t>
  </si>
  <si>
    <t>Бетононасосы-миксеры прицепные с двигателем внутреннего сгорания, производительность до 12 м3/ч</t>
  </si>
  <si>
    <t>91.05.13-025</t>
  </si>
  <si>
    <t>Краны-манипуляторы на автомобильном ходу, грузоподъемность до 3,2 т</t>
  </si>
  <si>
    <t>91.05.05-015</t>
  </si>
  <si>
    <t>Краны на автомобильном ходу, грузоподъемность 16 т</t>
  </si>
  <si>
    <t>91.10.09-012</t>
  </si>
  <si>
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</si>
  <si>
    <t>91.06.05-011</t>
  </si>
  <si>
    <t>Погрузчики, грузоподъемность 5 т</t>
  </si>
  <si>
    <t>91.14.02-001</t>
  </si>
  <si>
    <t>Автомобили бортовые, грузоподъемность до 5 т</t>
  </si>
  <si>
    <t>91.01.05-085</t>
  </si>
  <si>
    <t>Экскаваторы одноковшовые дизельные на гусеничном ходу, емкость ковша 0,5 м3</t>
  </si>
  <si>
    <t>91.05.01-017</t>
  </si>
  <si>
    <t>Краны башенные, грузоподъемность 8 т</t>
  </si>
  <si>
    <t>91.16.01-002</t>
  </si>
  <si>
    <t>Электростанции передвижные, мощность 4 кВт</t>
  </si>
  <si>
    <t>91.10.05-007</t>
  </si>
  <si>
    <t>Трубоукладчики, номинальная грузоподъемность 12,5 т</t>
  </si>
  <si>
    <t>91.08.04-021</t>
  </si>
  <si>
    <t>Котлы битумные передвижные 400 л</t>
  </si>
  <si>
    <t>91.14.04-002</t>
  </si>
  <si>
    <t>Тягачи седельные, грузоподъемность 15 т</t>
  </si>
  <si>
    <t>91.06.03-061</t>
  </si>
  <si>
    <t>Лебедки электрические тяговым усилием до 12,26 кН (1,25 т)</t>
  </si>
  <si>
    <t>91.17.04-233</t>
  </si>
  <si>
    <t>Установки для сварки ручной дуговой (постоянного тока)</t>
  </si>
  <si>
    <t>91.14.05-012</t>
  </si>
  <si>
    <t>Полуприцепы общего назначения, грузоподъемность 15 т</t>
  </si>
  <si>
    <t>91.07.04-001</t>
  </si>
  <si>
    <t>Вибраторы глубинные</t>
  </si>
  <si>
    <t>Материалы</t>
  </si>
  <si>
    <t>Прайс из СД ОП</t>
  </si>
  <si>
    <t>Колодец стеклопластиковый (O1000х4500мм), с крышкой (O800мм), лестницей</t>
  </si>
  <si>
    <t>шт</t>
  </si>
  <si>
    <t>02.3.01.02-1011</t>
  </si>
  <si>
    <t>Песок природный I класс, средний, круглые сита</t>
  </si>
  <si>
    <t>м3</t>
  </si>
  <si>
    <t>18.2.04.01-0012</t>
  </si>
  <si>
    <t>Колодец водопроводный полиэтиленовый, диаметр 1600 мм, с запорной арматурой (1,2), для трубопровода номинальным диаметром 150, 200 мм</t>
  </si>
  <si>
    <t>м</t>
  </si>
  <si>
    <t>11.2.13.04-0011</t>
  </si>
  <si>
    <t>Щиты из досок, толщина 25 мм</t>
  </si>
  <si>
    <t>м2</t>
  </si>
  <si>
    <t>04.1.02.05-0059</t>
  </si>
  <si>
    <t>Смеси бетонные тяжелого бетона (БСТ), крупность заполнителя 40 мм, класс В12,5 (М150)</t>
  </si>
  <si>
    <t>24.3.03.13-0055</t>
  </si>
  <si>
    <t>Трубы напорные полиэтиленовые ПЭ100, стандартное размерное отношение SDR17, номинальный наружный диаметр 315 мм, толщина стенки 18,7 мм</t>
  </si>
  <si>
    <t>24.3.03.06-0025</t>
  </si>
  <si>
    <t>Трубы дренажные полиэтиленовые гофрированные двухслойные, класс кольцевой жесткости SN8, номинальный внутренний диаметр 200 мм</t>
  </si>
  <si>
    <t>24.3.03.13-0058</t>
  </si>
  <si>
    <t>Трубы напорные полиэтиленовые ПЭ100, стандартное размерное отношение SDR17, номинальный наружный диаметр 450 мм, толщина стенки 26,7 мм</t>
  </si>
  <si>
    <t>24.3.03.13-0043</t>
  </si>
  <si>
    <t>Трубы напорные полиэтиленовые ПЭ100, стандартное размерное отношение SDR17, номинальный наружный диаметр 63 мм, толщина стенки 3,8 мм</t>
  </si>
  <si>
    <t>02.3.01.02-0016</t>
  </si>
  <si>
    <t>Песок природный для строительных: работ средний с крупностью зерен размером свыше 5 мм - до 5% по массе</t>
  </si>
  <si>
    <t>08.1.02.06-0023</t>
  </si>
  <si>
    <t>Люк чугунный круглый средний Л(B125)-К-1-60</t>
  </si>
  <si>
    <t>04.1.02.01-0006</t>
  </si>
  <si>
    <t>Смеси бетонные мелкозернистого бетона (БСМ), класс В15 (М200)</t>
  </si>
  <si>
    <t>08.1.02.06-0042</t>
  </si>
  <si>
    <t>Люк чугунный с решеткой для дождеприемного колодца ЛР</t>
  </si>
  <si>
    <t>01.2.03.03-0013</t>
  </si>
  <si>
    <t>Мастика битумная кровельная горячая</t>
  </si>
  <si>
    <t>т</t>
  </si>
  <si>
    <t>08.4.03.02-0007</t>
  </si>
  <si>
    <t>Сталь арматурная, горячекатаная, гладкая, класс А-I, диаметр 20-22 мм</t>
  </si>
  <si>
    <t>18.1.02.01-0201</t>
  </si>
  <si>
    <t>Задвижка параллельная с выдвижным шпинделем 30ч6бр, номинальное давление 1,0 МПа (10 кгс/см2), присоединение к трубопроводу фланцевое, номинальный диаметр 50 мм</t>
  </si>
  <si>
    <t>08.4.03.03-0022</t>
  </si>
  <si>
    <t>Сталь арматурная, горячекатаная, периодического профиля, класс А-II, диаметр 12 мм</t>
  </si>
  <si>
    <t>24.3.03.06-0023</t>
  </si>
  <si>
    <t>Трубы дренажные полиэтиленовые гофрированные двухслойные, класс кольцевой жесткости SN8, номинальный внутренний диаметр 110 мм</t>
  </si>
  <si>
    <t>24.3.05.08-0112</t>
  </si>
  <si>
    <t>Отвод полиэтиленовый удлиненный 90°, номинальный внутренний диаметр 63 мм</t>
  </si>
  <si>
    <t>18.1.02.02-0101</t>
  </si>
  <si>
    <t>Штурвал № 7800 для задвижек Hawle диаметром 50 мм</t>
  </si>
  <si>
    <t>01.2.01.02-0001</t>
  </si>
  <si>
    <t>Битум горячий</t>
  </si>
  <si>
    <t>11.1.02.04-0031</t>
  </si>
  <si>
    <t>Лесоматериалы круглые, хвойных пород, для строительства, диаметр 14-24 см, длина 3-6,5 м</t>
  </si>
  <si>
    <t>07.2.07.12-0021</t>
  </si>
  <si>
    <t>Элементы конструктивные зданий и сооружений с преобладанием горячекатаных профилей, средняя масса сборочной единицы от 0,5 до 1 т</t>
  </si>
  <si>
    <t>11.1.03.05-0086</t>
  </si>
  <si>
    <t>Доска необрезная, хвойных пород, длина 4-6,5 м, все ширины, толщина 44 мм и более, сорт IV</t>
  </si>
  <si>
    <t>01.7.03.01-0001</t>
  </si>
  <si>
    <t>Вода</t>
  </si>
  <si>
    <t>01.7.15.03-0014</t>
  </si>
  <si>
    <t>Болты с гайками и шайбами для санитарно-технических работ, диаметр 16 мм</t>
  </si>
  <si>
    <t>01.7.07.29-0031</t>
  </si>
  <si>
    <t>Каболка</t>
  </si>
  <si>
    <t>01.7.15.06-0111</t>
  </si>
  <si>
    <t>Гвозди строительные</t>
  </si>
  <si>
    <t>08.1.02.11-0001</t>
  </si>
  <si>
    <t>Поковки из квадратных заготовок, масса 1,8 кг</t>
  </si>
  <si>
    <t>11.2.13.04-0012</t>
  </si>
  <si>
    <t>Щиты из досок, толщина 40 мм</t>
  </si>
  <si>
    <t>01.7.19.07-0006</t>
  </si>
  <si>
    <t>Резина техническая листовая прессованная</t>
  </si>
  <si>
    <t>кг</t>
  </si>
  <si>
    <t>12.1.02.06-0012</t>
  </si>
  <si>
    <t>Рубероид кровельный РКК-350</t>
  </si>
  <si>
    <t>01.3.01.03-0002</t>
  </si>
  <si>
    <t>Керосин для технических целей</t>
  </si>
  <si>
    <t>01.7.20.08-0051</t>
  </si>
  <si>
    <t>Ветошь</t>
  </si>
  <si>
    <t>01.7.19.04-0031</t>
  </si>
  <si>
    <t>Прокладки резиновые (пластина техническая прессованная)</t>
  </si>
  <si>
    <t>01.7.07.12-0024</t>
  </si>
  <si>
    <t>Пленка полиэтиленовая, толщина 0,15 мм</t>
  </si>
  <si>
    <t>01.7.11.07-0032</t>
  </si>
  <si>
    <t>Электроды сварочные Э42, диаметр 4 мм</t>
  </si>
  <si>
    <t>08.3.03.06-0002</t>
  </si>
  <si>
    <t>Проволока горячекатаная в мотках, диаметр 6,3-6,5 мм</t>
  </si>
  <si>
    <t>11.1.03.06-0095</t>
  </si>
  <si>
    <t>Доска обрезная, хвойных пород, ширина 75-150 мм, толщина 44 мм и более, длина 4-6,5 м, сорт III</t>
  </si>
  <si>
    <t>05.1.08.14-1018</t>
  </si>
  <si>
    <t>Профиль гидроизолирующий для рабочих швов в монолитных железобетонных конструкциях</t>
  </si>
  <si>
    <t>04.3.02.09-1092</t>
  </si>
  <si>
    <t>Состав эластичный двухкомпонентный из сухой смеси на цементных вяжущих и синтетических полимерах в водной дисперсии, для защиты и гидроизоляции бетона</t>
  </si>
  <si>
    <t>04.3.02.09-1056</t>
  </si>
  <si>
    <t>Смеси сухие безусадочные, быстротвердеющие, для восстановления, гидроизоляции и ремонта бетонных покрытий, с заполнителем 3 мм, М500</t>
  </si>
  <si>
    <t>03.1.02.03-0011</t>
  </si>
  <si>
    <t>Известь строительная негашеная комовая, сорт I</t>
  </si>
  <si>
    <t>12.2.07.05-0044</t>
  </si>
  <si>
    <t>Трубки из вспененного полиэтилена, внутренний диаметр 30 мм, толщина 9 мм</t>
  </si>
  <si>
    <t>100 м</t>
  </si>
  <si>
    <t>14.5.01.10-0003</t>
  </si>
  <si>
    <t>Пена монтажная</t>
  </si>
  <si>
    <t>л</t>
  </si>
  <si>
    <t>14.3.01.01-0001</t>
  </si>
  <si>
    <t>Грунтовка адгезионная для обработки плотных, гладких, слабо-и не впитывающих влагу оснований</t>
  </si>
  <si>
    <t>Составил ______________________        М.С. Колотиевская</t>
  </si>
  <si>
    <t>Приложение № 4</t>
  </si>
  <si>
    <t>Ресурсная модель</t>
  </si>
  <si>
    <t xml:space="preserve">Наименование разрабатываемой расценки УНЦ —  Наружные сети водопровода/канализации ЗПС 330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</si>
  <si>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</si>
  <si>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</si>
  <si>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</si>
  <si>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</si>
  <si>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</si>
  <si>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</si>
  <si>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</si>
  <si>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</si>
  <si>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</si>
  <si>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</si>
  <si>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</si>
  <si>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</si>
  <si>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</si>
  <si>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</si>
  <si>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</si>
  <si>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</si>
  <si>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</si>
  <si>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</si>
  <si>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</si>
  <si>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</si>
  <si>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</si>
  <si>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</si>
  <si>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</si>
  <si>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</si>
  <si>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</si>
  <si>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</si>
  <si>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</si>
  <si>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</si>
  <si>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</si>
  <si>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</si>
  <si>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</si>
  <si>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</si>
  <si>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</si>
  <si>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</si>
  <si>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</si>
  <si>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</si>
  <si>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</si>
  <si>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</si>
  <si>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 xml:space="preserve">Наружные сети водопровода/канализации ЗПС 330 кВ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</si>
  <si>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</si>
  <si>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</si>
  <si>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</si>
  <si>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</si>
  <si>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</si>
  <si>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</si>
  <si>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2,7)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</si>
  <si>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</si>
  <si>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</si>
  <si>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</si>
  <si>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</si>
  <si>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</si>
  <si>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</si>
  <si>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</si>
  <si>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</si>
  <si>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</si>
  <si>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</si>
  <si>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</si>
  <si>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</si>
  <si>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</si>
  <si>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</si>
  <si>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</si>
  <si>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</si>
  <si>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</si>
  <si>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</si>
  <si>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</si>
  <si>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</si>
  <si>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</si>
  <si>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</si>
  <si>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</si>
  <si>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 xml:space="preserve">Наименование разрабатываемого показателя УНЦ —  Наружные сети водопровода/канализации ЗПС 330 кВ 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</si>
  <si>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</si>
  <si>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</si>
  <si>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</si>
  <si>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</si>
  <si>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</si>
  <si>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</si>
  <si>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</si>
  <si>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</si>
  <si>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</si>
  <si>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</si>
  <si>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</si>
  <si>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</si>
  <si>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 xml:space="preserve">З2 ЗПС НВК 330 кВ </t>
  </si>
  <si>
    <t>УНЦ прочих здания и сооружений ПС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</si>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</sst>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₽_-;\-* #,##0.00\ _₽_-;_-* &quot;-&quot;??\ _₽_-;_-@_-"/>
    <numFmt numFmtId="164" formatCode="0.0%"/>
    <numFmt numFmtId="165" formatCode="_-* #,##0.00_-;\-* #,##0.00_-;_-* &quot;-&quot;??_-;_-@_-"/>
    <numFmt numFmtId="166" formatCode="#,##0.0"/>
    <numFmt numFmtId="167" formatCode="#,##0.000"/>
    <numFmt numFmtId="168" formatCode="0.0000"/>
  </numFmts>
  <fonts count="14" x14ac:knownFonts="1">
    <font>
      <sz val="11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b/>
      <sz val="12"/>
      <color rgb="FF000000"/>
      <name val="Calibri"/>
    </font>
    <font>
      <u/>
      <sz val="12"/>
      <color rgb="FF0563C1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4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/>
    <xf numFmtId="0" fontId="5" fillId="0" borderId="1" xfId="0" applyFont="1" applyBorder="1"/>
    <xf numFmtId="10" fontId="1" fillId="0" borderId="1" xfId="0" applyNumberFormat="1" applyFont="1" applyBorder="1" applyAlignment="1">
      <alignment horizontal="right" vertical="top" wrapText="1"/>
    </xf>
    <xf numFmtId="9" fontId="1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justify" vertical="center" wrapText="1"/>
    </xf>
    <xf numFmtId="165" fontId="1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43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2" borderId="0" xfId="0" applyFont="1" applyFill="1"/>
    <xf numFmtId="49" fontId="1" fillId="0" borderId="1" xfId="0" applyNumberFormat="1" applyFont="1" applyBorder="1"/>
    <xf numFmtId="0" fontId="1" fillId="0" borderId="1" xfId="0" applyFont="1" applyBorder="1" applyAlignment="1">
      <alignment wrapText="1"/>
    </xf>
    <xf numFmtId="165" fontId="1" fillId="0" borderId="1" xfId="0" applyNumberFormat="1" applyFont="1" applyBorder="1" applyAlignment="1">
      <alignment horizontal="right" vertical="top" wrapText="1"/>
    </xf>
    <xf numFmtId="0" fontId="1" fillId="0" borderId="5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7" fillId="0" borderId="0" xfId="0" applyFont="1"/>
    <xf numFmtId="4" fontId="1" fillId="0" borderId="3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4" fontId="1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66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vertical="center" wrapText="1"/>
    </xf>
    <xf numFmtId="165" fontId="1" fillId="0" borderId="6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right" vertical="center" wrapText="1"/>
    </xf>
    <xf numFmtId="2" fontId="5" fillId="0" borderId="4" xfId="0" applyNumberFormat="1" applyFont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top"/>
    </xf>
    <xf numFmtId="0" fontId="5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top" wrapText="1"/>
    </xf>
    <xf numFmtId="4" fontId="1" fillId="0" borderId="1" xfId="0" applyNumberFormat="1" applyFont="1" applyBorder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2">
    <dxf>
      <numFmt numFmtId="169" formatCode="#,##0.0000"/>
    </dxf>
    <dxf>
      <numFmt numFmtId="169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940174</xdr:colOff>
      <xdr:row>27</xdr:row>
      <xdr:rowOff>111499</xdr:rowOff>
    </xdr:from>
    <xdr:to>
      <xdr:col>1</xdr:col>
      <xdr:colOff>1878626</xdr:colOff>
      <xdr:row>30</xdr:row>
      <xdr:rowOff>54687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EFB4BF7-A84B-4F2F-95DC-E89E1E2A2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9968" y="13704234"/>
          <a:ext cx="938452" cy="548306"/>
        </a:xfrm>
        <a:prstGeom prst="rect">
          <a:avLst/>
        </a:prstGeom>
      </xdr:spPr>
    </xdr:pic>
    <xdr:clientData/>
  </xdr:twoCellAnchor>
  <xdr:twoCellAnchor editAs="oneCell">
    <xdr:from>
      <xdr:col>1</xdr:col>
      <xdr:colOff>1098924</xdr:colOff>
      <xdr:row>25</xdr:row>
      <xdr:rowOff>76574</xdr:rowOff>
    </xdr:from>
    <xdr:to>
      <xdr:col>1</xdr:col>
      <xdr:colOff>1941541</xdr:colOff>
      <xdr:row>27</xdr:row>
      <xdr:rowOff>57524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42AA22D2-64E8-4F5F-BC7C-BF6262088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8718" y="13265898"/>
          <a:ext cx="842617" cy="3843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940174</xdr:colOff>
      <xdr:row>18</xdr:row>
      <xdr:rowOff>111499</xdr:rowOff>
    </xdr:from>
    <xdr:to>
      <xdr:col>3</xdr:col>
      <xdr:colOff>2201</xdr:colOff>
      <xdr:row>21</xdr:row>
      <xdr:rowOff>54687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32BD9AA-ACB1-434A-8B6B-85EA144D1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649" y="13665574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1098924</xdr:colOff>
      <xdr:row>16</xdr:row>
      <xdr:rowOff>76574</xdr:rowOff>
    </xdr:from>
    <xdr:to>
      <xdr:col>3</xdr:col>
      <xdr:colOff>65116</xdr:colOff>
      <xdr:row>18</xdr:row>
      <xdr:rowOff>57524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6203E9B0-6BE1-47A6-BC9B-FDFD09B0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399" y="13230599"/>
          <a:ext cx="842617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940174</xdr:colOff>
      <xdr:row>99</xdr:row>
      <xdr:rowOff>111499</xdr:rowOff>
    </xdr:from>
    <xdr:to>
      <xdr:col>2</xdr:col>
      <xdr:colOff>935651</xdr:colOff>
      <xdr:row>102</xdr:row>
      <xdr:rowOff>83262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17D1E0B-A4EB-4D96-B7DA-4668DCCA2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649" y="13665574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1098924</xdr:colOff>
      <xdr:row>97</xdr:row>
      <xdr:rowOff>76574</xdr:rowOff>
    </xdr:from>
    <xdr:to>
      <xdr:col>2</xdr:col>
      <xdr:colOff>846166</xdr:colOff>
      <xdr:row>99</xdr:row>
      <xdr:rowOff>76574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5C8F567B-DE42-4A72-B6AA-A06C21020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399" y="13230599"/>
          <a:ext cx="842617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940174</xdr:colOff>
      <xdr:row>43</xdr:row>
      <xdr:rowOff>111499</xdr:rowOff>
    </xdr:from>
    <xdr:to>
      <xdr:col>1</xdr:col>
      <xdr:colOff>1878626</xdr:colOff>
      <xdr:row>46</xdr:row>
      <xdr:rowOff>83262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1118E99-CA60-42CB-A54D-5E4FBF9EA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5474" y="32686999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1098924</xdr:colOff>
      <xdr:row>41</xdr:row>
      <xdr:rowOff>76574</xdr:rowOff>
    </xdr:from>
    <xdr:to>
      <xdr:col>1</xdr:col>
      <xdr:colOff>1941541</xdr:colOff>
      <xdr:row>43</xdr:row>
      <xdr:rowOff>76574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ED014013-C410-4DB9-B49B-4D9548EE8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824" y="32271074"/>
          <a:ext cx="842617" cy="3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940174</xdr:colOff>
      <xdr:row>107</xdr:row>
      <xdr:rowOff>111499</xdr:rowOff>
    </xdr:from>
    <xdr:to>
      <xdr:col>2</xdr:col>
      <xdr:colOff>383201</xdr:colOff>
      <xdr:row>110</xdr:row>
      <xdr:rowOff>83262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0D5F1A9-735F-4B6B-8650-55C91203D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5474" y="32686999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1098924</xdr:colOff>
      <xdr:row>105</xdr:row>
      <xdr:rowOff>76574</xdr:rowOff>
    </xdr:from>
    <xdr:to>
      <xdr:col>2</xdr:col>
      <xdr:colOff>446116</xdr:colOff>
      <xdr:row>107</xdr:row>
      <xdr:rowOff>76574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19AE5431-6D96-4669-B606-4D428EC42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824" y="32271074"/>
          <a:ext cx="842617" cy="38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686174</xdr:colOff>
      <xdr:row>15</xdr:row>
      <xdr:rowOff>111499</xdr:rowOff>
    </xdr:from>
    <xdr:to>
      <xdr:col>2</xdr:col>
      <xdr:colOff>634026</xdr:colOff>
      <xdr:row>18</xdr:row>
      <xdr:rowOff>83262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917956F-D1C0-4AFD-BA88-A911E5B2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299" y="3778624"/>
          <a:ext cx="93210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692524</xdr:colOff>
      <xdr:row>13</xdr:row>
      <xdr:rowOff>76574</xdr:rowOff>
    </xdr:from>
    <xdr:to>
      <xdr:col>2</xdr:col>
      <xdr:colOff>544541</xdr:colOff>
      <xdr:row>15</xdr:row>
      <xdr:rowOff>76574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AA9B33C4-BB1B-4C6B-BBC0-FB69E355B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649" y="3362699"/>
          <a:ext cx="836267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940174</xdr:colOff>
      <xdr:row>13</xdr:row>
      <xdr:rowOff>111499</xdr:rowOff>
    </xdr:from>
    <xdr:to>
      <xdr:col>1</xdr:col>
      <xdr:colOff>916601</xdr:colOff>
      <xdr:row>16</xdr:row>
      <xdr:rowOff>83262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D6C6F4F-4E0C-468B-9E70-CCFDBB85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649" y="12417799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0</xdr:col>
      <xdr:colOff>1098924</xdr:colOff>
      <xdr:row>11</xdr:row>
      <xdr:rowOff>76574</xdr:rowOff>
    </xdr:from>
    <xdr:to>
      <xdr:col>1</xdr:col>
      <xdr:colOff>846166</xdr:colOff>
      <xdr:row>13</xdr:row>
      <xdr:rowOff>76574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5B823120-D59C-40EA-A6B0-A24F89992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399" y="12001874"/>
          <a:ext cx="842617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940174</xdr:colOff>
      <xdr:row>26</xdr:row>
      <xdr:rowOff>111499</xdr:rowOff>
    </xdr:from>
    <xdr:to>
      <xdr:col>1</xdr:col>
      <xdr:colOff>1878626</xdr:colOff>
      <xdr:row>29</xdr:row>
      <xdr:rowOff>83262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7260E02-0291-4BEB-B350-1F92133C5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649" y="12417799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1098924</xdr:colOff>
      <xdr:row>24</xdr:row>
      <xdr:rowOff>76574</xdr:rowOff>
    </xdr:from>
    <xdr:to>
      <xdr:col>1</xdr:col>
      <xdr:colOff>1941541</xdr:colOff>
      <xdr:row>26</xdr:row>
      <xdr:rowOff>76574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7A3190EC-6A66-4BA6-9AB4-56736FB18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399" y="12001874"/>
          <a:ext cx="842617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1"/>
  <sheetViews>
    <sheetView view="pageBreakPreview" topLeftCell="A22" zoomScale="85" zoomScaleNormal="85" workbookViewId="0">
      <selection activeCell="B26" sqref="B26:B31"/>
    </sheetView>
  </sheetViews>
  <sheetFormatPr defaultColWidth="9.140625" defaultRowHeight="15.75" x14ac:dyDescent="0.25"/>
  <cols>
    <col min="1" max="1" width="5.5703125" style="1" customWidth="1"/>
    <col min="2" max="2" width="53.28515625" style="1" customWidth="1"/>
    <col min="3" max="3" width="46.42578125" style="1" customWidth="1"/>
    <col min="4" max="4" width="9.140625" style="1"/>
    <col min="5" max="5" width="12.42578125" style="1" customWidth="1"/>
    <col min="6" max="6" width="15.42578125" style="1" customWidth="1"/>
    <col min="7" max="7" width="11.42578125" style="1" customWidth="1"/>
    <col min="8" max="8" width="9.140625" style="1"/>
  </cols>
  <sheetData>
    <row r="1" spans="1:14" s="1" customFormat="1" x14ac:dyDescent="0.25">
      <c r="B1" s="102" t="s">
        <v>0</v>
      </c>
      <c r="C1" s="102"/>
      <c r="D1" s="102"/>
      <c r="E1" s="102"/>
    </row>
    <row r="2" spans="1:14" s="1" customFormat="1" x14ac:dyDescent="0.25">
      <c r="B2" s="103" t="s">
        <v>1</v>
      </c>
      <c r="C2" s="103"/>
      <c r="D2" s="103"/>
      <c r="E2" s="103"/>
    </row>
    <row r="3" spans="1:14" s="1" customFormat="1" x14ac:dyDescent="0.25">
      <c r="B3" s="56"/>
      <c r="C3" s="56"/>
      <c r="D3" s="56"/>
      <c r="E3" s="56"/>
    </row>
    <row r="4" spans="1:14" s="1" customFormat="1" x14ac:dyDescent="0.25">
      <c r="B4" s="56"/>
      <c r="C4" s="56"/>
      <c r="D4" s="56"/>
      <c r="E4" s="56"/>
    </row>
    <row r="5" spans="1:14" s="1" customFormat="1" x14ac:dyDescent="0.25">
      <c r="B5" s="104" t="s">
        <v>2</v>
      </c>
      <c r="C5" s="104"/>
      <c r="D5" s="104"/>
      <c r="E5" s="104"/>
      <c r="G5" s="3"/>
    </row>
    <row r="6" spans="1:14" ht="31.5" customHeight="1" x14ac:dyDescent="0.25">
      <c r="B6" s="104" t="s">
        <v>3</v>
      </c>
      <c r="C6" s="104"/>
      <c r="D6" s="104"/>
      <c r="E6" s="104"/>
      <c r="F6" s="104"/>
      <c r="I6" s="1"/>
      <c r="J6" s="1"/>
      <c r="K6" s="1"/>
      <c r="L6" s="1"/>
      <c r="M6" s="1"/>
      <c r="N6" s="1"/>
    </row>
    <row r="7" spans="1:14" s="1" customFormat="1" ht="15.75" customHeight="1" x14ac:dyDescent="0.25">
      <c r="B7" s="104" t="s">
        <v>4</v>
      </c>
      <c r="C7" s="104"/>
      <c r="D7" s="104"/>
      <c r="E7" s="104"/>
      <c r="G7" s="3"/>
    </row>
    <row r="10" spans="1:14" ht="31.5" customHeight="1" x14ac:dyDescent="0.25">
      <c r="A10" s="4" t="s">
        <v>5</v>
      </c>
      <c r="B10" s="4" t="s">
        <v>6</v>
      </c>
      <c r="C10" s="4" t="s">
        <v>7</v>
      </c>
    </row>
    <row r="11" spans="1:14" ht="78" customHeight="1" x14ac:dyDescent="0.25">
      <c r="A11" s="4">
        <v>1</v>
      </c>
      <c r="B11" s="8" t="s">
        <v>8</v>
      </c>
      <c r="C11" s="4" t="s">
        <v>9</v>
      </c>
    </row>
    <row r="12" spans="1:14" ht="31.5" customHeight="1" x14ac:dyDescent="0.25">
      <c r="A12" s="4">
        <v>2</v>
      </c>
      <c r="B12" s="8" t="s">
        <v>10</v>
      </c>
      <c r="C12" s="4" t="s">
        <v>11</v>
      </c>
    </row>
    <row r="13" spans="1:14" ht="31.5" customHeight="1" x14ac:dyDescent="0.25">
      <c r="A13" s="4">
        <v>3</v>
      </c>
      <c r="B13" s="8" t="s">
        <v>12</v>
      </c>
      <c r="C13" s="4" t="s">
        <v>13</v>
      </c>
    </row>
    <row r="14" spans="1:14" x14ac:dyDescent="0.25">
      <c r="A14" s="4">
        <v>4</v>
      </c>
      <c r="B14" s="8" t="s">
        <v>14</v>
      </c>
      <c r="C14" s="4">
        <v>1</v>
      </c>
    </row>
    <row r="15" spans="1:14" ht="189" customHeight="1" x14ac:dyDescent="0.25">
      <c r="A15" s="4">
        <v>5</v>
      </c>
      <c r="B15" s="8" t="s">
        <v>15</v>
      </c>
      <c r="C15" s="85" t="s">
        <v>16</v>
      </c>
      <c r="G15" s="58"/>
      <c r="H15" s="58"/>
      <c r="I15" s="58"/>
    </row>
    <row r="16" spans="1:14" ht="109.15" customHeight="1" x14ac:dyDescent="0.25">
      <c r="A16" s="4">
        <v>6</v>
      </c>
      <c r="B16" s="57" t="s">
        <v>17</v>
      </c>
      <c r="C16" s="84">
        <f>C17+C18</f>
        <v>6795.0820095999998</v>
      </c>
      <c r="G16" s="58"/>
      <c r="H16" s="58"/>
      <c r="I16" s="58"/>
    </row>
    <row r="17" spans="1:9" ht="31.5" customHeight="1" x14ac:dyDescent="0.25">
      <c r="A17" s="59" t="s">
        <v>18</v>
      </c>
      <c r="B17" s="57" t="s">
        <v>19</v>
      </c>
      <c r="C17" s="77">
        <f>'Прил.2 Расч стоим'!F14/1000</f>
        <v>6795.0820095999998</v>
      </c>
      <c r="G17" s="58"/>
      <c r="H17" s="58"/>
      <c r="I17" s="58"/>
    </row>
    <row r="18" spans="1:9" ht="63.75" customHeight="1" x14ac:dyDescent="0.25">
      <c r="A18" s="59" t="s">
        <v>20</v>
      </c>
      <c r="B18" s="57" t="s">
        <v>21</v>
      </c>
      <c r="C18" s="78">
        <v>0</v>
      </c>
      <c r="G18" s="60"/>
      <c r="H18" s="60"/>
      <c r="I18" s="60"/>
    </row>
    <row r="19" spans="1:9" x14ac:dyDescent="0.25">
      <c r="A19" s="59" t="s">
        <v>22</v>
      </c>
      <c r="B19" s="8" t="s">
        <v>23</v>
      </c>
      <c r="C19" s="78"/>
      <c r="I19" s="1"/>
    </row>
    <row r="20" spans="1:9" ht="31.5" customHeight="1" x14ac:dyDescent="0.25">
      <c r="A20" s="59" t="s">
        <v>24</v>
      </c>
      <c r="B20" s="8" t="s">
        <v>25</v>
      </c>
      <c r="C20" s="78"/>
    </row>
    <row r="21" spans="1:9" x14ac:dyDescent="0.25">
      <c r="A21" s="61">
        <v>7</v>
      </c>
      <c r="B21" s="8" t="s">
        <v>26</v>
      </c>
      <c r="C21" s="79" t="s">
        <v>27</v>
      </c>
    </row>
    <row r="22" spans="1:9" ht="140.44999999999999" customHeight="1" x14ac:dyDescent="0.25">
      <c r="A22" s="61">
        <v>8</v>
      </c>
      <c r="B22" s="8" t="s">
        <v>28</v>
      </c>
      <c r="C22" s="77">
        <f>C16</f>
        <v>6795.0820095999998</v>
      </c>
    </row>
    <row r="23" spans="1:9" ht="62.45" customHeight="1" x14ac:dyDescent="0.25">
      <c r="A23" s="61">
        <v>9</v>
      </c>
      <c r="B23" s="8" t="s">
        <v>29</v>
      </c>
      <c r="C23" s="78">
        <f>C22/C14</f>
        <v>6795.0820095999998</v>
      </c>
    </row>
    <row r="24" spans="1:9" x14ac:dyDescent="0.25">
      <c r="A24" s="61">
        <v>10</v>
      </c>
      <c r="B24" s="8" t="s">
        <v>30</v>
      </c>
      <c r="C24" s="4"/>
    </row>
    <row r="26" spans="1:9" x14ac:dyDescent="0.25">
      <c r="B26" s="88"/>
      <c r="C26" s="88"/>
      <c r="D26" s="88"/>
    </row>
    <row r="27" spans="1:9" x14ac:dyDescent="0.25">
      <c r="B27" s="88" t="s">
        <v>231</v>
      </c>
      <c r="C27" s="88"/>
      <c r="D27" s="88"/>
    </row>
    <row r="28" spans="1:9" x14ac:dyDescent="0.25">
      <c r="B28" s="5" t="s">
        <v>45</v>
      </c>
      <c r="C28" s="88"/>
      <c r="D28" s="88"/>
    </row>
    <row r="29" spans="1:9" x14ac:dyDescent="0.25">
      <c r="B29" s="88"/>
      <c r="C29" s="88"/>
      <c r="D29" s="88"/>
    </row>
    <row r="30" spans="1:9" x14ac:dyDescent="0.25">
      <c r="B30" s="88" t="s">
        <v>376</v>
      </c>
      <c r="C30" s="88"/>
      <c r="D30" s="88"/>
    </row>
    <row r="31" spans="1:9" x14ac:dyDescent="0.25">
      <c r="B31" s="5" t="s">
        <v>46</v>
      </c>
      <c r="C31" s="88"/>
      <c r="D31" s="88"/>
    </row>
  </sheetData>
  <mergeCells count="5">
    <mergeCell ref="B1:E1"/>
    <mergeCell ref="B2:E2"/>
    <mergeCell ref="B5:E5"/>
    <mergeCell ref="B7:E7"/>
    <mergeCell ref="B6:F6"/>
  </mergeCells>
  <pageMargins left="0.7" right="0.7" top="0.75" bottom="0.75" header="0.3" footer="0.3"/>
  <pageSetup paperSize="9" scale="65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L22"/>
  <sheetViews>
    <sheetView view="pageBreakPreview" zoomScaleNormal="85" workbookViewId="0">
      <selection activeCell="C17" sqref="C17:C22"/>
    </sheetView>
  </sheetViews>
  <sheetFormatPr defaultColWidth="9.140625" defaultRowHeight="15.75" x14ac:dyDescent="0.25"/>
  <cols>
    <col min="1" max="1" width="5.42578125" style="1" customWidth="1"/>
    <col min="2" max="2" width="9.140625" style="1"/>
    <col min="3" max="3" width="28.140625" style="1" customWidth="1"/>
    <col min="4" max="4" width="15.42578125" style="1" customWidth="1"/>
    <col min="5" max="5" width="39" style="1" customWidth="1"/>
    <col min="6" max="6" width="23.140625" style="1" customWidth="1"/>
    <col min="7" max="7" width="21.42578125" style="1" customWidth="1"/>
    <col min="8" max="8" width="19.42578125" style="1" customWidth="1"/>
    <col min="9" max="9" width="13" style="1" customWidth="1"/>
    <col min="10" max="10" width="20" style="1" customWidth="1"/>
    <col min="11" max="11" width="18" style="1" hidden="1" customWidth="1"/>
    <col min="12" max="12" width="9.140625" style="1"/>
  </cols>
  <sheetData>
    <row r="3" spans="2:12" x14ac:dyDescent="0.25">
      <c r="B3" s="102" t="s">
        <v>31</v>
      </c>
      <c r="C3" s="102"/>
      <c r="D3" s="102"/>
      <c r="E3" s="102"/>
      <c r="F3" s="102"/>
      <c r="G3" s="102"/>
      <c r="H3" s="102"/>
      <c r="I3" s="102"/>
      <c r="J3" s="102"/>
      <c r="K3" s="102"/>
    </row>
    <row r="4" spans="2:12" x14ac:dyDescent="0.25">
      <c r="B4" s="103" t="s">
        <v>32</v>
      </c>
      <c r="C4" s="103"/>
      <c r="D4" s="103"/>
      <c r="E4" s="103"/>
      <c r="F4" s="103"/>
      <c r="G4" s="103"/>
      <c r="H4" s="103"/>
      <c r="I4" s="103"/>
      <c r="J4" s="103"/>
      <c r="K4" s="103"/>
    </row>
    <row r="5" spans="2:12" x14ac:dyDescent="0.25">
      <c r="B5" s="56"/>
      <c r="C5" s="56"/>
      <c r="D5" s="56"/>
      <c r="E5" s="56"/>
      <c r="F5" s="56"/>
      <c r="G5" s="56"/>
      <c r="H5" s="56"/>
      <c r="I5" s="56"/>
      <c r="J5" s="56"/>
      <c r="K5" s="56"/>
    </row>
    <row r="6" spans="2:12" x14ac:dyDescent="0.25">
      <c r="B6" s="104" t="str">
        <f>'Прил.1 Сравнит табл'!B5:E5</f>
        <v xml:space="preserve">Наименование разрабатываемого показателя УНЦ — Наружные сети водопровода/канализации ЗПС 330 кВ </v>
      </c>
      <c r="C6" s="104"/>
      <c r="D6" s="104"/>
      <c r="E6" s="104"/>
      <c r="F6" s="104"/>
      <c r="G6" s="104"/>
      <c r="H6" s="104"/>
      <c r="I6" s="104"/>
      <c r="J6" s="104"/>
      <c r="K6" s="104"/>
      <c r="L6" s="3"/>
    </row>
    <row r="7" spans="2:12" x14ac:dyDescent="0.25">
      <c r="B7" s="105" t="str">
        <f>'Прил.1 Сравнит табл'!B7:E7</f>
        <v>Единица измерения  — 1 ПС</v>
      </c>
      <c r="C7" s="105"/>
      <c r="D7" s="105"/>
      <c r="E7" s="105"/>
      <c r="F7" s="105"/>
      <c r="G7" s="104"/>
      <c r="H7" s="104"/>
      <c r="I7" s="104"/>
      <c r="J7" s="104"/>
      <c r="K7" s="104"/>
      <c r="L7" s="3"/>
    </row>
    <row r="8" spans="2:12" x14ac:dyDescent="0.25">
      <c r="B8" s="2"/>
      <c r="K8" s="62">
        <f>'Прил.1 Сравнит табл'!G19</f>
        <v>0</v>
      </c>
    </row>
    <row r="9" spans="2:12" x14ac:dyDescent="0.25">
      <c r="B9" s="106" t="s">
        <v>5</v>
      </c>
      <c r="C9" s="106" t="s">
        <v>33</v>
      </c>
      <c r="D9" s="106" t="str">
        <f>'Прил.1 Сравнит табл'!C11</f>
        <v>ПС 330 кВ Василеостровская</v>
      </c>
      <c r="E9" s="106"/>
      <c r="F9" s="106"/>
      <c r="G9" s="106"/>
      <c r="H9" s="106"/>
      <c r="I9" s="106"/>
      <c r="J9" s="106"/>
    </row>
    <row r="10" spans="2:12" x14ac:dyDescent="0.25">
      <c r="B10" s="106"/>
      <c r="C10" s="106"/>
      <c r="D10" s="106" t="s">
        <v>34</v>
      </c>
      <c r="E10" s="106" t="s">
        <v>35</v>
      </c>
      <c r="F10" s="106" t="s">
        <v>36</v>
      </c>
      <c r="G10" s="106"/>
      <c r="H10" s="106"/>
      <c r="I10" s="106"/>
      <c r="J10" s="106"/>
    </row>
    <row r="11" spans="2:12" ht="31.5" customHeight="1" x14ac:dyDescent="0.25">
      <c r="B11" s="106"/>
      <c r="C11" s="106"/>
      <c r="D11" s="106"/>
      <c r="E11" s="106"/>
      <c r="F11" s="4" t="s">
        <v>37</v>
      </c>
      <c r="G11" s="4" t="s">
        <v>38</v>
      </c>
      <c r="H11" s="4" t="s">
        <v>39</v>
      </c>
      <c r="I11" s="4" t="s">
        <v>40</v>
      </c>
      <c r="J11" s="4" t="s">
        <v>41</v>
      </c>
    </row>
    <row r="12" spans="2:12" ht="31.5" customHeight="1" x14ac:dyDescent="0.25">
      <c r="B12" s="4">
        <v>1</v>
      </c>
      <c r="C12" s="19"/>
      <c r="D12" s="63"/>
      <c r="E12" s="64" t="s">
        <v>42</v>
      </c>
      <c r="F12" s="107">
        <v>6795082.0096000005</v>
      </c>
      <c r="G12" s="108"/>
      <c r="H12" s="65">
        <v>0</v>
      </c>
      <c r="I12" s="65"/>
      <c r="J12" s="65">
        <v>33194382</v>
      </c>
    </row>
    <row r="13" spans="2:12" ht="15.75" customHeight="1" x14ac:dyDescent="0.25">
      <c r="B13" s="109" t="s">
        <v>43</v>
      </c>
      <c r="C13" s="109"/>
      <c r="D13" s="109"/>
      <c r="E13" s="109"/>
      <c r="F13" s="110">
        <f>F12</f>
        <v>6795082.0096000005</v>
      </c>
      <c r="G13" s="111"/>
      <c r="H13" s="80">
        <f>H12</f>
        <v>0</v>
      </c>
      <c r="I13" s="81"/>
      <c r="J13" s="82">
        <f>J12</f>
        <v>33194382</v>
      </c>
    </row>
    <row r="14" spans="2:12" ht="15.6" customHeight="1" x14ac:dyDescent="0.25">
      <c r="B14" s="109" t="s">
        <v>44</v>
      </c>
      <c r="C14" s="109"/>
      <c r="D14" s="109"/>
      <c r="E14" s="109"/>
      <c r="F14" s="110">
        <f>F13</f>
        <v>6795082.0096000005</v>
      </c>
      <c r="G14" s="111"/>
      <c r="H14" s="80">
        <f>H13</f>
        <v>0</v>
      </c>
      <c r="I14" s="83"/>
      <c r="J14" s="82">
        <f>SUM(F14:I14)</f>
        <v>6795082.0096000005</v>
      </c>
    </row>
    <row r="15" spans="2:12" x14ac:dyDescent="0.25">
      <c r="B15" s="2"/>
    </row>
    <row r="16" spans="2:12" x14ac:dyDescent="0.25">
      <c r="B16" s="2"/>
    </row>
    <row r="17" spans="3:3" x14ac:dyDescent="0.25">
      <c r="C17" s="88"/>
    </row>
    <row r="18" spans="3:3" x14ac:dyDescent="0.25">
      <c r="C18" s="88" t="s">
        <v>231</v>
      </c>
    </row>
    <row r="19" spans="3:3" x14ac:dyDescent="0.25">
      <c r="C19" s="5" t="s">
        <v>45</v>
      </c>
    </row>
    <row r="20" spans="3:3" x14ac:dyDescent="0.25">
      <c r="C20" s="88"/>
    </row>
    <row r="21" spans="3:3" x14ac:dyDescent="0.25">
      <c r="C21" s="88" t="s">
        <v>376</v>
      </c>
    </row>
    <row r="22" spans="3:3" x14ac:dyDescent="0.25">
      <c r="C22" s="5" t="s">
        <v>46</v>
      </c>
    </row>
  </sheetData>
  <mergeCells count="15">
    <mergeCell ref="F12:G12"/>
    <mergeCell ref="B13:E13"/>
    <mergeCell ref="B14:E14"/>
    <mergeCell ref="F13:G13"/>
    <mergeCell ref="F14:G14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45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104"/>
  <sheetViews>
    <sheetView view="pageBreakPreview" topLeftCell="A77" zoomScale="55" zoomScaleNormal="100" zoomScaleSheetLayoutView="55" workbookViewId="0">
      <selection activeCell="B98" sqref="B98:D103"/>
    </sheetView>
  </sheetViews>
  <sheetFormatPr defaultColWidth="9.140625" defaultRowHeight="15" x14ac:dyDescent="0.25"/>
  <cols>
    <col min="2" max="2" width="12.42578125" customWidth="1"/>
    <col min="3" max="3" width="17" customWidth="1"/>
    <col min="4" max="4" width="49.5703125" customWidth="1"/>
    <col min="5" max="5" width="16.42578125" customWidth="1"/>
    <col min="6" max="6" width="20.5703125" customWidth="1"/>
    <col min="7" max="7" width="16.140625" customWidth="1"/>
    <col min="8" max="8" width="16.5703125" customWidth="1"/>
  </cols>
  <sheetData>
    <row r="2" spans="1:12" s="86" customFormat="1" x14ac:dyDescent="0.25"/>
    <row r="3" spans="1:12" ht="15.6" customHeight="1" x14ac:dyDescent="0.25">
      <c r="A3" s="102" t="s">
        <v>47</v>
      </c>
      <c r="B3" s="102"/>
      <c r="C3" s="102"/>
      <c r="D3" s="102"/>
      <c r="E3" s="102"/>
      <c r="F3" s="102"/>
      <c r="G3" s="102"/>
      <c r="H3" s="102"/>
    </row>
    <row r="4" spans="1:12" ht="17.45" customHeight="1" x14ac:dyDescent="0.25">
      <c r="A4" s="115" t="s">
        <v>48</v>
      </c>
      <c r="B4" s="115"/>
      <c r="C4" s="115"/>
      <c r="D4" s="115"/>
      <c r="E4" s="115"/>
      <c r="F4" s="115"/>
      <c r="G4" s="115"/>
      <c r="H4" s="115"/>
    </row>
    <row r="5" spans="1:12" ht="18.75" customHeight="1" x14ac:dyDescent="0.25">
      <c r="A5" s="10"/>
      <c r="B5" s="10"/>
      <c r="C5" s="116" t="s">
        <v>49</v>
      </c>
      <c r="D5" s="116"/>
      <c r="E5" s="116"/>
      <c r="F5" s="116"/>
      <c r="G5" s="116"/>
      <c r="H5" s="116"/>
      <c r="I5" s="1"/>
      <c r="J5" s="1"/>
      <c r="K5" s="1"/>
      <c r="L5" s="1"/>
    </row>
    <row r="6" spans="1:12" ht="18" customHeight="1" x14ac:dyDescent="0.25">
      <c r="A6" s="7"/>
    </row>
    <row r="7" spans="1:12" ht="15.6" customHeight="1" x14ac:dyDescent="0.25">
      <c r="A7" s="105" t="s">
        <v>50</v>
      </c>
      <c r="B7" s="105"/>
      <c r="C7" s="105"/>
      <c r="D7" s="105"/>
      <c r="E7" s="105"/>
      <c r="F7" s="105"/>
      <c r="G7" s="105"/>
      <c r="H7" s="105"/>
    </row>
    <row r="8" spans="1:12" s="1" customFormat="1" ht="15.6" customHeight="1" x14ac:dyDescent="0.25">
      <c r="A8" s="66"/>
      <c r="B8" s="66"/>
      <c r="C8" s="66"/>
      <c r="D8" s="66"/>
      <c r="E8" s="66"/>
      <c r="F8" s="66"/>
      <c r="G8" s="66"/>
      <c r="H8" s="66"/>
    </row>
    <row r="9" spans="1:12" s="1" customFormat="1" ht="38.25" customHeight="1" x14ac:dyDescent="0.25">
      <c r="A9" s="117" t="s">
        <v>51</v>
      </c>
      <c r="B9" s="117" t="s">
        <v>52</v>
      </c>
      <c r="C9" s="117" t="s">
        <v>53</v>
      </c>
      <c r="D9" s="117" t="s">
        <v>54</v>
      </c>
      <c r="E9" s="117" t="s">
        <v>55</v>
      </c>
      <c r="F9" s="117" t="s">
        <v>56</v>
      </c>
      <c r="G9" s="117" t="s">
        <v>57</v>
      </c>
      <c r="H9" s="117"/>
    </row>
    <row r="10" spans="1:12" s="1" customFormat="1" ht="40.700000000000003" customHeight="1" x14ac:dyDescent="0.25">
      <c r="A10" s="106"/>
      <c r="B10" s="106"/>
      <c r="C10" s="106"/>
      <c r="D10" s="106"/>
      <c r="E10" s="106"/>
      <c r="F10" s="106"/>
      <c r="G10" s="4" t="s">
        <v>58</v>
      </c>
      <c r="H10" s="4" t="s">
        <v>59</v>
      </c>
    </row>
    <row r="11" spans="1:12" s="1" customFormat="1" ht="15.6" customHeight="1" x14ac:dyDescent="0.25">
      <c r="A11" s="4">
        <v>1</v>
      </c>
      <c r="B11" s="4"/>
      <c r="C11" s="4">
        <v>2</v>
      </c>
      <c r="D11" s="4" t="s">
        <v>60</v>
      </c>
      <c r="E11" s="4">
        <v>4</v>
      </c>
      <c r="F11" s="4">
        <v>5</v>
      </c>
      <c r="G11" s="12">
        <v>6</v>
      </c>
      <c r="H11" s="12">
        <v>7</v>
      </c>
    </row>
    <row r="12" spans="1:12" s="11" customFormat="1" ht="15.6" customHeight="1" x14ac:dyDescent="0.25">
      <c r="A12" s="112" t="s">
        <v>61</v>
      </c>
      <c r="B12" s="113"/>
      <c r="C12" s="114"/>
      <c r="D12" s="114"/>
      <c r="E12" s="113"/>
      <c r="F12" s="13">
        <f>SUM(F13:F26)</f>
        <v>239</v>
      </c>
      <c r="G12" s="14"/>
      <c r="H12" s="14">
        <f>SUM(H13:H26)</f>
        <v>2007.7</v>
      </c>
    </row>
    <row r="13" spans="1:12" s="1" customFormat="1" ht="15.6" customHeight="1" x14ac:dyDescent="0.25">
      <c r="A13" s="15">
        <v>1</v>
      </c>
      <c r="B13" s="15"/>
      <c r="C13" s="16" t="s">
        <v>62</v>
      </c>
      <c r="D13" s="16" t="s">
        <v>63</v>
      </c>
      <c r="E13" s="15" t="s">
        <v>64</v>
      </c>
      <c r="F13" s="15">
        <v>86.410923815081006</v>
      </c>
      <c r="G13" s="17">
        <v>7.5</v>
      </c>
      <c r="H13" s="17">
        <f t="shared" ref="H13:H26" si="0">ROUND(F13*G13,2)</f>
        <v>648.08000000000004</v>
      </c>
    </row>
    <row r="14" spans="1:12" s="1" customFormat="1" ht="15.6" customHeight="1" x14ac:dyDescent="0.25">
      <c r="A14" s="15">
        <v>2</v>
      </c>
      <c r="B14" s="15"/>
      <c r="C14" s="16" t="s">
        <v>65</v>
      </c>
      <c r="D14" s="16" t="s">
        <v>66</v>
      </c>
      <c r="E14" s="15" t="s">
        <v>64</v>
      </c>
      <c r="F14" s="15">
        <v>33.308959860813999</v>
      </c>
      <c r="G14" s="17">
        <v>8.9700000000000006</v>
      </c>
      <c r="H14" s="17">
        <f t="shared" si="0"/>
        <v>298.77999999999997</v>
      </c>
    </row>
    <row r="15" spans="1:12" s="1" customFormat="1" ht="15.6" customHeight="1" x14ac:dyDescent="0.25">
      <c r="A15" s="15">
        <v>3</v>
      </c>
      <c r="B15" s="15"/>
      <c r="C15" s="16" t="s">
        <v>67</v>
      </c>
      <c r="D15" s="16" t="s">
        <v>68</v>
      </c>
      <c r="E15" s="15" t="s">
        <v>64</v>
      </c>
      <c r="F15" s="15">
        <v>32.028788674025002</v>
      </c>
      <c r="G15" s="17">
        <v>9.2899999999999991</v>
      </c>
      <c r="H15" s="17">
        <f t="shared" si="0"/>
        <v>297.55</v>
      </c>
    </row>
    <row r="16" spans="1:12" s="1" customFormat="1" ht="15.6" customHeight="1" x14ac:dyDescent="0.25">
      <c r="A16" s="15">
        <v>4</v>
      </c>
      <c r="B16" s="15"/>
      <c r="C16" s="16" t="s">
        <v>69</v>
      </c>
      <c r="D16" s="16" t="s">
        <v>70</v>
      </c>
      <c r="E16" s="15" t="s">
        <v>64</v>
      </c>
      <c r="F16" s="15">
        <v>31.572815216415002</v>
      </c>
      <c r="G16" s="17">
        <v>9.18</v>
      </c>
      <c r="H16" s="17">
        <f t="shared" si="0"/>
        <v>289.83999999999997</v>
      </c>
    </row>
    <row r="17" spans="1:8" s="1" customFormat="1" ht="15.6" customHeight="1" x14ac:dyDescent="0.25">
      <c r="A17" s="15">
        <v>5</v>
      </c>
      <c r="B17" s="15"/>
      <c r="C17" s="16" t="s">
        <v>71</v>
      </c>
      <c r="D17" s="16" t="s">
        <v>72</v>
      </c>
      <c r="E17" s="15" t="s">
        <v>64</v>
      </c>
      <c r="F17" s="15">
        <v>16.861876274844999</v>
      </c>
      <c r="G17" s="17">
        <v>8.5299999999999994</v>
      </c>
      <c r="H17" s="17">
        <f t="shared" si="0"/>
        <v>143.83000000000001</v>
      </c>
    </row>
    <row r="18" spans="1:8" s="1" customFormat="1" ht="15.6" customHeight="1" x14ac:dyDescent="0.25">
      <c r="A18" s="15">
        <v>6</v>
      </c>
      <c r="B18" s="15"/>
      <c r="C18" s="16" t="s">
        <v>73</v>
      </c>
      <c r="D18" s="16" t="s">
        <v>74</v>
      </c>
      <c r="E18" s="15" t="s">
        <v>64</v>
      </c>
      <c r="F18" s="15">
        <v>17.345460229663999</v>
      </c>
      <c r="G18" s="17">
        <v>8.17</v>
      </c>
      <c r="H18" s="17">
        <f t="shared" si="0"/>
        <v>141.71</v>
      </c>
    </row>
    <row r="19" spans="1:8" s="1" customFormat="1" ht="15.6" customHeight="1" x14ac:dyDescent="0.25">
      <c r="A19" s="15">
        <v>7</v>
      </c>
      <c r="B19" s="15"/>
      <c r="C19" s="16" t="s">
        <v>75</v>
      </c>
      <c r="D19" s="16" t="s">
        <v>76</v>
      </c>
      <c r="E19" s="15" t="s">
        <v>64</v>
      </c>
      <c r="F19" s="15">
        <v>8.9788535494637003</v>
      </c>
      <c r="G19" s="17">
        <v>8.86</v>
      </c>
      <c r="H19" s="17">
        <f t="shared" si="0"/>
        <v>79.55</v>
      </c>
    </row>
    <row r="20" spans="1:8" s="1" customFormat="1" ht="15.6" customHeight="1" x14ac:dyDescent="0.25">
      <c r="A20" s="15">
        <v>8</v>
      </c>
      <c r="B20" s="15"/>
      <c r="C20" s="16" t="s">
        <v>77</v>
      </c>
      <c r="D20" s="16" t="s">
        <v>78</v>
      </c>
      <c r="E20" s="15" t="s">
        <v>64</v>
      </c>
      <c r="F20" s="15">
        <v>7.5044149726349003</v>
      </c>
      <c r="G20" s="17">
        <v>8.3800000000000008</v>
      </c>
      <c r="H20" s="17">
        <f t="shared" si="0"/>
        <v>62.89</v>
      </c>
    </row>
    <row r="21" spans="1:8" s="1" customFormat="1" ht="15.6" customHeight="1" x14ac:dyDescent="0.25">
      <c r="A21" s="15">
        <v>9</v>
      </c>
      <c r="B21" s="15"/>
      <c r="C21" s="16" t="s">
        <v>79</v>
      </c>
      <c r="D21" s="16" t="s">
        <v>80</v>
      </c>
      <c r="E21" s="15" t="s">
        <v>64</v>
      </c>
      <c r="F21" s="15">
        <v>2.6915333243463002</v>
      </c>
      <c r="G21" s="17">
        <v>9.07</v>
      </c>
      <c r="H21" s="17">
        <f t="shared" si="0"/>
        <v>24.41</v>
      </c>
    </row>
    <row r="22" spans="1:8" s="1" customFormat="1" ht="15.6" customHeight="1" x14ac:dyDescent="0.25">
      <c r="A22" s="15">
        <v>10</v>
      </c>
      <c r="B22" s="15"/>
      <c r="C22" s="16" t="s">
        <v>81</v>
      </c>
      <c r="D22" s="16" t="s">
        <v>82</v>
      </c>
      <c r="E22" s="15" t="s">
        <v>64</v>
      </c>
      <c r="F22" s="15">
        <v>0.65199077488892998</v>
      </c>
      <c r="G22" s="17">
        <v>9.4</v>
      </c>
      <c r="H22" s="17">
        <f t="shared" si="0"/>
        <v>6.13</v>
      </c>
    </row>
    <row r="23" spans="1:8" s="1" customFormat="1" ht="15.6" customHeight="1" x14ac:dyDescent="0.25">
      <c r="A23" s="15">
        <v>11</v>
      </c>
      <c r="B23" s="15"/>
      <c r="C23" s="16" t="s">
        <v>83</v>
      </c>
      <c r="D23" s="16" t="s">
        <v>84</v>
      </c>
      <c r="E23" s="15" t="s">
        <v>64</v>
      </c>
      <c r="F23" s="15">
        <v>0.63512847192230004</v>
      </c>
      <c r="G23" s="17">
        <v>8.31</v>
      </c>
      <c r="H23" s="17">
        <f t="shared" si="0"/>
        <v>5.28</v>
      </c>
    </row>
    <row r="24" spans="1:8" s="1" customFormat="1" ht="15.6" customHeight="1" x14ac:dyDescent="0.25">
      <c r="A24" s="15">
        <v>12</v>
      </c>
      <c r="B24" s="15"/>
      <c r="C24" s="16" t="s">
        <v>85</v>
      </c>
      <c r="D24" s="16" t="s">
        <v>86</v>
      </c>
      <c r="E24" s="15" t="s">
        <v>64</v>
      </c>
      <c r="F24" s="15">
        <v>0.52640071631129004</v>
      </c>
      <c r="G24" s="17">
        <v>9.6199999999999992</v>
      </c>
      <c r="H24" s="17">
        <f t="shared" si="0"/>
        <v>5.0599999999999996</v>
      </c>
    </row>
    <row r="25" spans="1:8" s="1" customFormat="1" ht="15.6" customHeight="1" x14ac:dyDescent="0.25">
      <c r="A25" s="15">
        <v>13</v>
      </c>
      <c r="B25" s="15"/>
      <c r="C25" s="16" t="s">
        <v>87</v>
      </c>
      <c r="D25" s="16" t="s">
        <v>88</v>
      </c>
      <c r="E25" s="15" t="s">
        <v>64</v>
      </c>
      <c r="F25" s="15">
        <v>0.47814731646379999</v>
      </c>
      <c r="G25" s="17">
        <v>9.51</v>
      </c>
      <c r="H25" s="17">
        <f t="shared" si="0"/>
        <v>4.55</v>
      </c>
    </row>
    <row r="26" spans="1:8" s="1" customFormat="1" ht="15.6" customHeight="1" x14ac:dyDescent="0.25">
      <c r="A26" s="15">
        <v>14</v>
      </c>
      <c r="B26" s="15"/>
      <c r="C26" s="16" t="s">
        <v>89</v>
      </c>
      <c r="D26" s="16" t="s">
        <v>90</v>
      </c>
      <c r="E26" s="15" t="s">
        <v>64</v>
      </c>
      <c r="F26" s="15">
        <v>4.7068031250139001E-3</v>
      </c>
      <c r="G26" s="17">
        <v>8.64</v>
      </c>
      <c r="H26" s="17">
        <f t="shared" si="0"/>
        <v>0.04</v>
      </c>
    </row>
    <row r="27" spans="1:8" s="11" customFormat="1" ht="15.6" customHeight="1" x14ac:dyDescent="0.25">
      <c r="A27" s="112" t="s">
        <v>91</v>
      </c>
      <c r="B27" s="113"/>
      <c r="C27" s="114"/>
      <c r="D27" s="114"/>
      <c r="E27" s="113"/>
      <c r="F27" s="13">
        <v>29.108355333306999</v>
      </c>
      <c r="G27" s="14"/>
      <c r="H27" s="14">
        <f>SUM(H28:H28)</f>
        <v>383.94</v>
      </c>
    </row>
    <row r="28" spans="1:8" s="1" customFormat="1" ht="15.6" customHeight="1" x14ac:dyDescent="0.25">
      <c r="A28" s="15">
        <v>15</v>
      </c>
      <c r="B28" s="15"/>
      <c r="C28" s="16">
        <v>2</v>
      </c>
      <c r="D28" s="16" t="s">
        <v>91</v>
      </c>
      <c r="E28" s="15" t="s">
        <v>64</v>
      </c>
      <c r="F28" s="15">
        <v>29.108355333306999</v>
      </c>
      <c r="G28" s="17">
        <v>13.19</v>
      </c>
      <c r="H28" s="17">
        <f>ROUND(F28*G28,2)</f>
        <v>383.94</v>
      </c>
    </row>
    <row r="29" spans="1:8" s="11" customFormat="1" ht="15.6" customHeight="1" x14ac:dyDescent="0.25">
      <c r="A29" s="112" t="s">
        <v>92</v>
      </c>
      <c r="B29" s="113"/>
      <c r="C29" s="114"/>
      <c r="D29" s="114"/>
      <c r="E29" s="113"/>
      <c r="F29" s="13"/>
      <c r="G29" s="14"/>
      <c r="H29" s="14">
        <f>SUM(H30:H47)</f>
        <v>2444.2399999999998</v>
      </c>
    </row>
    <row r="30" spans="1:8" s="1" customFormat="1" ht="15.6" customHeight="1" x14ac:dyDescent="0.25">
      <c r="A30" s="15">
        <v>16</v>
      </c>
      <c r="B30" s="15"/>
      <c r="C30" s="18" t="s">
        <v>93</v>
      </c>
      <c r="D30" s="16" t="s">
        <v>94</v>
      </c>
      <c r="E30" s="15" t="s">
        <v>95</v>
      </c>
      <c r="F30" s="15">
        <v>7.6477503409703997</v>
      </c>
      <c r="G30" s="17">
        <v>100.1</v>
      </c>
      <c r="H30" s="17">
        <f t="shared" ref="H30:H47" si="1">ROUND(F30*G30,2)</f>
        <v>765.54</v>
      </c>
    </row>
    <row r="31" spans="1:8" s="1" customFormat="1" ht="15.6" customHeight="1" x14ac:dyDescent="0.25">
      <c r="A31" s="15">
        <v>17</v>
      </c>
      <c r="B31" s="15"/>
      <c r="C31" s="18" t="s">
        <v>96</v>
      </c>
      <c r="D31" s="16" t="s">
        <v>97</v>
      </c>
      <c r="E31" s="15" t="s">
        <v>95</v>
      </c>
      <c r="F31" s="15">
        <v>6.2568275961430002</v>
      </c>
      <c r="G31" s="17">
        <v>105.81</v>
      </c>
      <c r="H31" s="17">
        <f t="shared" si="1"/>
        <v>662.03</v>
      </c>
    </row>
    <row r="32" spans="1:8" s="1" customFormat="1" ht="46.9" customHeight="1" x14ac:dyDescent="0.25">
      <c r="A32" s="15">
        <v>18</v>
      </c>
      <c r="B32" s="15"/>
      <c r="C32" s="18" t="s">
        <v>98</v>
      </c>
      <c r="D32" s="16" t="s">
        <v>99</v>
      </c>
      <c r="E32" s="15" t="s">
        <v>95</v>
      </c>
      <c r="F32" s="15">
        <v>6.2569145204572001</v>
      </c>
      <c r="G32" s="17">
        <v>71</v>
      </c>
      <c r="H32" s="17">
        <f t="shared" si="1"/>
        <v>444.24</v>
      </c>
    </row>
    <row r="33" spans="1:8" s="1" customFormat="1" ht="31.5" customHeight="1" x14ac:dyDescent="0.25">
      <c r="A33" s="15">
        <v>19</v>
      </c>
      <c r="B33" s="15"/>
      <c r="C33" s="18" t="s">
        <v>100</v>
      </c>
      <c r="D33" s="16" t="s">
        <v>101</v>
      </c>
      <c r="E33" s="15" t="s">
        <v>95</v>
      </c>
      <c r="F33" s="15">
        <v>1.9732802149583999</v>
      </c>
      <c r="G33" s="17">
        <v>112.36</v>
      </c>
      <c r="H33" s="17">
        <f t="shared" si="1"/>
        <v>221.72</v>
      </c>
    </row>
    <row r="34" spans="1:8" s="1" customFormat="1" ht="31.5" customHeight="1" x14ac:dyDescent="0.25">
      <c r="A34" s="15">
        <v>20</v>
      </c>
      <c r="B34" s="15"/>
      <c r="C34" s="18" t="s">
        <v>102</v>
      </c>
      <c r="D34" s="16" t="s">
        <v>103</v>
      </c>
      <c r="E34" s="15" t="s">
        <v>95</v>
      </c>
      <c r="F34" s="15">
        <v>1.0876259186107</v>
      </c>
      <c r="G34" s="17">
        <v>115.4</v>
      </c>
      <c r="H34" s="17">
        <f t="shared" si="1"/>
        <v>125.51</v>
      </c>
    </row>
    <row r="35" spans="1:8" s="1" customFormat="1" ht="62.45" customHeight="1" x14ac:dyDescent="0.25">
      <c r="A35" s="15">
        <v>21</v>
      </c>
      <c r="B35" s="15"/>
      <c r="C35" s="18" t="s">
        <v>104</v>
      </c>
      <c r="D35" s="16" t="s">
        <v>105</v>
      </c>
      <c r="E35" s="15" t="s">
        <v>95</v>
      </c>
      <c r="F35" s="15">
        <v>3.4146617755799</v>
      </c>
      <c r="G35" s="17">
        <v>26.32</v>
      </c>
      <c r="H35" s="17">
        <f t="shared" si="1"/>
        <v>89.87</v>
      </c>
    </row>
    <row r="36" spans="1:8" s="1" customFormat="1" ht="15.6" customHeight="1" x14ac:dyDescent="0.25">
      <c r="A36" s="15">
        <v>22</v>
      </c>
      <c r="B36" s="15"/>
      <c r="C36" s="18" t="s">
        <v>106</v>
      </c>
      <c r="D36" s="16" t="s">
        <v>107</v>
      </c>
      <c r="E36" s="15" t="s">
        <v>95</v>
      </c>
      <c r="F36" s="15">
        <v>0.46577849202892002</v>
      </c>
      <c r="G36" s="17">
        <v>89.99</v>
      </c>
      <c r="H36" s="17">
        <f t="shared" si="1"/>
        <v>41.92</v>
      </c>
    </row>
    <row r="37" spans="1:8" s="1" customFormat="1" ht="15.6" customHeight="1" x14ac:dyDescent="0.25">
      <c r="A37" s="15">
        <v>23</v>
      </c>
      <c r="B37" s="15"/>
      <c r="C37" s="18" t="s">
        <v>108</v>
      </c>
      <c r="D37" s="16" t="s">
        <v>109</v>
      </c>
      <c r="E37" s="15" t="s">
        <v>95</v>
      </c>
      <c r="F37" s="15">
        <v>0.51571291392633001</v>
      </c>
      <c r="G37" s="17">
        <v>65.709999999999994</v>
      </c>
      <c r="H37" s="17">
        <f t="shared" si="1"/>
        <v>33.89</v>
      </c>
    </row>
    <row r="38" spans="1:8" s="1" customFormat="1" ht="31.5" customHeight="1" x14ac:dyDescent="0.25">
      <c r="A38" s="15">
        <v>24</v>
      </c>
      <c r="B38" s="15"/>
      <c r="C38" s="18" t="s">
        <v>110</v>
      </c>
      <c r="D38" s="16" t="s">
        <v>111</v>
      </c>
      <c r="E38" s="15" t="s">
        <v>95</v>
      </c>
      <c r="F38" s="15">
        <v>0.23138769917106999</v>
      </c>
      <c r="G38" s="17">
        <v>100</v>
      </c>
      <c r="H38" s="17">
        <f t="shared" si="1"/>
        <v>23.14</v>
      </c>
    </row>
    <row r="39" spans="1:8" s="1" customFormat="1" ht="15.6" customHeight="1" x14ac:dyDescent="0.25">
      <c r="A39" s="15">
        <v>25</v>
      </c>
      <c r="B39" s="15"/>
      <c r="C39" s="18" t="s">
        <v>112</v>
      </c>
      <c r="D39" s="16" t="s">
        <v>113</v>
      </c>
      <c r="E39" s="15" t="s">
        <v>95</v>
      </c>
      <c r="F39" s="15">
        <v>0.20067608029895001</v>
      </c>
      <c r="G39" s="17">
        <v>86.4</v>
      </c>
      <c r="H39" s="17">
        <f t="shared" si="1"/>
        <v>17.34</v>
      </c>
    </row>
    <row r="40" spans="1:8" s="1" customFormat="1" ht="15.6" customHeight="1" x14ac:dyDescent="0.25">
      <c r="A40" s="15">
        <v>26</v>
      </c>
      <c r="B40" s="15"/>
      <c r="C40" s="18" t="s">
        <v>114</v>
      </c>
      <c r="D40" s="16" t="s">
        <v>115</v>
      </c>
      <c r="E40" s="15" t="s">
        <v>95</v>
      </c>
      <c r="F40" s="15">
        <v>0.39619390810985</v>
      </c>
      <c r="G40" s="17">
        <v>27.11</v>
      </c>
      <c r="H40" s="17">
        <f t="shared" si="1"/>
        <v>10.74</v>
      </c>
    </row>
    <row r="41" spans="1:8" s="1" customFormat="1" ht="31.5" customHeight="1" x14ac:dyDescent="0.25">
      <c r="A41" s="15">
        <v>27</v>
      </c>
      <c r="B41" s="15"/>
      <c r="C41" s="18" t="s">
        <v>116</v>
      </c>
      <c r="D41" s="16" t="s">
        <v>117</v>
      </c>
      <c r="E41" s="15" t="s">
        <v>95</v>
      </c>
      <c r="F41" s="15">
        <v>2.2559499966497001E-2</v>
      </c>
      <c r="G41" s="17">
        <v>239.44</v>
      </c>
      <c r="H41" s="17">
        <f t="shared" si="1"/>
        <v>5.4</v>
      </c>
    </row>
    <row r="42" spans="1:8" s="1" customFormat="1" ht="15.6" customHeight="1" x14ac:dyDescent="0.25">
      <c r="A42" s="15">
        <v>28</v>
      </c>
      <c r="B42" s="15"/>
      <c r="C42" s="18" t="s">
        <v>118</v>
      </c>
      <c r="D42" s="16" t="s">
        <v>119</v>
      </c>
      <c r="E42" s="15" t="s">
        <v>95</v>
      </c>
      <c r="F42" s="15">
        <v>3.7522329595308997E-2</v>
      </c>
      <c r="G42" s="17">
        <v>30</v>
      </c>
      <c r="H42" s="17">
        <f t="shared" si="1"/>
        <v>1.1299999999999999</v>
      </c>
    </row>
    <row r="43" spans="1:8" s="1" customFormat="1" ht="15.6" customHeight="1" x14ac:dyDescent="0.25">
      <c r="A43" s="15">
        <v>29</v>
      </c>
      <c r="B43" s="15"/>
      <c r="C43" s="18" t="s">
        <v>120</v>
      </c>
      <c r="D43" s="16" t="s">
        <v>121</v>
      </c>
      <c r="E43" s="15" t="s">
        <v>95</v>
      </c>
      <c r="F43" s="15">
        <v>8.1998007592674997E-3</v>
      </c>
      <c r="G43" s="17">
        <v>94.38</v>
      </c>
      <c r="H43" s="17">
        <f t="shared" si="1"/>
        <v>0.77</v>
      </c>
    </row>
    <row r="44" spans="1:8" s="1" customFormat="1" ht="31.5" customHeight="1" x14ac:dyDescent="0.25">
      <c r="A44" s="15">
        <v>30</v>
      </c>
      <c r="B44" s="15"/>
      <c r="C44" s="18" t="s">
        <v>122</v>
      </c>
      <c r="D44" s="16" t="s">
        <v>123</v>
      </c>
      <c r="E44" s="15" t="s">
        <v>95</v>
      </c>
      <c r="F44" s="15">
        <v>0.13108503980253</v>
      </c>
      <c r="G44" s="17">
        <v>3.28</v>
      </c>
      <c r="H44" s="17">
        <f t="shared" si="1"/>
        <v>0.43</v>
      </c>
    </row>
    <row r="45" spans="1:8" s="1" customFormat="1" ht="31.5" customHeight="1" x14ac:dyDescent="0.25">
      <c r="A45" s="15">
        <v>31</v>
      </c>
      <c r="B45" s="15"/>
      <c r="C45" s="18" t="s">
        <v>124</v>
      </c>
      <c r="D45" s="16" t="s">
        <v>125</v>
      </c>
      <c r="E45" s="15" t="s">
        <v>95</v>
      </c>
      <c r="F45" s="15">
        <v>3.3776888552279997E-2</v>
      </c>
      <c r="G45" s="17">
        <v>8.1</v>
      </c>
      <c r="H45" s="17">
        <f t="shared" si="1"/>
        <v>0.27</v>
      </c>
    </row>
    <row r="46" spans="1:8" s="1" customFormat="1" ht="31.5" customHeight="1" x14ac:dyDescent="0.25">
      <c r="A46" s="15">
        <v>32</v>
      </c>
      <c r="B46" s="15"/>
      <c r="C46" s="18" t="s">
        <v>126</v>
      </c>
      <c r="D46" s="16" t="s">
        <v>127</v>
      </c>
      <c r="E46" s="15" t="s">
        <v>95</v>
      </c>
      <c r="F46" s="15">
        <v>8.7032153262590999E-3</v>
      </c>
      <c r="G46" s="17">
        <v>19.760000000000002</v>
      </c>
      <c r="H46" s="17">
        <f t="shared" si="1"/>
        <v>0.17</v>
      </c>
    </row>
    <row r="47" spans="1:8" s="1" customFormat="1" ht="15.6" customHeight="1" x14ac:dyDescent="0.25">
      <c r="A47" s="15">
        <v>33</v>
      </c>
      <c r="B47" s="15"/>
      <c r="C47" s="18" t="s">
        <v>128</v>
      </c>
      <c r="D47" s="16" t="s">
        <v>129</v>
      </c>
      <c r="E47" s="15" t="s">
        <v>95</v>
      </c>
      <c r="F47" s="15">
        <v>6.9951138579765995E-2</v>
      </c>
      <c r="G47" s="17">
        <v>1.9</v>
      </c>
      <c r="H47" s="17">
        <f t="shared" si="1"/>
        <v>0.13</v>
      </c>
    </row>
    <row r="48" spans="1:8" s="11" customFormat="1" ht="15.6" customHeight="1" x14ac:dyDescent="0.25">
      <c r="A48" s="112" t="s">
        <v>130</v>
      </c>
      <c r="B48" s="113"/>
      <c r="C48" s="114"/>
      <c r="D48" s="114"/>
      <c r="E48" s="113"/>
      <c r="F48" s="13"/>
      <c r="G48" s="14"/>
      <c r="H48" s="14">
        <f>SUM(H49:H94)</f>
        <v>1158705.56</v>
      </c>
    </row>
    <row r="49" spans="1:8" s="1" customFormat="1" ht="46.9" customHeight="1" x14ac:dyDescent="0.25">
      <c r="A49" s="15">
        <v>34</v>
      </c>
      <c r="B49" s="15"/>
      <c r="C49" s="18" t="s">
        <v>131</v>
      </c>
      <c r="D49" s="16" t="s">
        <v>132</v>
      </c>
      <c r="E49" s="15" t="s">
        <v>133</v>
      </c>
      <c r="F49" s="15">
        <v>17</v>
      </c>
      <c r="G49" s="17">
        <v>31632.65</v>
      </c>
      <c r="H49" s="17">
        <f t="shared" ref="H49:H94" si="2">ROUND(F49*G49,2)</f>
        <v>537755.05000000005</v>
      </c>
    </row>
    <row r="50" spans="1:8" s="1" customFormat="1" ht="15.6" customHeight="1" x14ac:dyDescent="0.25">
      <c r="A50" s="15">
        <v>35</v>
      </c>
      <c r="B50" s="15"/>
      <c r="C50" s="18" t="s">
        <v>134</v>
      </c>
      <c r="D50" s="16" t="s">
        <v>135</v>
      </c>
      <c r="E50" s="15" t="s">
        <v>136</v>
      </c>
      <c r="F50" s="15">
        <v>5857.5388154092998</v>
      </c>
      <c r="G50" s="17">
        <v>54.95</v>
      </c>
      <c r="H50" s="17">
        <f t="shared" si="2"/>
        <v>321871.76</v>
      </c>
    </row>
    <row r="51" spans="1:8" s="1" customFormat="1" ht="62.45" customHeight="1" x14ac:dyDescent="0.25">
      <c r="A51" s="15">
        <v>36</v>
      </c>
      <c r="B51" s="15"/>
      <c r="C51" s="18" t="s">
        <v>137</v>
      </c>
      <c r="D51" s="16" t="s">
        <v>138</v>
      </c>
      <c r="E51" s="15" t="s">
        <v>139</v>
      </c>
      <c r="F51" s="15">
        <v>4.3595440016543003</v>
      </c>
      <c r="G51" s="17">
        <v>20759.099999999999</v>
      </c>
      <c r="H51" s="17">
        <f t="shared" si="2"/>
        <v>90500.21</v>
      </c>
    </row>
    <row r="52" spans="1:8" s="1" customFormat="1" ht="15.6" customHeight="1" x14ac:dyDescent="0.25">
      <c r="A52" s="15">
        <v>37</v>
      </c>
      <c r="B52" s="15"/>
      <c r="C52" s="18" t="s">
        <v>140</v>
      </c>
      <c r="D52" s="16" t="s">
        <v>141</v>
      </c>
      <c r="E52" s="15" t="s">
        <v>142</v>
      </c>
      <c r="F52" s="15">
        <v>1467.6712050837</v>
      </c>
      <c r="G52" s="17">
        <v>35.53</v>
      </c>
      <c r="H52" s="17">
        <f t="shared" si="2"/>
        <v>52146.36</v>
      </c>
    </row>
    <row r="53" spans="1:8" s="1" customFormat="1" ht="46.9" customHeight="1" x14ac:dyDescent="0.25">
      <c r="A53" s="15">
        <v>38</v>
      </c>
      <c r="B53" s="15"/>
      <c r="C53" s="18" t="s">
        <v>143</v>
      </c>
      <c r="D53" s="16" t="s">
        <v>144</v>
      </c>
      <c r="E53" s="15" t="s">
        <v>136</v>
      </c>
      <c r="F53" s="15">
        <v>56.639029394501001</v>
      </c>
      <c r="G53" s="17">
        <v>622.63</v>
      </c>
      <c r="H53" s="17">
        <f t="shared" si="2"/>
        <v>35265.160000000003</v>
      </c>
    </row>
    <row r="54" spans="1:8" s="1" customFormat="1" ht="62.45" customHeight="1" x14ac:dyDescent="0.25">
      <c r="A54" s="15">
        <v>39</v>
      </c>
      <c r="B54" s="15"/>
      <c r="C54" s="18" t="s">
        <v>145</v>
      </c>
      <c r="D54" s="16" t="s">
        <v>146</v>
      </c>
      <c r="E54" s="15" t="s">
        <v>139</v>
      </c>
      <c r="F54" s="15">
        <v>33.243715231586997</v>
      </c>
      <c r="G54" s="17">
        <v>1019.54</v>
      </c>
      <c r="H54" s="17">
        <f t="shared" si="2"/>
        <v>33893.300000000003</v>
      </c>
    </row>
    <row r="55" spans="1:8" s="1" customFormat="1" ht="62.45" customHeight="1" x14ac:dyDescent="0.25">
      <c r="A55" s="15">
        <v>40</v>
      </c>
      <c r="B55" s="15"/>
      <c r="C55" s="18" t="s">
        <v>147</v>
      </c>
      <c r="D55" s="16" t="s">
        <v>148</v>
      </c>
      <c r="E55" s="15" t="s">
        <v>139</v>
      </c>
      <c r="F55" s="15">
        <v>224.51613459626</v>
      </c>
      <c r="G55" s="17">
        <v>148.57</v>
      </c>
      <c r="H55" s="17">
        <f t="shared" si="2"/>
        <v>33356.36</v>
      </c>
    </row>
    <row r="56" spans="1:8" s="1" customFormat="1" ht="62.45" customHeight="1" x14ac:dyDescent="0.25">
      <c r="A56" s="15">
        <v>41</v>
      </c>
      <c r="B56" s="15"/>
      <c r="C56" s="18" t="s">
        <v>149</v>
      </c>
      <c r="D56" s="16" t="s">
        <v>150</v>
      </c>
      <c r="E56" s="15" t="s">
        <v>139</v>
      </c>
      <c r="F56" s="15">
        <v>11.007850839822</v>
      </c>
      <c r="G56" s="17">
        <v>2072.58</v>
      </c>
      <c r="H56" s="17">
        <f t="shared" si="2"/>
        <v>22814.65</v>
      </c>
    </row>
    <row r="57" spans="1:8" s="1" customFormat="1" ht="62.45" customHeight="1" x14ac:dyDescent="0.25">
      <c r="A57" s="15">
        <v>42</v>
      </c>
      <c r="B57" s="15"/>
      <c r="C57" s="18" t="s">
        <v>151</v>
      </c>
      <c r="D57" s="16" t="s">
        <v>152</v>
      </c>
      <c r="E57" s="15" t="s">
        <v>139</v>
      </c>
      <c r="F57" s="15">
        <v>191.93134883897</v>
      </c>
      <c r="G57" s="17">
        <v>41.6</v>
      </c>
      <c r="H57" s="17">
        <f t="shared" si="2"/>
        <v>7984.34</v>
      </c>
    </row>
    <row r="58" spans="1:8" s="1" customFormat="1" ht="46.9" customHeight="1" x14ac:dyDescent="0.25">
      <c r="A58" s="15">
        <v>43</v>
      </c>
      <c r="B58" s="15"/>
      <c r="C58" s="18" t="s">
        <v>153</v>
      </c>
      <c r="D58" s="16" t="s">
        <v>154</v>
      </c>
      <c r="E58" s="15" t="s">
        <v>136</v>
      </c>
      <c r="F58" s="15">
        <v>131.81513558613</v>
      </c>
      <c r="G58" s="17">
        <v>55.26</v>
      </c>
      <c r="H58" s="17">
        <f t="shared" si="2"/>
        <v>7284.1</v>
      </c>
    </row>
    <row r="59" spans="1:8" s="1" customFormat="1" ht="15.6" customHeight="1" x14ac:dyDescent="0.25">
      <c r="A59" s="15">
        <v>44</v>
      </c>
      <c r="B59" s="15"/>
      <c r="C59" s="18" t="s">
        <v>155</v>
      </c>
      <c r="D59" s="16" t="s">
        <v>156</v>
      </c>
      <c r="E59" s="15" t="s">
        <v>133</v>
      </c>
      <c r="F59" s="15">
        <v>14.822508065493</v>
      </c>
      <c r="G59" s="17">
        <v>442.11</v>
      </c>
      <c r="H59" s="17">
        <f t="shared" si="2"/>
        <v>6553.18</v>
      </c>
    </row>
    <row r="60" spans="1:8" s="1" customFormat="1" ht="31.5" customHeight="1" x14ac:dyDescent="0.25">
      <c r="A60" s="15">
        <v>45</v>
      </c>
      <c r="B60" s="15"/>
      <c r="C60" s="18" t="s">
        <v>157</v>
      </c>
      <c r="D60" s="16" t="s">
        <v>158</v>
      </c>
      <c r="E60" s="15" t="s">
        <v>136</v>
      </c>
      <c r="F60" s="15">
        <v>7.1409179718173998</v>
      </c>
      <c r="G60" s="17">
        <v>490</v>
      </c>
      <c r="H60" s="17">
        <f t="shared" si="2"/>
        <v>3499.05</v>
      </c>
    </row>
    <row r="61" spans="1:8" s="1" customFormat="1" ht="31.5" customHeight="1" x14ac:dyDescent="0.25">
      <c r="A61" s="15">
        <v>46</v>
      </c>
      <c r="B61" s="15"/>
      <c r="C61" s="18" t="s">
        <v>159</v>
      </c>
      <c r="D61" s="16" t="s">
        <v>160</v>
      </c>
      <c r="E61" s="15" t="s">
        <v>133</v>
      </c>
      <c r="F61" s="15">
        <v>3.4876324731833002</v>
      </c>
      <c r="G61" s="17">
        <v>592.20000000000005</v>
      </c>
      <c r="H61" s="17">
        <f t="shared" si="2"/>
        <v>2065.38</v>
      </c>
    </row>
    <row r="62" spans="1:8" s="1" customFormat="1" ht="15.6" customHeight="1" x14ac:dyDescent="0.25">
      <c r="A62" s="15">
        <v>47</v>
      </c>
      <c r="B62" s="15"/>
      <c r="C62" s="18" t="s">
        <v>161</v>
      </c>
      <c r="D62" s="16" t="s">
        <v>162</v>
      </c>
      <c r="E62" s="15" t="s">
        <v>163</v>
      </c>
      <c r="F62" s="15">
        <v>0.33439181797244999</v>
      </c>
      <c r="G62" s="17">
        <v>3390</v>
      </c>
      <c r="H62" s="17">
        <f t="shared" si="2"/>
        <v>1133.5899999999999</v>
      </c>
    </row>
    <row r="63" spans="1:8" s="1" customFormat="1" ht="31.5" customHeight="1" x14ac:dyDescent="0.25">
      <c r="A63" s="15">
        <v>48</v>
      </c>
      <c r="B63" s="15"/>
      <c r="C63" s="18" t="s">
        <v>164</v>
      </c>
      <c r="D63" s="16" t="s">
        <v>165</v>
      </c>
      <c r="E63" s="15" t="s">
        <v>163</v>
      </c>
      <c r="F63" s="15">
        <v>0.12867565788242</v>
      </c>
      <c r="G63" s="17">
        <v>5520</v>
      </c>
      <c r="H63" s="17">
        <f t="shared" si="2"/>
        <v>710.29</v>
      </c>
    </row>
    <row r="64" spans="1:8" s="1" customFormat="1" ht="62.45" customHeight="1" x14ac:dyDescent="0.25">
      <c r="A64" s="15">
        <v>49</v>
      </c>
      <c r="B64" s="15"/>
      <c r="C64" s="18" t="s">
        <v>166</v>
      </c>
      <c r="D64" s="16" t="s">
        <v>167</v>
      </c>
      <c r="E64" s="15" t="s">
        <v>133</v>
      </c>
      <c r="F64" s="15">
        <v>1.7438399949595</v>
      </c>
      <c r="G64" s="17">
        <v>257.08</v>
      </c>
      <c r="H64" s="17">
        <f t="shared" si="2"/>
        <v>448.31</v>
      </c>
    </row>
    <row r="65" spans="1:8" s="1" customFormat="1" ht="46.9" customHeight="1" x14ac:dyDescent="0.25">
      <c r="A65" s="15">
        <v>50</v>
      </c>
      <c r="B65" s="15"/>
      <c r="C65" s="18" t="s">
        <v>168</v>
      </c>
      <c r="D65" s="16" t="s">
        <v>169</v>
      </c>
      <c r="E65" s="15" t="s">
        <v>163</v>
      </c>
      <c r="F65" s="15">
        <v>6.4097996165354998E-2</v>
      </c>
      <c r="G65" s="17">
        <v>5950</v>
      </c>
      <c r="H65" s="17">
        <f t="shared" si="2"/>
        <v>381.38</v>
      </c>
    </row>
    <row r="66" spans="1:8" s="1" customFormat="1" ht="62.45" customHeight="1" x14ac:dyDescent="0.25">
      <c r="A66" s="15">
        <v>51</v>
      </c>
      <c r="B66" s="15"/>
      <c r="C66" s="18" t="s">
        <v>170</v>
      </c>
      <c r="D66" s="16" t="s">
        <v>171</v>
      </c>
      <c r="E66" s="15" t="s">
        <v>139</v>
      </c>
      <c r="F66" s="15">
        <v>7.7497232597260002</v>
      </c>
      <c r="G66" s="17">
        <v>49.1</v>
      </c>
      <c r="H66" s="17">
        <f t="shared" si="2"/>
        <v>380.51</v>
      </c>
    </row>
    <row r="67" spans="1:8" s="1" customFormat="1" ht="31.5" customHeight="1" x14ac:dyDescent="0.25">
      <c r="A67" s="15">
        <v>52</v>
      </c>
      <c r="B67" s="15"/>
      <c r="C67" s="18" t="s">
        <v>172</v>
      </c>
      <c r="D67" s="16" t="s">
        <v>173</v>
      </c>
      <c r="E67" s="15" t="s">
        <v>133</v>
      </c>
      <c r="F67" s="15">
        <v>4.3594264469021002</v>
      </c>
      <c r="G67" s="17">
        <v>82.2</v>
      </c>
      <c r="H67" s="17">
        <f t="shared" si="2"/>
        <v>358.34</v>
      </c>
    </row>
    <row r="68" spans="1:8" s="1" customFormat="1" ht="31.5" customHeight="1" x14ac:dyDescent="0.25">
      <c r="A68" s="15">
        <v>53</v>
      </c>
      <c r="B68" s="15"/>
      <c r="C68" s="18" t="s">
        <v>174</v>
      </c>
      <c r="D68" s="16" t="s">
        <v>175</v>
      </c>
      <c r="E68" s="15" t="s">
        <v>133</v>
      </c>
      <c r="F68" s="15">
        <v>1.7438096153275</v>
      </c>
      <c r="G68" s="17">
        <v>65.13</v>
      </c>
      <c r="H68" s="17">
        <f t="shared" si="2"/>
        <v>113.57</v>
      </c>
    </row>
    <row r="69" spans="1:8" s="1" customFormat="1" ht="15.6" customHeight="1" x14ac:dyDescent="0.25">
      <c r="A69" s="15">
        <v>54</v>
      </c>
      <c r="B69" s="15"/>
      <c r="C69" s="18" t="s">
        <v>176</v>
      </c>
      <c r="D69" s="16" t="s">
        <v>177</v>
      </c>
      <c r="E69" s="15" t="s">
        <v>163</v>
      </c>
      <c r="F69" s="15">
        <v>2.2296161483328001E-2</v>
      </c>
      <c r="G69" s="17">
        <v>1946.91</v>
      </c>
      <c r="H69" s="17">
        <f t="shared" si="2"/>
        <v>43.41</v>
      </c>
    </row>
    <row r="70" spans="1:8" s="1" customFormat="1" ht="31.5" customHeight="1" x14ac:dyDescent="0.25">
      <c r="A70" s="15">
        <v>55</v>
      </c>
      <c r="B70" s="15"/>
      <c r="C70" s="18" t="s">
        <v>178</v>
      </c>
      <c r="D70" s="16" t="s">
        <v>179</v>
      </c>
      <c r="E70" s="15" t="s">
        <v>136</v>
      </c>
      <c r="F70" s="15">
        <v>7.5731181179373996E-2</v>
      </c>
      <c r="G70" s="17">
        <v>558.33000000000004</v>
      </c>
      <c r="H70" s="17">
        <f t="shared" si="2"/>
        <v>42.28</v>
      </c>
    </row>
    <row r="71" spans="1:8" s="1" customFormat="1" ht="46.9" customHeight="1" x14ac:dyDescent="0.25">
      <c r="A71" s="15">
        <v>56</v>
      </c>
      <c r="B71" s="15"/>
      <c r="C71" s="18" t="s">
        <v>180</v>
      </c>
      <c r="D71" s="16" t="s">
        <v>181</v>
      </c>
      <c r="E71" s="15" t="s">
        <v>163</v>
      </c>
      <c r="F71" s="15">
        <v>5.1285228239185002E-3</v>
      </c>
      <c r="G71" s="17">
        <v>7008.5</v>
      </c>
      <c r="H71" s="17">
        <f t="shared" si="2"/>
        <v>35.94</v>
      </c>
    </row>
    <row r="72" spans="1:8" s="1" customFormat="1" ht="31.5" customHeight="1" x14ac:dyDescent="0.25">
      <c r="A72" s="15">
        <v>57</v>
      </c>
      <c r="B72" s="15"/>
      <c r="C72" s="18" t="s">
        <v>182</v>
      </c>
      <c r="D72" s="16" t="s">
        <v>183</v>
      </c>
      <c r="E72" s="15" t="s">
        <v>136</v>
      </c>
      <c r="F72" s="15">
        <v>4.373339675534E-2</v>
      </c>
      <c r="G72" s="17">
        <v>550</v>
      </c>
      <c r="H72" s="17">
        <f t="shared" si="2"/>
        <v>24.05</v>
      </c>
    </row>
    <row r="73" spans="1:8" s="1" customFormat="1" ht="15.6" customHeight="1" x14ac:dyDescent="0.25">
      <c r="A73" s="15">
        <v>58</v>
      </c>
      <c r="B73" s="15"/>
      <c r="C73" s="18" t="s">
        <v>184</v>
      </c>
      <c r="D73" s="16" t="s">
        <v>185</v>
      </c>
      <c r="E73" s="15" t="s">
        <v>136</v>
      </c>
      <c r="F73" s="15">
        <v>5.2631168540060997</v>
      </c>
      <c r="G73" s="17">
        <v>2.44</v>
      </c>
      <c r="H73" s="17">
        <f t="shared" si="2"/>
        <v>12.84</v>
      </c>
    </row>
    <row r="74" spans="1:8" s="1" customFormat="1" ht="31.5" customHeight="1" x14ac:dyDescent="0.25">
      <c r="A74" s="15">
        <v>59</v>
      </c>
      <c r="B74" s="15"/>
      <c r="C74" s="18" t="s">
        <v>186</v>
      </c>
      <c r="D74" s="16" t="s">
        <v>187</v>
      </c>
      <c r="E74" s="15" t="s">
        <v>163</v>
      </c>
      <c r="F74" s="15">
        <v>6.9737615955639998E-4</v>
      </c>
      <c r="G74" s="17">
        <v>14830</v>
      </c>
      <c r="H74" s="17">
        <f t="shared" si="2"/>
        <v>10.34</v>
      </c>
    </row>
    <row r="75" spans="1:8" s="1" customFormat="1" ht="15.6" customHeight="1" x14ac:dyDescent="0.25">
      <c r="A75" s="15">
        <v>60</v>
      </c>
      <c r="B75" s="15"/>
      <c r="C75" s="18" t="s">
        <v>188</v>
      </c>
      <c r="D75" s="16" t="s">
        <v>189</v>
      </c>
      <c r="E75" s="15" t="s">
        <v>163</v>
      </c>
      <c r="F75" s="15">
        <v>2.6187319802642998E-4</v>
      </c>
      <c r="G75" s="17">
        <v>30030</v>
      </c>
      <c r="H75" s="17">
        <f t="shared" si="2"/>
        <v>7.86</v>
      </c>
    </row>
    <row r="76" spans="1:8" s="1" customFormat="1" ht="15.6" customHeight="1" x14ac:dyDescent="0.25">
      <c r="A76" s="15">
        <v>61</v>
      </c>
      <c r="B76" s="15"/>
      <c r="C76" s="18" t="s">
        <v>190</v>
      </c>
      <c r="D76" s="16" t="s">
        <v>191</v>
      </c>
      <c r="E76" s="15" t="s">
        <v>163</v>
      </c>
      <c r="F76" s="15">
        <v>4.2681713172492E-4</v>
      </c>
      <c r="G76" s="17">
        <v>11978</v>
      </c>
      <c r="H76" s="17">
        <f t="shared" si="2"/>
        <v>5.1100000000000003</v>
      </c>
    </row>
    <row r="77" spans="1:8" s="1" customFormat="1" ht="15.6" customHeight="1" x14ac:dyDescent="0.25">
      <c r="A77" s="15">
        <v>62</v>
      </c>
      <c r="B77" s="15"/>
      <c r="C77" s="18" t="s">
        <v>192</v>
      </c>
      <c r="D77" s="16" t="s">
        <v>193</v>
      </c>
      <c r="E77" s="15" t="s">
        <v>163</v>
      </c>
      <c r="F77" s="15">
        <v>2.5321872646676997E-4</v>
      </c>
      <c r="G77" s="17">
        <v>5989</v>
      </c>
      <c r="H77" s="17">
        <f t="shared" si="2"/>
        <v>1.52</v>
      </c>
    </row>
    <row r="78" spans="1:8" s="1" customFormat="1" ht="15.6" customHeight="1" x14ac:dyDescent="0.25">
      <c r="A78" s="15">
        <v>63</v>
      </c>
      <c r="B78" s="15"/>
      <c r="C78" s="18" t="s">
        <v>194</v>
      </c>
      <c r="D78" s="16" t="s">
        <v>195</v>
      </c>
      <c r="E78" s="15" t="s">
        <v>142</v>
      </c>
      <c r="F78" s="15">
        <v>2.0210709194109999E-2</v>
      </c>
      <c r="G78" s="17">
        <v>57.63</v>
      </c>
      <c r="H78" s="17">
        <f t="shared" si="2"/>
        <v>1.1599999999999999</v>
      </c>
    </row>
    <row r="79" spans="1:8" s="1" customFormat="1" ht="15.6" customHeight="1" x14ac:dyDescent="0.25">
      <c r="A79" s="15">
        <v>64</v>
      </c>
      <c r="B79" s="15"/>
      <c r="C79" s="18" t="s">
        <v>196</v>
      </c>
      <c r="D79" s="16" t="s">
        <v>197</v>
      </c>
      <c r="E79" s="15" t="s">
        <v>198</v>
      </c>
      <c r="F79" s="15">
        <v>0.11726097828565001</v>
      </c>
      <c r="G79" s="17">
        <v>7.8</v>
      </c>
      <c r="H79" s="17">
        <f t="shared" si="2"/>
        <v>0.91</v>
      </c>
    </row>
    <row r="80" spans="1:8" s="1" customFormat="1" ht="15.6" customHeight="1" x14ac:dyDescent="0.25">
      <c r="A80" s="15">
        <v>65</v>
      </c>
      <c r="B80" s="15"/>
      <c r="C80" s="18" t="s">
        <v>199</v>
      </c>
      <c r="D80" s="16" t="s">
        <v>200</v>
      </c>
      <c r="E80" s="15" t="s">
        <v>142</v>
      </c>
      <c r="F80" s="15">
        <v>0.12050243728731</v>
      </c>
      <c r="G80" s="17">
        <v>7.46</v>
      </c>
      <c r="H80" s="17">
        <f t="shared" si="2"/>
        <v>0.9</v>
      </c>
    </row>
    <row r="81" spans="1:8" s="1" customFormat="1" ht="15.6" customHeight="1" x14ac:dyDescent="0.25">
      <c r="A81" s="15">
        <v>66</v>
      </c>
      <c r="B81" s="15"/>
      <c r="C81" s="18" t="s">
        <v>201</v>
      </c>
      <c r="D81" s="16" t="s">
        <v>202</v>
      </c>
      <c r="E81" s="15" t="s">
        <v>163</v>
      </c>
      <c r="F81" s="15">
        <v>3.3584738499205002E-4</v>
      </c>
      <c r="G81" s="17">
        <v>2606.9</v>
      </c>
      <c r="H81" s="17">
        <f t="shared" si="2"/>
        <v>0.88</v>
      </c>
    </row>
    <row r="82" spans="1:8" s="1" customFormat="1" ht="15.6" customHeight="1" x14ac:dyDescent="0.25">
      <c r="A82" s="15">
        <v>67</v>
      </c>
      <c r="B82" s="15"/>
      <c r="C82" s="18" t="s">
        <v>203</v>
      </c>
      <c r="D82" s="16" t="s">
        <v>204</v>
      </c>
      <c r="E82" s="15" t="s">
        <v>198</v>
      </c>
      <c r="F82" s="15">
        <v>0.44677973408022997</v>
      </c>
      <c r="G82" s="17">
        <v>1.82</v>
      </c>
      <c r="H82" s="17">
        <f t="shared" si="2"/>
        <v>0.81</v>
      </c>
    </row>
    <row r="83" spans="1:8" s="1" customFormat="1" ht="31.5" customHeight="1" x14ac:dyDescent="0.25">
      <c r="A83" s="15">
        <v>68</v>
      </c>
      <c r="B83" s="15"/>
      <c r="C83" s="18" t="s">
        <v>205</v>
      </c>
      <c r="D83" s="16" t="s">
        <v>206</v>
      </c>
      <c r="E83" s="15" t="s">
        <v>198</v>
      </c>
      <c r="F83" s="15">
        <v>3.4532901043923002E-2</v>
      </c>
      <c r="G83" s="17">
        <v>23.09</v>
      </c>
      <c r="H83" s="17">
        <f t="shared" si="2"/>
        <v>0.8</v>
      </c>
    </row>
    <row r="84" spans="1:8" s="1" customFormat="1" ht="15.6" customHeight="1" x14ac:dyDescent="0.25">
      <c r="A84" s="15">
        <v>69</v>
      </c>
      <c r="B84" s="15"/>
      <c r="C84" s="18" t="s">
        <v>207</v>
      </c>
      <c r="D84" s="16" t="s">
        <v>208</v>
      </c>
      <c r="E84" s="15" t="s">
        <v>142</v>
      </c>
      <c r="F84" s="15">
        <v>0.17062338529536999</v>
      </c>
      <c r="G84" s="17">
        <v>3.62</v>
      </c>
      <c r="H84" s="17">
        <f t="shared" si="2"/>
        <v>0.62</v>
      </c>
    </row>
    <row r="85" spans="1:8" s="1" customFormat="1" ht="15.6" customHeight="1" x14ac:dyDescent="0.25">
      <c r="A85" s="15">
        <v>70</v>
      </c>
      <c r="B85" s="15"/>
      <c r="C85" s="18" t="s">
        <v>209</v>
      </c>
      <c r="D85" s="16" t="s">
        <v>210</v>
      </c>
      <c r="E85" s="15" t="s">
        <v>163</v>
      </c>
      <c r="F85" s="15">
        <v>2.8040159274942E-5</v>
      </c>
      <c r="G85" s="17">
        <v>10315.01</v>
      </c>
      <c r="H85" s="17">
        <f t="shared" si="2"/>
        <v>0.28999999999999998</v>
      </c>
    </row>
    <row r="86" spans="1:8" s="1" customFormat="1" ht="31.5" customHeight="1" x14ac:dyDescent="0.25">
      <c r="A86" s="15">
        <v>71</v>
      </c>
      <c r="B86" s="15"/>
      <c r="C86" s="18" t="s">
        <v>211</v>
      </c>
      <c r="D86" s="16" t="s">
        <v>212</v>
      </c>
      <c r="E86" s="15" t="s">
        <v>163</v>
      </c>
      <c r="F86" s="15">
        <v>5.6147594216666001E-5</v>
      </c>
      <c r="G86" s="17">
        <v>4455.2</v>
      </c>
      <c r="H86" s="17">
        <f t="shared" si="2"/>
        <v>0.25</v>
      </c>
    </row>
    <row r="87" spans="1:8" s="1" customFormat="1" ht="46.9" customHeight="1" x14ac:dyDescent="0.25">
      <c r="A87" s="15">
        <v>72</v>
      </c>
      <c r="B87" s="15"/>
      <c r="C87" s="18" t="s">
        <v>213</v>
      </c>
      <c r="D87" s="16" t="s">
        <v>214</v>
      </c>
      <c r="E87" s="15" t="s">
        <v>136</v>
      </c>
      <c r="F87" s="15">
        <v>2.2207810344563E-4</v>
      </c>
      <c r="G87" s="17">
        <v>1056</v>
      </c>
      <c r="H87" s="17">
        <f t="shared" si="2"/>
        <v>0.23</v>
      </c>
    </row>
    <row r="88" spans="1:8" s="1" customFormat="1" ht="31.5" customHeight="1" x14ac:dyDescent="0.25">
      <c r="A88" s="15">
        <v>73</v>
      </c>
      <c r="B88" s="15"/>
      <c r="C88" s="18" t="s">
        <v>215</v>
      </c>
      <c r="D88" s="16" t="s">
        <v>216</v>
      </c>
      <c r="E88" s="15" t="s">
        <v>139</v>
      </c>
      <c r="F88" s="15">
        <v>3.9370487617706E-3</v>
      </c>
      <c r="G88" s="17">
        <v>53.61</v>
      </c>
      <c r="H88" s="17">
        <f t="shared" si="2"/>
        <v>0.21</v>
      </c>
    </row>
    <row r="89" spans="1:8" s="1" customFormat="1" ht="62.45" customHeight="1" x14ac:dyDescent="0.25">
      <c r="A89" s="15">
        <v>74</v>
      </c>
      <c r="B89" s="15"/>
      <c r="C89" s="18" t="s">
        <v>217</v>
      </c>
      <c r="D89" s="16" t="s">
        <v>218</v>
      </c>
      <c r="E89" s="15" t="s">
        <v>133</v>
      </c>
      <c r="F89" s="15">
        <v>1.851561896343E-4</v>
      </c>
      <c r="G89" s="17">
        <v>506.63</v>
      </c>
      <c r="H89" s="17">
        <f t="shared" si="2"/>
        <v>0.09</v>
      </c>
    </row>
    <row r="90" spans="1:8" s="1" customFormat="1" ht="46.9" customHeight="1" x14ac:dyDescent="0.25">
      <c r="A90" s="15">
        <v>75</v>
      </c>
      <c r="B90" s="15"/>
      <c r="C90" s="18" t="s">
        <v>219</v>
      </c>
      <c r="D90" s="16" t="s">
        <v>220</v>
      </c>
      <c r="E90" s="15" t="s">
        <v>198</v>
      </c>
      <c r="F90" s="15">
        <v>1.5202551074365999E-2</v>
      </c>
      <c r="G90" s="17">
        <v>6.17</v>
      </c>
      <c r="H90" s="17">
        <f t="shared" si="2"/>
        <v>0.09</v>
      </c>
    </row>
    <row r="91" spans="1:8" s="1" customFormat="1" ht="15.6" customHeight="1" x14ac:dyDescent="0.25">
      <c r="A91" s="15">
        <v>76</v>
      </c>
      <c r="B91" s="15"/>
      <c r="C91" s="18" t="s">
        <v>221</v>
      </c>
      <c r="D91" s="16" t="s">
        <v>222</v>
      </c>
      <c r="E91" s="15" t="s">
        <v>163</v>
      </c>
      <c r="F91" s="15">
        <v>5.3214086053683001E-5</v>
      </c>
      <c r="G91" s="17">
        <v>734.5</v>
      </c>
      <c r="H91" s="17">
        <f t="shared" si="2"/>
        <v>0.04</v>
      </c>
    </row>
    <row r="92" spans="1:8" s="1" customFormat="1" ht="31.5" customHeight="1" x14ac:dyDescent="0.25">
      <c r="A92" s="15">
        <v>77</v>
      </c>
      <c r="B92" s="15"/>
      <c r="C92" s="18" t="s">
        <v>223</v>
      </c>
      <c r="D92" s="16" t="s">
        <v>224</v>
      </c>
      <c r="E92" s="15" t="s">
        <v>225</v>
      </c>
      <c r="F92" s="15">
        <v>4.5605024108625003E-5</v>
      </c>
      <c r="G92" s="17">
        <v>342.82</v>
      </c>
      <c r="H92" s="17">
        <f t="shared" si="2"/>
        <v>0.02</v>
      </c>
    </row>
    <row r="93" spans="1:8" s="1" customFormat="1" ht="15.6" customHeight="1" x14ac:dyDescent="0.25">
      <c r="A93" s="15">
        <v>78</v>
      </c>
      <c r="B93" s="15"/>
      <c r="C93" s="18" t="s">
        <v>226</v>
      </c>
      <c r="D93" s="16" t="s">
        <v>227</v>
      </c>
      <c r="E93" s="15" t="s">
        <v>228</v>
      </c>
      <c r="F93" s="15">
        <v>3.3364236177805E-4</v>
      </c>
      <c r="G93" s="17">
        <v>46.86</v>
      </c>
      <c r="H93" s="17">
        <f t="shared" si="2"/>
        <v>0.02</v>
      </c>
    </row>
    <row r="94" spans="1:8" s="1" customFormat="1" ht="46.9" customHeight="1" x14ac:dyDescent="0.25">
      <c r="A94" s="15">
        <v>79</v>
      </c>
      <c r="B94" s="15"/>
      <c r="C94" s="18" t="s">
        <v>229</v>
      </c>
      <c r="D94" s="16" t="s">
        <v>230</v>
      </c>
      <c r="E94" s="15" t="s">
        <v>198</v>
      </c>
      <c r="F94" s="15">
        <v>1.228E-4</v>
      </c>
      <c r="G94" s="17">
        <v>15.09</v>
      </c>
      <c r="H94" s="17">
        <f t="shared" si="2"/>
        <v>0</v>
      </c>
    </row>
    <row r="95" spans="1:8" s="1" customFormat="1" ht="15.6" customHeight="1" x14ac:dyDescent="0.25"/>
    <row r="96" spans="1:8" s="1" customFormat="1" ht="15.6" customHeight="1" x14ac:dyDescent="0.25"/>
    <row r="97" spans="2:2" s="1" customFormat="1" ht="15.6" customHeight="1" x14ac:dyDescent="0.25"/>
    <row r="98" spans="2:2" s="1" customFormat="1" ht="15.6" customHeight="1" x14ac:dyDescent="0.25">
      <c r="B98" s="88"/>
    </row>
    <row r="99" spans="2:2" s="1" customFormat="1" ht="15.6" customHeight="1" x14ac:dyDescent="0.25">
      <c r="B99" s="88" t="s">
        <v>231</v>
      </c>
    </row>
    <row r="100" spans="2:2" s="1" customFormat="1" ht="15.6" customHeight="1" x14ac:dyDescent="0.25">
      <c r="B100" s="5" t="s">
        <v>45</v>
      </c>
    </row>
    <row r="101" spans="2:2" s="1" customFormat="1" ht="15.6" customHeight="1" x14ac:dyDescent="0.25">
      <c r="B101" s="88"/>
    </row>
    <row r="102" spans="2:2" s="1" customFormat="1" ht="15.6" customHeight="1" x14ac:dyDescent="0.25">
      <c r="B102" s="88" t="s">
        <v>376</v>
      </c>
    </row>
    <row r="103" spans="2:2" s="1" customFormat="1" ht="15.6" customHeight="1" x14ac:dyDescent="0.25">
      <c r="B103" s="5" t="s">
        <v>46</v>
      </c>
    </row>
    <row r="104" spans="2:2" s="1" customFormat="1" ht="15.6" customHeight="1" x14ac:dyDescent="0.25"/>
  </sheetData>
  <mergeCells count="15">
    <mergeCell ref="A12:E12"/>
    <mergeCell ref="A27:E27"/>
    <mergeCell ref="A29:E29"/>
    <mergeCell ref="A48:E48"/>
    <mergeCell ref="A3:H3"/>
    <mergeCell ref="A4:H4"/>
    <mergeCell ref="C5:H5"/>
    <mergeCell ref="A7:H7"/>
    <mergeCell ref="A9:A10"/>
    <mergeCell ref="B9:B10"/>
    <mergeCell ref="C9:C10"/>
    <mergeCell ref="D9:D10"/>
    <mergeCell ref="E9:E10"/>
    <mergeCell ref="F9:F10"/>
    <mergeCell ref="G9:H9"/>
  </mergeCells>
  <conditionalFormatting sqref="F11:F94">
    <cfRule type="expression" dxfId="1" priority="1" stopIfTrue="1">
      <formula>ROUND(F11*10000,0)/10000=F11</formula>
    </cfRule>
  </conditionalFormatting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rowBreaks count="1" manualBreakCount="1">
    <brk id="90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48"/>
  <sheetViews>
    <sheetView view="pageBreakPreview" topLeftCell="A28" zoomScale="60" zoomScaleNormal="100" workbookViewId="0">
      <selection activeCell="E46" sqref="E46"/>
    </sheetView>
  </sheetViews>
  <sheetFormatPr defaultColWidth="9.140625" defaultRowHeight="15" x14ac:dyDescent="0.25"/>
  <cols>
    <col min="1" max="1" width="4.140625" customWidth="1"/>
    <col min="2" max="2" width="36.42578125" customWidth="1"/>
    <col min="3" max="3" width="18.85546875" customWidth="1"/>
    <col min="4" max="4" width="18.42578125" customWidth="1"/>
    <col min="5" max="5" width="20.85546875" customWidth="1"/>
    <col min="7" max="7" width="13.85546875" customWidth="1"/>
    <col min="11" max="11" width="13.42578125" customWidth="1"/>
  </cols>
  <sheetData>
    <row r="1" spans="1:5" ht="15.6" customHeight="1" x14ac:dyDescent="0.25">
      <c r="A1" s="40"/>
      <c r="B1" s="1"/>
      <c r="C1" s="1"/>
      <c r="D1" s="1"/>
      <c r="E1" s="1"/>
    </row>
    <row r="2" spans="1:5" ht="15.6" customHeight="1" x14ac:dyDescent="0.25">
      <c r="B2" s="1"/>
      <c r="C2" s="1"/>
      <c r="D2" s="1"/>
      <c r="E2" s="37" t="s">
        <v>232</v>
      </c>
    </row>
    <row r="3" spans="1:5" ht="15.6" customHeight="1" x14ac:dyDescent="0.25">
      <c r="B3" s="1"/>
      <c r="C3" s="1"/>
      <c r="D3" s="1"/>
      <c r="E3" s="1"/>
    </row>
    <row r="4" spans="1:5" ht="15.6" customHeight="1" x14ac:dyDescent="0.25">
      <c r="B4" s="1"/>
      <c r="C4" s="1"/>
      <c r="D4" s="1"/>
      <c r="E4" s="1"/>
    </row>
    <row r="5" spans="1:5" ht="15.6" customHeight="1" x14ac:dyDescent="0.25">
      <c r="B5" s="103" t="s">
        <v>233</v>
      </c>
      <c r="C5" s="103"/>
      <c r="D5" s="103"/>
      <c r="E5" s="103"/>
    </row>
    <row r="6" spans="1:5" ht="15.6" customHeight="1" x14ac:dyDescent="0.25">
      <c r="B6" s="2"/>
      <c r="C6" s="1"/>
      <c r="D6" s="1"/>
      <c r="E6" s="1"/>
    </row>
    <row r="7" spans="1:5" ht="15.6" customHeight="1" x14ac:dyDescent="0.25">
      <c r="B7" s="105" t="s">
        <v>234</v>
      </c>
      <c r="C7" s="105"/>
      <c r="D7" s="105"/>
      <c r="E7" s="105"/>
    </row>
    <row r="8" spans="1:5" ht="15.6" customHeight="1" x14ac:dyDescent="0.25">
      <c r="B8" s="105" t="str">
        <f>'Прил.2 Расч стоим'!B7:K7</f>
        <v>Единица измерения  — 1 ПС</v>
      </c>
      <c r="C8" s="105"/>
      <c r="D8" s="105"/>
      <c r="E8" s="105"/>
    </row>
    <row r="9" spans="1:5" x14ac:dyDescent="0.25">
      <c r="B9" s="41"/>
      <c r="C9" s="22"/>
      <c r="D9" s="22"/>
      <c r="E9" s="22"/>
    </row>
    <row r="10" spans="1:5" s="1" customFormat="1" ht="62.45" customHeight="1" x14ac:dyDescent="0.25">
      <c r="B10" s="4" t="s">
        <v>235</v>
      </c>
      <c r="C10" s="4" t="s">
        <v>236</v>
      </c>
      <c r="D10" s="4" t="s">
        <v>237</v>
      </c>
      <c r="E10" s="4" t="s">
        <v>238</v>
      </c>
    </row>
    <row r="11" spans="1:5" s="1" customFormat="1" ht="15" customHeight="1" x14ac:dyDescent="0.25">
      <c r="B11" s="26" t="s">
        <v>239</v>
      </c>
      <c r="C11" s="42">
        <f>'Прил.5 Расчет СМР и ОБ'!J14</f>
        <v>87963.95</v>
      </c>
      <c r="D11" s="43">
        <f>C11/C24</f>
        <v>9.1546612315799338E-3</v>
      </c>
      <c r="E11" s="43">
        <f>C11/C40</f>
        <v>8.1868786062266469E-3</v>
      </c>
    </row>
    <row r="12" spans="1:5" s="1" customFormat="1" ht="15" customHeight="1" x14ac:dyDescent="0.25">
      <c r="B12" s="26" t="s">
        <v>240</v>
      </c>
      <c r="C12" s="42">
        <f>'Прил.5 Расчет СМР и ОБ'!J23</f>
        <v>28199.920000000002</v>
      </c>
      <c r="D12" s="43">
        <f>C12/C24</f>
        <v>2.9348467679959308E-3</v>
      </c>
      <c r="E12" s="43">
        <f>C12/C40</f>
        <v>2.624590207071226E-3</v>
      </c>
    </row>
    <row r="13" spans="1:5" s="1" customFormat="1" ht="15" customHeight="1" x14ac:dyDescent="0.25">
      <c r="B13" s="26" t="s">
        <v>241</v>
      </c>
      <c r="C13" s="42">
        <f>'Прил.5 Расчет СМР и ОБ'!J38</f>
        <v>4724.1499999999996</v>
      </c>
      <c r="D13" s="43">
        <f>C13/C24</f>
        <v>4.9165587558503625E-4</v>
      </c>
      <c r="E13" s="43">
        <f>C13/C40</f>
        <v>4.3968060287885677E-4</v>
      </c>
    </row>
    <row r="14" spans="1:5" s="1" customFormat="1" ht="15" customHeight="1" x14ac:dyDescent="0.25">
      <c r="B14" s="26" t="s">
        <v>242</v>
      </c>
      <c r="C14" s="42">
        <f>C13+C12</f>
        <v>32924.07</v>
      </c>
      <c r="D14" s="43">
        <f>C14/C24</f>
        <v>3.4265026435809668E-3</v>
      </c>
      <c r="E14" s="43">
        <f>C14/C40</f>
        <v>3.0642708099500827E-3</v>
      </c>
    </row>
    <row r="15" spans="1:5" s="1" customFormat="1" ht="15" customHeight="1" x14ac:dyDescent="0.25">
      <c r="B15" s="26" t="s">
        <v>243</v>
      </c>
      <c r="C15" s="42">
        <f>'Прил.5 Расчет СМР и ОБ'!J16</f>
        <v>17004.810000000001</v>
      </c>
      <c r="D15" s="43">
        <f>C15/C24</f>
        <v>1.7697394768809585E-3</v>
      </c>
      <c r="E15" s="43">
        <f>C15/C40</f>
        <v>1.582651929477348E-3</v>
      </c>
    </row>
    <row r="16" spans="1:5" s="1" customFormat="1" ht="15" customHeight="1" x14ac:dyDescent="0.25">
      <c r="B16" s="26" t="s">
        <v>244</v>
      </c>
      <c r="C16" s="42">
        <f>'Прил.5 Расчет СМР и ОБ'!J53</f>
        <v>8058287.9500000002</v>
      </c>
      <c r="D16" s="43">
        <f>C16/C24</f>
        <v>0.83864919991397324</v>
      </c>
      <c r="E16" s="43">
        <f>C16/C40</f>
        <v>0.74999161839218209</v>
      </c>
    </row>
    <row r="17" spans="2:5" s="1" customFormat="1" ht="15" customHeight="1" x14ac:dyDescent="0.25">
      <c r="B17" s="26" t="s">
        <v>245</v>
      </c>
      <c r="C17" s="42">
        <f>'Прил.5 Расчет СМР и ОБ'!J96</f>
        <v>1257713.6699999997</v>
      </c>
      <c r="D17" s="43">
        <f>C17/C24</f>
        <v>0.13089387840333588</v>
      </c>
      <c r="E17" s="43">
        <f>C17/C40</f>
        <v>0.11705646617372002</v>
      </c>
    </row>
    <row r="18" spans="2:5" s="1" customFormat="1" ht="15" customHeight="1" x14ac:dyDescent="0.25">
      <c r="B18" s="26" t="s">
        <v>246</v>
      </c>
      <c r="C18" s="42">
        <f>C17+C16</f>
        <v>9316001.6199999992</v>
      </c>
      <c r="D18" s="43">
        <f>C18/C24</f>
        <v>0.96954307831730913</v>
      </c>
      <c r="E18" s="43">
        <f>C18/C40</f>
        <v>0.8670480845659021</v>
      </c>
    </row>
    <row r="19" spans="2:5" s="1" customFormat="1" ht="15" customHeight="1" x14ac:dyDescent="0.25">
      <c r="B19" s="26" t="s">
        <v>247</v>
      </c>
      <c r="C19" s="42">
        <f>C18+C14+C11</f>
        <v>9436889.6399999987</v>
      </c>
      <c r="D19" s="43">
        <f>C19/C24</f>
        <v>0.98212424219246997</v>
      </c>
      <c r="E19" s="44">
        <f>C19/C40</f>
        <v>0.87829923398207876</v>
      </c>
    </row>
    <row r="20" spans="2:5" s="1" customFormat="1" ht="15" customHeight="1" x14ac:dyDescent="0.25">
      <c r="B20" s="26" t="s">
        <v>248</v>
      </c>
      <c r="C20" s="42">
        <f>'Прил.5 Расчет СМР и ОБ'!J100</f>
        <v>62497.954855412987</v>
      </c>
      <c r="D20" s="43">
        <f>C20/C24</f>
        <v>6.5043418851459291E-3</v>
      </c>
      <c r="E20" s="43">
        <f>C20/C40</f>
        <v>5.8167370785270492E-3</v>
      </c>
    </row>
    <row r="21" spans="2:5" s="1" customFormat="1" ht="15" customHeight="1" x14ac:dyDescent="0.25">
      <c r="B21" s="26" t="s">
        <v>249</v>
      </c>
      <c r="C21" s="45">
        <f>C20/(C11+C15)</f>
        <v>0.59539576208591005</v>
      </c>
      <c r="D21" s="43"/>
      <c r="E21" s="44"/>
    </row>
    <row r="22" spans="2:5" s="1" customFormat="1" ht="15" customHeight="1" x14ac:dyDescent="0.25">
      <c r="B22" s="26" t="s">
        <v>250</v>
      </c>
      <c r="C22" s="42">
        <f>'Прил.5 Расчет СМР и ОБ'!J99</f>
        <v>109263.97343631397</v>
      </c>
      <c r="D22" s="43">
        <f>C22/C24</f>
        <v>1.1371415922384151E-2</v>
      </c>
      <c r="E22" s="43">
        <f>C22/C40</f>
        <v>1.0169289652830229E-2</v>
      </c>
    </row>
    <row r="23" spans="2:5" s="1" customFormat="1" ht="15" customHeight="1" x14ac:dyDescent="0.25">
      <c r="B23" s="26" t="s">
        <v>251</v>
      </c>
      <c r="C23" s="45">
        <f>C22/(C11+C15)</f>
        <v>1.0409189689991001</v>
      </c>
      <c r="D23" s="43"/>
      <c r="E23" s="44"/>
    </row>
    <row r="24" spans="2:5" s="1" customFormat="1" ht="15" customHeight="1" x14ac:dyDescent="0.25">
      <c r="B24" s="26" t="s">
        <v>252</v>
      </c>
      <c r="C24" s="42">
        <f>C19+C20+C22</f>
        <v>9608651.5682917256</v>
      </c>
      <c r="D24" s="43">
        <f>C24/C24</f>
        <v>1</v>
      </c>
      <c r="E24" s="43">
        <f>C24/C40</f>
        <v>0.89428526071343606</v>
      </c>
    </row>
    <row r="25" spans="2:5" s="1" customFormat="1" ht="31.5" customHeight="1" x14ac:dyDescent="0.25">
      <c r="B25" s="26" t="s">
        <v>253</v>
      </c>
      <c r="C25" s="42">
        <f>'Прил.5 Расчет СМР и ОБ'!J45</f>
        <v>0</v>
      </c>
      <c r="D25" s="43"/>
      <c r="E25" s="43">
        <f>C25/C40</f>
        <v>0</v>
      </c>
    </row>
    <row r="26" spans="2:5" s="1" customFormat="1" ht="31.5" customHeight="1" x14ac:dyDescent="0.25">
      <c r="B26" s="26" t="s">
        <v>254</v>
      </c>
      <c r="C26" s="42">
        <f>C25</f>
        <v>0</v>
      </c>
      <c r="D26" s="43"/>
      <c r="E26" s="43">
        <f>C26/C40</f>
        <v>0</v>
      </c>
    </row>
    <row r="27" spans="2:5" s="1" customFormat="1" ht="15" customHeight="1" x14ac:dyDescent="0.25">
      <c r="B27" s="26" t="s">
        <v>255</v>
      </c>
      <c r="C27" s="46">
        <f>C24+C25</f>
        <v>9608651.5682917256</v>
      </c>
      <c r="D27" s="43"/>
      <c r="E27" s="43">
        <f>C27/C40</f>
        <v>0.89428526071343606</v>
      </c>
    </row>
    <row r="28" spans="2:5" s="1" customFormat="1" ht="33" customHeight="1" x14ac:dyDescent="0.25">
      <c r="B28" s="26" t="s">
        <v>256</v>
      </c>
      <c r="C28" s="26"/>
      <c r="D28" s="44"/>
      <c r="E28" s="44"/>
    </row>
    <row r="29" spans="2:5" s="1" customFormat="1" ht="31.5" customHeight="1" x14ac:dyDescent="0.25">
      <c r="B29" s="26" t="s">
        <v>257</v>
      </c>
      <c r="C29" s="46">
        <f>ROUND(C24*0.039,2)</f>
        <v>374737.41</v>
      </c>
      <c r="D29" s="44"/>
      <c r="E29" s="43">
        <f>C29/C40</f>
        <v>3.4877125059547501E-2</v>
      </c>
    </row>
    <row r="30" spans="2:5" s="1" customFormat="1" ht="62.45" customHeight="1" x14ac:dyDescent="0.25">
      <c r="B30" s="26" t="s">
        <v>258</v>
      </c>
      <c r="C30" s="46">
        <f>ROUND((C24+C29)*0.021,2)</f>
        <v>209651.17</v>
      </c>
      <c r="D30" s="44"/>
      <c r="E30" s="43">
        <f>C30/C40</f>
        <v>1.9512410236732048E-2</v>
      </c>
    </row>
    <row r="31" spans="2:5" s="1" customFormat="1" ht="15.6" customHeight="1" x14ac:dyDescent="0.25">
      <c r="B31" s="26" t="s">
        <v>259</v>
      </c>
      <c r="C31" s="46">
        <f>ROUND(C25*80%*7%,2)</f>
        <v>0</v>
      </c>
      <c r="D31" s="44"/>
      <c r="E31" s="43">
        <f>C31/C40</f>
        <v>0</v>
      </c>
    </row>
    <row r="32" spans="2:5" s="1" customFormat="1" ht="31.5" customHeight="1" x14ac:dyDescent="0.25">
      <c r="B32" s="26" t="s">
        <v>260</v>
      </c>
      <c r="C32" s="46">
        <v>0</v>
      </c>
      <c r="D32" s="44"/>
      <c r="E32" s="43">
        <f>C32/C40</f>
        <v>0</v>
      </c>
    </row>
    <row r="33" spans="2:11" s="1" customFormat="1" ht="46.9" customHeight="1" x14ac:dyDescent="0.25">
      <c r="B33" s="26" t="s">
        <v>261</v>
      </c>
      <c r="C33" s="46">
        <v>0</v>
      </c>
      <c r="D33" s="44"/>
      <c r="E33" s="43">
        <f>C33/C40</f>
        <v>0</v>
      </c>
    </row>
    <row r="34" spans="2:11" s="1" customFormat="1" ht="62.45" customHeight="1" x14ac:dyDescent="0.25">
      <c r="B34" s="26" t="s">
        <v>262</v>
      </c>
      <c r="C34" s="46">
        <v>0</v>
      </c>
      <c r="D34" s="44"/>
      <c r="E34" s="43">
        <f>C34/C40</f>
        <v>0</v>
      </c>
    </row>
    <row r="35" spans="2:11" s="1" customFormat="1" ht="93.6" customHeight="1" x14ac:dyDescent="0.25">
      <c r="B35" s="26" t="s">
        <v>263</v>
      </c>
      <c r="C35" s="46">
        <v>0</v>
      </c>
      <c r="D35" s="44"/>
      <c r="E35" s="43">
        <f>C35/C40</f>
        <v>0</v>
      </c>
    </row>
    <row r="36" spans="2:11" s="1" customFormat="1" ht="46.9" customHeight="1" x14ac:dyDescent="0.25">
      <c r="B36" s="47" t="s">
        <v>264</v>
      </c>
      <c r="C36" s="48">
        <f>ROUND((C27+C29+C31+C30)*0.0214,2)</f>
        <v>218131.06</v>
      </c>
      <c r="D36" s="49"/>
      <c r="E36" s="50">
        <f>C36/C40</f>
        <v>2.0301640711536274E-2</v>
      </c>
      <c r="K36" s="36"/>
    </row>
    <row r="37" spans="2:11" s="1" customFormat="1" ht="15.6" customHeight="1" x14ac:dyDescent="0.25">
      <c r="B37" s="27" t="s">
        <v>265</v>
      </c>
      <c r="C37" s="27">
        <f>ROUND((C27+C29+C30+C31)*0.002,2)</f>
        <v>20386.080000000002</v>
      </c>
      <c r="D37" s="51"/>
      <c r="E37" s="51">
        <f>C37/C40</f>
        <v>1.8973495644161607E-3</v>
      </c>
    </row>
    <row r="38" spans="2:11" s="1" customFormat="1" ht="62.45" customHeight="1" x14ac:dyDescent="0.25">
      <c r="B38" s="52" t="s">
        <v>266</v>
      </c>
      <c r="C38" s="53">
        <f>C27+C29+C30+C31+C36+C37</f>
        <v>10431557.288291726</v>
      </c>
      <c r="D38" s="54"/>
      <c r="E38" s="55">
        <f>C38/C40</f>
        <v>0.97087378628566812</v>
      </c>
    </row>
    <row r="39" spans="2:11" s="1" customFormat="1" ht="15.6" customHeight="1" x14ac:dyDescent="0.25">
      <c r="B39" s="26" t="s">
        <v>267</v>
      </c>
      <c r="C39" s="42">
        <f>ROUND(C38*0.03,2)</f>
        <v>312946.71999999997</v>
      </c>
      <c r="D39" s="44"/>
      <c r="E39" s="43">
        <f>C39/C40</f>
        <v>2.9126213714331845E-2</v>
      </c>
    </row>
    <row r="40" spans="2:11" s="1" customFormat="1" ht="15.6" customHeight="1" x14ac:dyDescent="0.25">
      <c r="B40" s="26" t="s">
        <v>268</v>
      </c>
      <c r="C40" s="42">
        <f>C39+C38</f>
        <v>10744504.008291727</v>
      </c>
      <c r="D40" s="44"/>
      <c r="E40" s="43">
        <f>C40/C40</f>
        <v>1</v>
      </c>
    </row>
    <row r="41" spans="2:11" s="1" customFormat="1" ht="31.5" customHeight="1" x14ac:dyDescent="0.25">
      <c r="B41" s="26" t="s">
        <v>269</v>
      </c>
      <c r="C41" s="42">
        <f>C40/'Прил.5 Расчет СМР и ОБ'!E103</f>
        <v>10744504.008291727</v>
      </c>
      <c r="D41" s="44"/>
      <c r="E41" s="44"/>
    </row>
    <row r="42" spans="2:11" s="1" customFormat="1" ht="15.6" customHeight="1" x14ac:dyDescent="0.25">
      <c r="B42" s="88"/>
      <c r="C42" s="88"/>
      <c r="D42" s="88"/>
    </row>
    <row r="43" spans="2:11" s="1" customFormat="1" ht="15.6" customHeight="1" x14ac:dyDescent="0.25">
      <c r="B43" s="88" t="s">
        <v>231</v>
      </c>
      <c r="C43" s="88"/>
      <c r="D43" s="88"/>
    </row>
    <row r="44" spans="2:11" s="1" customFormat="1" ht="15.6" customHeight="1" x14ac:dyDescent="0.25">
      <c r="B44" s="5" t="s">
        <v>45</v>
      </c>
      <c r="C44" s="88"/>
      <c r="D44" s="88"/>
    </row>
    <row r="45" spans="2:11" s="1" customFormat="1" ht="15.6" customHeight="1" x14ac:dyDescent="0.25">
      <c r="B45" s="88"/>
      <c r="C45" s="88"/>
      <c r="D45" s="88"/>
    </row>
    <row r="46" spans="2:11" s="1" customFormat="1" ht="15.6" customHeight="1" x14ac:dyDescent="0.25">
      <c r="B46" s="88" t="s">
        <v>376</v>
      </c>
      <c r="C46" s="88"/>
      <c r="D46" s="88"/>
    </row>
    <row r="47" spans="2:11" s="1" customFormat="1" ht="15.6" customHeight="1" x14ac:dyDescent="0.25">
      <c r="B47" s="5" t="s">
        <v>46</v>
      </c>
      <c r="C47" s="88"/>
      <c r="D47" s="88"/>
    </row>
    <row r="48" spans="2:11" s="1" customFormat="1" ht="15.6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6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111"/>
  <sheetViews>
    <sheetView tabSelected="1" view="pageBreakPreview" zoomScale="55" zoomScaleNormal="85" zoomScaleSheetLayoutView="55" workbookViewId="0">
      <selection activeCell="P43" sqref="P43"/>
    </sheetView>
  </sheetViews>
  <sheetFormatPr defaultColWidth="9.140625" defaultRowHeight="15" outlineLevelRow="1" x14ac:dyDescent="0.25"/>
  <cols>
    <col min="1" max="1" width="5.5703125" style="23" customWidth="1"/>
    <col min="2" max="2" width="22.42578125" style="23" customWidth="1"/>
    <col min="3" max="3" width="39.140625" style="23" customWidth="1"/>
    <col min="4" max="4" width="10.5703125" style="23" customWidth="1"/>
    <col min="5" max="5" width="12.5703125" style="23" customWidth="1"/>
    <col min="6" max="6" width="14.42578125" style="23" customWidth="1"/>
    <col min="7" max="7" width="13.42578125" style="23" customWidth="1"/>
    <col min="8" max="8" width="12.5703125" style="23" customWidth="1"/>
    <col min="9" max="9" width="14.42578125" style="23" customWidth="1"/>
    <col min="10" max="10" width="15.140625" style="23" customWidth="1"/>
    <col min="11" max="11" width="22.42578125" style="23" customWidth="1"/>
    <col min="12" max="12" width="16.42578125" style="23" customWidth="1"/>
    <col min="13" max="13" width="10.85546875" style="23" customWidth="1"/>
    <col min="14" max="14" width="9.140625" style="23"/>
  </cols>
  <sheetData>
    <row r="1" spans="1:11" s="23" customFormat="1" ht="13.7" customHeight="1" x14ac:dyDescent="0.2">
      <c r="A1" s="22"/>
    </row>
    <row r="2" spans="1:11" s="23" customFormat="1" ht="15.6" customHeight="1" x14ac:dyDescent="0.25">
      <c r="A2" s="1"/>
      <c r="B2" s="1"/>
      <c r="C2" s="1"/>
      <c r="D2" s="1"/>
      <c r="E2" s="1"/>
      <c r="F2" s="1"/>
      <c r="G2" s="1"/>
      <c r="H2" s="124" t="s">
        <v>270</v>
      </c>
      <c r="I2" s="124"/>
      <c r="J2" s="124"/>
    </row>
    <row r="3" spans="1:11" s="23" customFormat="1" ht="15.6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s="22" customFormat="1" ht="15.6" customHeight="1" x14ac:dyDescent="0.2">
      <c r="A4" s="103" t="s">
        <v>271</v>
      </c>
      <c r="B4" s="103"/>
      <c r="C4" s="103"/>
      <c r="D4" s="103"/>
      <c r="E4" s="103"/>
      <c r="F4" s="103"/>
      <c r="G4" s="103"/>
      <c r="H4" s="103"/>
      <c r="I4" s="24"/>
      <c r="J4" s="24"/>
    </row>
    <row r="5" spans="1:11" s="22" customFormat="1" ht="15.6" customHeight="1" x14ac:dyDescent="0.2">
      <c r="A5" s="24"/>
      <c r="B5" s="24"/>
      <c r="C5" s="24"/>
      <c r="D5" s="24"/>
      <c r="E5" s="24"/>
      <c r="F5" s="24"/>
      <c r="G5" s="24"/>
      <c r="H5" s="24"/>
      <c r="I5" s="24"/>
      <c r="J5" s="24"/>
    </row>
    <row r="6" spans="1:11" s="22" customFormat="1" x14ac:dyDescent="0.2">
      <c r="A6" s="125" t="s">
        <v>272</v>
      </c>
      <c r="B6" s="126"/>
      <c r="C6" s="126"/>
      <c r="D6" s="125" t="s">
        <v>273</v>
      </c>
      <c r="E6" s="127"/>
      <c r="F6" s="127"/>
      <c r="G6" s="127"/>
      <c r="H6" s="127"/>
      <c r="I6" s="127"/>
      <c r="J6" s="127"/>
    </row>
    <row r="7" spans="1:11" s="22" customFormat="1" ht="15.6" customHeight="1" x14ac:dyDescent="0.2">
      <c r="A7" s="105" t="s">
        <v>4</v>
      </c>
      <c r="B7" s="105"/>
      <c r="C7" s="105"/>
      <c r="D7" s="105"/>
      <c r="E7" s="25"/>
      <c r="F7" s="25"/>
      <c r="G7" s="25"/>
      <c r="H7" s="25"/>
      <c r="I7" s="25"/>
      <c r="J7" s="25"/>
    </row>
    <row r="8" spans="1:11" s="22" customFormat="1" ht="15.6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s="1" customFormat="1" ht="27" customHeight="1" x14ac:dyDescent="0.25">
      <c r="A9" s="128" t="s">
        <v>274</v>
      </c>
      <c r="B9" s="106" t="s">
        <v>53</v>
      </c>
      <c r="C9" s="106" t="s">
        <v>235</v>
      </c>
      <c r="D9" s="106" t="s">
        <v>55</v>
      </c>
      <c r="E9" s="106" t="s">
        <v>275</v>
      </c>
      <c r="F9" s="106" t="s">
        <v>57</v>
      </c>
      <c r="G9" s="106"/>
      <c r="H9" s="106" t="s">
        <v>276</v>
      </c>
      <c r="I9" s="106" t="s">
        <v>277</v>
      </c>
      <c r="J9" s="106"/>
      <c r="K9" s="3"/>
    </row>
    <row r="10" spans="1:11" s="1" customFormat="1" ht="28.5" customHeight="1" x14ac:dyDescent="0.25">
      <c r="A10" s="128"/>
      <c r="B10" s="106"/>
      <c r="C10" s="106"/>
      <c r="D10" s="106"/>
      <c r="E10" s="106"/>
      <c r="F10" s="4" t="s">
        <v>278</v>
      </c>
      <c r="G10" s="4" t="s">
        <v>59</v>
      </c>
      <c r="H10" s="106"/>
      <c r="I10" s="4" t="s">
        <v>278</v>
      </c>
      <c r="J10" s="4" t="s">
        <v>59</v>
      </c>
    </row>
    <row r="11" spans="1:11" s="1" customFormat="1" ht="15.6" customHeight="1" x14ac:dyDescent="0.25">
      <c r="A11" s="26">
        <v>1</v>
      </c>
      <c r="B11" s="4">
        <v>2</v>
      </c>
      <c r="C11" s="4">
        <v>3</v>
      </c>
      <c r="D11" s="4">
        <v>4</v>
      </c>
      <c r="E11" s="4">
        <v>5</v>
      </c>
      <c r="F11" s="4">
        <v>6</v>
      </c>
      <c r="G11" s="4">
        <v>7</v>
      </c>
      <c r="H11" s="4">
        <v>8</v>
      </c>
      <c r="I11" s="4">
        <v>9</v>
      </c>
      <c r="J11" s="4">
        <v>10</v>
      </c>
    </row>
    <row r="12" spans="1:11" s="1" customFormat="1" ht="15.6" customHeight="1" x14ac:dyDescent="0.25">
      <c r="A12" s="27"/>
      <c r="B12" s="119" t="s">
        <v>279</v>
      </c>
      <c r="C12" s="120"/>
      <c r="D12" s="121"/>
      <c r="E12" s="121"/>
      <c r="F12" s="121"/>
      <c r="G12" s="121"/>
      <c r="H12" s="121"/>
      <c r="I12" s="27"/>
      <c r="J12" s="27"/>
    </row>
    <row r="13" spans="1:11" s="1" customFormat="1" ht="31.5" customHeight="1" x14ac:dyDescent="0.25">
      <c r="A13" s="15">
        <v>1</v>
      </c>
      <c r="B13" s="15" t="s">
        <v>83</v>
      </c>
      <c r="C13" s="16" t="s">
        <v>280</v>
      </c>
      <c r="D13" s="15" t="s">
        <v>64</v>
      </c>
      <c r="E13" s="15">
        <v>239</v>
      </c>
      <c r="F13" s="17">
        <v>8.31</v>
      </c>
      <c r="G13" s="17">
        <f>ROUND(E13*F13,2)</f>
        <v>1986.09</v>
      </c>
      <c r="H13" s="28">
        <f>G13/G14</f>
        <v>1</v>
      </c>
      <c r="I13" s="17">
        <v>368.05</v>
      </c>
      <c r="J13" s="17">
        <f>ROUND(E13*I13,2)</f>
        <v>87963.95</v>
      </c>
    </row>
    <row r="14" spans="1:11" s="1" customFormat="1" ht="31.5" customHeight="1" x14ac:dyDescent="0.25">
      <c r="A14" s="15"/>
      <c r="B14" s="15"/>
      <c r="C14" s="16" t="s">
        <v>281</v>
      </c>
      <c r="D14" s="15" t="s">
        <v>64</v>
      </c>
      <c r="E14" s="15">
        <f>SUM(E13:E13)</f>
        <v>239</v>
      </c>
      <c r="F14" s="17"/>
      <c r="G14" s="17">
        <f>SUM(G13:G13)</f>
        <v>1986.09</v>
      </c>
      <c r="H14" s="28">
        <v>1</v>
      </c>
      <c r="I14" s="17"/>
      <c r="J14" s="17">
        <f>SUM(J13:J13)</f>
        <v>87963.95</v>
      </c>
    </row>
    <row r="15" spans="1:11" s="1" customFormat="1" ht="15.6" customHeight="1" x14ac:dyDescent="0.25">
      <c r="A15" s="15"/>
      <c r="B15" s="113" t="s">
        <v>91</v>
      </c>
      <c r="C15" s="114"/>
      <c r="D15" s="113"/>
      <c r="E15" s="113"/>
      <c r="F15" s="118"/>
      <c r="G15" s="118"/>
      <c r="H15" s="113"/>
      <c r="I15" s="17"/>
      <c r="J15" s="17"/>
    </row>
    <row r="16" spans="1:11" s="1" customFormat="1" ht="15.6" customHeight="1" x14ac:dyDescent="0.25">
      <c r="A16" s="15">
        <v>2</v>
      </c>
      <c r="B16" s="15">
        <v>2</v>
      </c>
      <c r="C16" s="16" t="s">
        <v>91</v>
      </c>
      <c r="D16" s="15" t="s">
        <v>64</v>
      </c>
      <c r="E16" s="15">
        <v>29.108355333306999</v>
      </c>
      <c r="F16" s="17">
        <v>13.19</v>
      </c>
      <c r="G16" s="17">
        <f>ROUND(E16*F16,2)</f>
        <v>383.94</v>
      </c>
      <c r="H16" s="28">
        <v>1</v>
      </c>
      <c r="I16" s="17">
        <f>ROUND(F16*Прил.10!$D$10,2)</f>
        <v>584.19000000000005</v>
      </c>
      <c r="J16" s="17">
        <f>ROUND(E16*I16,2)</f>
        <v>17004.810000000001</v>
      </c>
    </row>
    <row r="17" spans="1:10" s="1" customFormat="1" ht="15.6" customHeight="1" x14ac:dyDescent="0.25">
      <c r="A17" s="15"/>
      <c r="B17" s="112" t="s">
        <v>92</v>
      </c>
      <c r="C17" s="114"/>
      <c r="D17" s="113"/>
      <c r="E17" s="113"/>
      <c r="F17" s="118"/>
      <c r="G17" s="118"/>
      <c r="H17" s="113"/>
      <c r="I17" s="17"/>
      <c r="J17" s="17"/>
    </row>
    <row r="18" spans="1:10" s="1" customFormat="1" ht="15.6" customHeight="1" x14ac:dyDescent="0.25">
      <c r="A18" s="15"/>
      <c r="B18" s="113" t="s">
        <v>282</v>
      </c>
      <c r="C18" s="114"/>
      <c r="D18" s="113"/>
      <c r="E18" s="113"/>
      <c r="F18" s="118"/>
      <c r="G18" s="118"/>
      <c r="H18" s="113"/>
      <c r="I18" s="17"/>
      <c r="J18" s="17"/>
    </row>
    <row r="19" spans="1:10" s="1" customFormat="1" ht="31.5" customHeight="1" x14ac:dyDescent="0.25">
      <c r="A19" s="15">
        <v>3</v>
      </c>
      <c r="B19" s="29" t="s">
        <v>93</v>
      </c>
      <c r="C19" s="19" t="s">
        <v>94</v>
      </c>
      <c r="D19" s="20" t="s">
        <v>95</v>
      </c>
      <c r="E19" s="30">
        <v>7.6477503409703997</v>
      </c>
      <c r="F19" s="31">
        <v>100.1</v>
      </c>
      <c r="G19" s="31">
        <f>ROUND(E19*F19,2)</f>
        <v>765.54</v>
      </c>
      <c r="H19" s="28">
        <f>G19/G39</f>
        <v>0.3132016495925114</v>
      </c>
      <c r="I19" s="17">
        <f>ROUND(F19*Прил.10!$D$11,2)</f>
        <v>1348.35</v>
      </c>
      <c r="J19" s="17">
        <f>ROUND(E19*I19,2)</f>
        <v>10311.84</v>
      </c>
    </row>
    <row r="20" spans="1:10" s="1" customFormat="1" ht="31.5" customHeight="1" x14ac:dyDescent="0.25">
      <c r="A20" s="15">
        <v>4</v>
      </c>
      <c r="B20" s="29" t="s">
        <v>96</v>
      </c>
      <c r="C20" s="19" t="s">
        <v>97</v>
      </c>
      <c r="D20" s="20" t="s">
        <v>95</v>
      </c>
      <c r="E20" s="30">
        <v>6.2568275961430002</v>
      </c>
      <c r="F20" s="31">
        <v>105.81</v>
      </c>
      <c r="G20" s="31">
        <f>ROUND(E20*F20,2)</f>
        <v>662.03</v>
      </c>
      <c r="H20" s="28">
        <f>G20/G39</f>
        <v>0.27085310771446341</v>
      </c>
      <c r="I20" s="17">
        <f>ROUND(F20*Прил.10!$D$11,2)</f>
        <v>1425.26</v>
      </c>
      <c r="J20" s="17">
        <f>ROUND(E20*I20,2)</f>
        <v>8917.61</v>
      </c>
    </row>
    <row r="21" spans="1:10" s="1" customFormat="1" ht="46.9" customHeight="1" x14ac:dyDescent="0.25">
      <c r="A21" s="15">
        <v>5</v>
      </c>
      <c r="B21" s="29" t="s">
        <v>98</v>
      </c>
      <c r="C21" s="19" t="s">
        <v>99</v>
      </c>
      <c r="D21" s="20" t="s">
        <v>95</v>
      </c>
      <c r="E21" s="30">
        <v>6.2569145204572001</v>
      </c>
      <c r="F21" s="31">
        <v>71</v>
      </c>
      <c r="G21" s="31">
        <f>ROUND(E21*F21,2)</f>
        <v>444.24</v>
      </c>
      <c r="H21" s="28">
        <f>G21/G39</f>
        <v>0.18174974634242139</v>
      </c>
      <c r="I21" s="17">
        <f>ROUND(F21*Прил.10!$D$11,2)</f>
        <v>956.37</v>
      </c>
      <c r="J21" s="17">
        <f>ROUND(E21*I21,2)</f>
        <v>5983.93</v>
      </c>
    </row>
    <row r="22" spans="1:10" s="1" customFormat="1" ht="46.9" customHeight="1" x14ac:dyDescent="0.25">
      <c r="A22" s="15">
        <v>6</v>
      </c>
      <c r="B22" s="29" t="s">
        <v>100</v>
      </c>
      <c r="C22" s="19" t="s">
        <v>101</v>
      </c>
      <c r="D22" s="20" t="s">
        <v>95</v>
      </c>
      <c r="E22" s="30">
        <v>1.9732802149583999</v>
      </c>
      <c r="F22" s="31">
        <v>112.36</v>
      </c>
      <c r="G22" s="31">
        <f>ROUND(E22*F22,2)</f>
        <v>221.72</v>
      </c>
      <c r="H22" s="28">
        <f>G22/G39</f>
        <v>9.0711223120479176E-2</v>
      </c>
      <c r="I22" s="17">
        <f>ROUND(F22*Прил.10!$D$11,2)</f>
        <v>1513.49</v>
      </c>
      <c r="J22" s="17">
        <f>ROUND(E22*I22,2)</f>
        <v>2986.54</v>
      </c>
    </row>
    <row r="23" spans="1:10" s="1" customFormat="1" ht="15.6" customHeight="1" x14ac:dyDescent="0.25">
      <c r="A23" s="15"/>
      <c r="B23" s="122" t="s">
        <v>283</v>
      </c>
      <c r="C23" s="113"/>
      <c r="D23" s="113"/>
      <c r="E23" s="113"/>
      <c r="F23" s="118"/>
      <c r="G23" s="31">
        <f>SUM(G19:G22)</f>
        <v>2093.5299999999997</v>
      </c>
      <c r="H23" s="28">
        <f>SUM(H19:H22)</f>
        <v>0.85651572676987531</v>
      </c>
      <c r="I23" s="17"/>
      <c r="J23" s="17">
        <f>SUM(J19:J22)</f>
        <v>28199.920000000002</v>
      </c>
    </row>
    <row r="24" spans="1:10" s="1" customFormat="1" ht="31.5" hidden="1" customHeight="1" outlineLevel="1" x14ac:dyDescent="0.25">
      <c r="A24" s="15">
        <v>7</v>
      </c>
      <c r="B24" s="29" t="s">
        <v>102</v>
      </c>
      <c r="C24" s="19" t="s">
        <v>103</v>
      </c>
      <c r="D24" s="20" t="s">
        <v>95</v>
      </c>
      <c r="E24" s="30">
        <v>1.0876259186107</v>
      </c>
      <c r="F24" s="31">
        <v>115.4</v>
      </c>
      <c r="G24" s="31">
        <f t="shared" ref="G24:G37" si="0">ROUND(E24*F24,2)</f>
        <v>125.51</v>
      </c>
      <c r="H24" s="28">
        <f>G24/G39</f>
        <v>5.1349294668281351E-2</v>
      </c>
      <c r="I24" s="17">
        <f>ROUND(F24*Прил.10!$D$11,2)</f>
        <v>1554.44</v>
      </c>
      <c r="J24" s="17">
        <f t="shared" ref="J24:J37" si="1">ROUND(E24*I24,2)</f>
        <v>1690.65</v>
      </c>
    </row>
    <row r="25" spans="1:10" s="1" customFormat="1" ht="93.6" hidden="1" customHeight="1" outlineLevel="1" x14ac:dyDescent="0.25">
      <c r="A25" s="15">
        <v>8</v>
      </c>
      <c r="B25" s="29" t="s">
        <v>104</v>
      </c>
      <c r="C25" s="19" t="s">
        <v>105</v>
      </c>
      <c r="D25" s="20" t="s">
        <v>95</v>
      </c>
      <c r="E25" s="30">
        <v>3.4146617755799</v>
      </c>
      <c r="F25" s="31">
        <v>26.32</v>
      </c>
      <c r="G25" s="31">
        <f t="shared" si="0"/>
        <v>89.87</v>
      </c>
      <c r="H25" s="28">
        <f>G25/G39</f>
        <v>3.6768075148103298E-2</v>
      </c>
      <c r="I25" s="17">
        <f>ROUND(F25*Прил.10!$D$11,2)</f>
        <v>354.53</v>
      </c>
      <c r="J25" s="17">
        <f t="shared" si="1"/>
        <v>1210.5999999999999</v>
      </c>
    </row>
    <row r="26" spans="1:10" s="1" customFormat="1" ht="15.6" hidden="1" customHeight="1" outlineLevel="1" x14ac:dyDescent="0.25">
      <c r="A26" s="15">
        <v>9</v>
      </c>
      <c r="B26" s="29" t="s">
        <v>106</v>
      </c>
      <c r="C26" s="19" t="s">
        <v>107</v>
      </c>
      <c r="D26" s="20" t="s">
        <v>95</v>
      </c>
      <c r="E26" s="30">
        <v>0.46577849202892002</v>
      </c>
      <c r="F26" s="31">
        <v>89.99</v>
      </c>
      <c r="G26" s="31">
        <f t="shared" si="0"/>
        <v>41.92</v>
      </c>
      <c r="H26" s="28">
        <f>G26/G39</f>
        <v>1.7150525316662852E-2</v>
      </c>
      <c r="I26" s="17">
        <f>ROUND(F26*Прил.10!$D$11,2)</f>
        <v>1212.17</v>
      </c>
      <c r="J26" s="17">
        <f t="shared" si="1"/>
        <v>564.6</v>
      </c>
    </row>
    <row r="27" spans="1:10" s="1" customFormat="1" ht="31.5" hidden="1" customHeight="1" outlineLevel="1" x14ac:dyDescent="0.25">
      <c r="A27" s="15">
        <v>10</v>
      </c>
      <c r="B27" s="29" t="s">
        <v>108</v>
      </c>
      <c r="C27" s="19" t="s">
        <v>109</v>
      </c>
      <c r="D27" s="20" t="s">
        <v>95</v>
      </c>
      <c r="E27" s="30">
        <v>0.51571291392633001</v>
      </c>
      <c r="F27" s="31">
        <v>65.709999999999994</v>
      </c>
      <c r="G27" s="31">
        <f t="shared" si="0"/>
        <v>33.89</v>
      </c>
      <c r="H27" s="28">
        <f>G27/G39</f>
        <v>1.3865250548227671E-2</v>
      </c>
      <c r="I27" s="17">
        <f>ROUND(F27*Прил.10!$D$11,2)</f>
        <v>885.11</v>
      </c>
      <c r="J27" s="17">
        <f t="shared" si="1"/>
        <v>456.46</v>
      </c>
    </row>
    <row r="28" spans="1:10" s="1" customFormat="1" ht="46.9" hidden="1" customHeight="1" outlineLevel="1" x14ac:dyDescent="0.25">
      <c r="A28" s="15">
        <v>11</v>
      </c>
      <c r="B28" s="29" t="s">
        <v>110</v>
      </c>
      <c r="C28" s="19" t="s">
        <v>111</v>
      </c>
      <c r="D28" s="20" t="s">
        <v>95</v>
      </c>
      <c r="E28" s="30">
        <v>0.23138769917106999</v>
      </c>
      <c r="F28" s="31">
        <v>100</v>
      </c>
      <c r="G28" s="31">
        <f t="shared" si="0"/>
        <v>23.14</v>
      </c>
      <c r="H28" s="28">
        <f>G28/G39</f>
        <v>9.4671554348181863E-3</v>
      </c>
      <c r="I28" s="17">
        <f>ROUND(F28*Прил.10!$D$11,2)</f>
        <v>1347</v>
      </c>
      <c r="J28" s="17">
        <f t="shared" si="1"/>
        <v>311.68</v>
      </c>
    </row>
    <row r="29" spans="1:10" s="1" customFormat="1" ht="31.5" hidden="1" customHeight="1" outlineLevel="1" x14ac:dyDescent="0.25">
      <c r="A29" s="15">
        <v>12</v>
      </c>
      <c r="B29" s="29" t="s">
        <v>112</v>
      </c>
      <c r="C29" s="19" t="s">
        <v>113</v>
      </c>
      <c r="D29" s="20" t="s">
        <v>95</v>
      </c>
      <c r="E29" s="30">
        <v>0.20067608029895001</v>
      </c>
      <c r="F29" s="31">
        <v>86.4</v>
      </c>
      <c r="G29" s="31">
        <f t="shared" si="0"/>
        <v>17.34</v>
      </c>
      <c r="H29" s="28">
        <f>G29/G39</f>
        <v>7.0942296992112077E-3</v>
      </c>
      <c r="I29" s="17">
        <f>ROUND(F29*Прил.10!$D$11,2)</f>
        <v>1163.81</v>
      </c>
      <c r="J29" s="17">
        <f t="shared" si="1"/>
        <v>233.55</v>
      </c>
    </row>
    <row r="30" spans="1:10" s="1" customFormat="1" ht="31.5" hidden="1" customHeight="1" outlineLevel="1" x14ac:dyDescent="0.25">
      <c r="A30" s="15">
        <v>13</v>
      </c>
      <c r="B30" s="29" t="s">
        <v>114</v>
      </c>
      <c r="C30" s="19" t="s">
        <v>115</v>
      </c>
      <c r="D30" s="20" t="s">
        <v>95</v>
      </c>
      <c r="E30" s="30">
        <v>0.39619390810985</v>
      </c>
      <c r="F30" s="31">
        <v>27.11</v>
      </c>
      <c r="G30" s="31">
        <f t="shared" si="0"/>
        <v>10.74</v>
      </c>
      <c r="H30" s="28">
        <f>G30/G39</f>
        <v>4.3940038621411975E-3</v>
      </c>
      <c r="I30" s="17">
        <f>ROUND(F30*Прил.10!$D$11,2)</f>
        <v>365.17</v>
      </c>
      <c r="J30" s="17">
        <f t="shared" si="1"/>
        <v>144.68</v>
      </c>
    </row>
    <row r="31" spans="1:10" s="1" customFormat="1" ht="31.5" hidden="1" customHeight="1" outlineLevel="1" x14ac:dyDescent="0.25">
      <c r="A31" s="15">
        <v>14</v>
      </c>
      <c r="B31" s="29" t="s">
        <v>116</v>
      </c>
      <c r="C31" s="19" t="s">
        <v>117</v>
      </c>
      <c r="D31" s="20" t="s">
        <v>95</v>
      </c>
      <c r="E31" s="30">
        <v>2.2559499966497001E-2</v>
      </c>
      <c r="F31" s="31">
        <v>239.44</v>
      </c>
      <c r="G31" s="31">
        <f t="shared" si="0"/>
        <v>5.4</v>
      </c>
      <c r="H31" s="28">
        <f>G31/G39</f>
        <v>2.2092756848754625E-3</v>
      </c>
      <c r="I31" s="17">
        <f>ROUND(F31*Прил.10!$D$11,2)</f>
        <v>3225.26</v>
      </c>
      <c r="J31" s="17">
        <f t="shared" si="1"/>
        <v>72.760000000000005</v>
      </c>
    </row>
    <row r="32" spans="1:10" s="1" customFormat="1" ht="15.6" hidden="1" customHeight="1" outlineLevel="1" x14ac:dyDescent="0.25">
      <c r="A32" s="15">
        <v>15</v>
      </c>
      <c r="B32" s="29" t="s">
        <v>118</v>
      </c>
      <c r="C32" s="19" t="s">
        <v>119</v>
      </c>
      <c r="D32" s="20" t="s">
        <v>95</v>
      </c>
      <c r="E32" s="30">
        <v>3.7522329595308997E-2</v>
      </c>
      <c r="F32" s="31">
        <v>30</v>
      </c>
      <c r="G32" s="31">
        <f t="shared" si="0"/>
        <v>1.1299999999999999</v>
      </c>
      <c r="H32" s="28">
        <f>G32/G39</f>
        <v>4.6231139331653193E-4</v>
      </c>
      <c r="I32" s="17">
        <f>ROUND(F32*Прил.10!$D$11,2)</f>
        <v>404.1</v>
      </c>
      <c r="J32" s="17">
        <f t="shared" si="1"/>
        <v>15.16</v>
      </c>
    </row>
    <row r="33" spans="1:10" s="1" customFormat="1" ht="31.5" hidden="1" customHeight="1" outlineLevel="1" x14ac:dyDescent="0.25">
      <c r="A33" s="15">
        <v>16</v>
      </c>
      <c r="B33" s="29" t="s">
        <v>120</v>
      </c>
      <c r="C33" s="19" t="s">
        <v>121</v>
      </c>
      <c r="D33" s="20" t="s">
        <v>95</v>
      </c>
      <c r="E33" s="30">
        <v>8.1998007592674997E-3</v>
      </c>
      <c r="F33" s="31">
        <v>94.38</v>
      </c>
      <c r="G33" s="31">
        <f t="shared" si="0"/>
        <v>0.77</v>
      </c>
      <c r="H33" s="28">
        <f>G33/G39</f>
        <v>3.1502634765816781E-4</v>
      </c>
      <c r="I33" s="17">
        <f>ROUND(F33*Прил.10!$D$11,2)</f>
        <v>1271.3</v>
      </c>
      <c r="J33" s="17">
        <f t="shared" si="1"/>
        <v>10.42</v>
      </c>
    </row>
    <row r="34" spans="1:10" s="1" customFormat="1" ht="31.5" hidden="1" customHeight="1" outlineLevel="1" x14ac:dyDescent="0.25">
      <c r="A34" s="15">
        <v>17</v>
      </c>
      <c r="B34" s="29" t="s">
        <v>122</v>
      </c>
      <c r="C34" s="19" t="s">
        <v>123</v>
      </c>
      <c r="D34" s="20" t="s">
        <v>95</v>
      </c>
      <c r="E34" s="30">
        <v>0.13108503980253</v>
      </c>
      <c r="F34" s="31">
        <v>3.28</v>
      </c>
      <c r="G34" s="31">
        <f t="shared" si="0"/>
        <v>0.43</v>
      </c>
      <c r="H34" s="28">
        <f>G34/G39</f>
        <v>1.7592380453637941E-4</v>
      </c>
      <c r="I34" s="17">
        <f>ROUND(F34*Прил.10!$D$11,2)</f>
        <v>44.18</v>
      </c>
      <c r="J34" s="17">
        <f t="shared" si="1"/>
        <v>5.79</v>
      </c>
    </row>
    <row r="35" spans="1:10" s="1" customFormat="1" ht="31.5" hidden="1" customHeight="1" outlineLevel="1" x14ac:dyDescent="0.25">
      <c r="A35" s="15">
        <v>18</v>
      </c>
      <c r="B35" s="29" t="s">
        <v>124</v>
      </c>
      <c r="C35" s="19" t="s">
        <v>125</v>
      </c>
      <c r="D35" s="20" t="s">
        <v>95</v>
      </c>
      <c r="E35" s="30">
        <v>3.3776888552279997E-2</v>
      </c>
      <c r="F35" s="31">
        <v>8.1</v>
      </c>
      <c r="G35" s="31">
        <f t="shared" si="0"/>
        <v>0.27</v>
      </c>
      <c r="H35" s="28">
        <f>G35/G39</f>
        <v>1.1046378424377313E-4</v>
      </c>
      <c r="I35" s="17">
        <f>ROUND(F35*Прил.10!$D$11,2)</f>
        <v>109.11</v>
      </c>
      <c r="J35" s="17">
        <f t="shared" si="1"/>
        <v>3.69</v>
      </c>
    </row>
    <row r="36" spans="1:10" s="1" customFormat="1" ht="31.5" hidden="1" customHeight="1" outlineLevel="1" x14ac:dyDescent="0.25">
      <c r="A36" s="15">
        <v>19</v>
      </c>
      <c r="B36" s="29" t="s">
        <v>126</v>
      </c>
      <c r="C36" s="19" t="s">
        <v>127</v>
      </c>
      <c r="D36" s="20" t="s">
        <v>95</v>
      </c>
      <c r="E36" s="30">
        <v>8.7032153262590999E-3</v>
      </c>
      <c r="F36" s="31">
        <v>19.760000000000002</v>
      </c>
      <c r="G36" s="31">
        <f t="shared" si="0"/>
        <v>0.17</v>
      </c>
      <c r="H36" s="28">
        <f>G36/G39</f>
        <v>6.9551271560894199E-5</v>
      </c>
      <c r="I36" s="17">
        <f>ROUND(F36*Прил.10!$D$11,2)</f>
        <v>266.17</v>
      </c>
      <c r="J36" s="17">
        <f t="shared" si="1"/>
        <v>2.3199999999999998</v>
      </c>
    </row>
    <row r="37" spans="1:10" s="1" customFormat="1" ht="15.6" hidden="1" customHeight="1" outlineLevel="1" x14ac:dyDescent="0.25">
      <c r="A37" s="15">
        <v>20</v>
      </c>
      <c r="B37" s="29" t="s">
        <v>128</v>
      </c>
      <c r="C37" s="19" t="s">
        <v>129</v>
      </c>
      <c r="D37" s="20" t="s">
        <v>95</v>
      </c>
      <c r="E37" s="30">
        <v>6.9951138579765995E-2</v>
      </c>
      <c r="F37" s="31">
        <v>1.9</v>
      </c>
      <c r="G37" s="31">
        <f t="shared" si="0"/>
        <v>0.13</v>
      </c>
      <c r="H37" s="28">
        <f>G37/G39</f>
        <v>5.3186266487742621E-5</v>
      </c>
      <c r="I37" s="17">
        <f>ROUND(F37*Прил.10!$D$11,2)</f>
        <v>25.59</v>
      </c>
      <c r="J37" s="17">
        <f t="shared" si="1"/>
        <v>1.79</v>
      </c>
    </row>
    <row r="38" spans="1:10" s="1" customFormat="1" ht="15.6" customHeight="1" collapsed="1" x14ac:dyDescent="0.25">
      <c r="A38" s="15"/>
      <c r="B38" s="113" t="s">
        <v>284</v>
      </c>
      <c r="C38" s="113"/>
      <c r="D38" s="113"/>
      <c r="E38" s="113"/>
      <c r="F38" s="118"/>
      <c r="G38" s="17">
        <f>SUM(G24:G37)</f>
        <v>350.70999999999992</v>
      </c>
      <c r="H38" s="28">
        <f>SUM(H24:H37)</f>
        <v>0.14348427323012472</v>
      </c>
      <c r="I38" s="17"/>
      <c r="J38" s="17">
        <f>SUM(J24:J37)</f>
        <v>4724.1499999999996</v>
      </c>
    </row>
    <row r="39" spans="1:10" s="1" customFormat="1" ht="15.6" customHeight="1" x14ac:dyDescent="0.25">
      <c r="A39" s="15"/>
      <c r="B39" s="113" t="s">
        <v>285</v>
      </c>
      <c r="C39" s="114"/>
      <c r="D39" s="113"/>
      <c r="E39" s="113"/>
      <c r="F39" s="118"/>
      <c r="G39" s="17">
        <f>G23+G38</f>
        <v>2444.2399999999998</v>
      </c>
      <c r="H39" s="28">
        <f>H23+H38</f>
        <v>1</v>
      </c>
      <c r="I39" s="17"/>
      <c r="J39" s="17">
        <f>J23+J38</f>
        <v>32924.07</v>
      </c>
    </row>
    <row r="40" spans="1:10" s="1" customFormat="1" ht="15.6" customHeight="1" x14ac:dyDescent="0.25">
      <c r="A40" s="27"/>
      <c r="B40" s="119" t="s">
        <v>39</v>
      </c>
      <c r="C40" s="121"/>
      <c r="D40" s="121"/>
      <c r="E40" s="121"/>
      <c r="F40" s="123"/>
      <c r="G40" s="123"/>
      <c r="H40" s="121"/>
      <c r="I40" s="123"/>
      <c r="J40" s="123"/>
    </row>
    <row r="41" spans="1:10" s="1" customFormat="1" ht="15.6" customHeight="1" x14ac:dyDescent="0.25">
      <c r="A41" s="27"/>
      <c r="B41" s="121" t="s">
        <v>286</v>
      </c>
      <c r="C41" s="121"/>
      <c r="D41" s="121"/>
      <c r="E41" s="121"/>
      <c r="F41" s="123"/>
      <c r="G41" s="123"/>
      <c r="H41" s="121"/>
      <c r="I41" s="123"/>
      <c r="J41" s="123"/>
    </row>
    <row r="42" spans="1:10" s="1" customFormat="1" ht="15.6" hidden="1" customHeight="1" outlineLevel="1" x14ac:dyDescent="0.25">
      <c r="A42" s="27"/>
      <c r="B42" s="27"/>
      <c r="C42" s="27" t="s">
        <v>287</v>
      </c>
      <c r="D42" s="27"/>
      <c r="E42" s="27"/>
      <c r="F42" s="32"/>
      <c r="G42" s="32">
        <v>0</v>
      </c>
      <c r="H42" s="27">
        <v>0</v>
      </c>
      <c r="I42" s="32"/>
      <c r="J42" s="32">
        <v>0</v>
      </c>
    </row>
    <row r="43" spans="1:10" s="1" customFormat="1" ht="15.6" customHeight="1" collapsed="1" x14ac:dyDescent="0.25">
      <c r="A43" s="27"/>
      <c r="B43" s="121" t="s">
        <v>288</v>
      </c>
      <c r="C43" s="121"/>
      <c r="D43" s="121"/>
      <c r="E43" s="121"/>
      <c r="F43" s="123"/>
      <c r="G43" s="123"/>
      <c r="H43" s="121"/>
      <c r="I43" s="123"/>
      <c r="J43" s="123"/>
    </row>
    <row r="44" spans="1:10" s="1" customFormat="1" ht="15.6" hidden="1" customHeight="1" outlineLevel="1" x14ac:dyDescent="0.25">
      <c r="A44" s="27"/>
      <c r="B44" s="27"/>
      <c r="C44" s="27" t="s">
        <v>289</v>
      </c>
      <c r="D44" s="27"/>
      <c r="E44" s="27"/>
      <c r="F44" s="32"/>
      <c r="G44" s="32">
        <v>0</v>
      </c>
      <c r="H44" s="27">
        <v>0</v>
      </c>
      <c r="I44" s="32"/>
      <c r="J44" s="32">
        <v>0</v>
      </c>
    </row>
    <row r="45" spans="1:10" s="1" customFormat="1" ht="15.6" hidden="1" customHeight="1" outlineLevel="1" x14ac:dyDescent="0.25">
      <c r="A45" s="27"/>
      <c r="B45" s="27"/>
      <c r="C45" s="33" t="s">
        <v>290</v>
      </c>
      <c r="D45" s="27"/>
      <c r="E45" s="27"/>
      <c r="F45" s="32"/>
      <c r="G45" s="32">
        <v>0</v>
      </c>
      <c r="H45" s="27">
        <v>0</v>
      </c>
      <c r="I45" s="32"/>
      <c r="J45" s="32">
        <v>0</v>
      </c>
    </row>
    <row r="46" spans="1:10" s="1" customFormat="1" ht="15.6" hidden="1" customHeight="1" outlineLevel="1" x14ac:dyDescent="0.25">
      <c r="A46" s="27"/>
      <c r="B46" s="27"/>
      <c r="C46" s="27" t="s">
        <v>291</v>
      </c>
      <c r="D46" s="27"/>
      <c r="E46" s="27"/>
      <c r="F46" s="32"/>
      <c r="G46" s="32">
        <v>0</v>
      </c>
      <c r="H46" s="27"/>
      <c r="I46" s="32"/>
      <c r="J46" s="32">
        <v>0</v>
      </c>
    </row>
    <row r="47" spans="1:10" s="1" customFormat="1" ht="15.6" customHeight="1" collapsed="1" x14ac:dyDescent="0.25">
      <c r="A47" s="15"/>
      <c r="B47" s="112" t="s">
        <v>130</v>
      </c>
      <c r="C47" s="114"/>
      <c r="D47" s="113"/>
      <c r="E47" s="113"/>
      <c r="F47" s="118"/>
      <c r="G47" s="118"/>
      <c r="H47" s="113"/>
      <c r="I47" s="17"/>
      <c r="J47" s="17"/>
    </row>
    <row r="48" spans="1:10" s="1" customFormat="1" ht="15.6" customHeight="1" x14ac:dyDescent="0.25">
      <c r="A48" s="15"/>
      <c r="B48" s="113" t="s">
        <v>292</v>
      </c>
      <c r="C48" s="114"/>
      <c r="D48" s="113"/>
      <c r="E48" s="113"/>
      <c r="F48" s="118"/>
      <c r="G48" s="118"/>
      <c r="H48" s="113"/>
      <c r="I48" s="17"/>
      <c r="J48" s="17"/>
    </row>
    <row r="49" spans="1:10" s="1" customFormat="1" ht="46.9" customHeight="1" x14ac:dyDescent="0.25">
      <c r="A49" s="15">
        <v>21</v>
      </c>
      <c r="B49" s="29" t="s">
        <v>131</v>
      </c>
      <c r="C49" s="19" t="s">
        <v>132</v>
      </c>
      <c r="D49" s="20" t="s">
        <v>133</v>
      </c>
      <c r="E49" s="30">
        <v>17</v>
      </c>
      <c r="F49" s="21">
        <v>31632.65</v>
      </c>
      <c r="G49" s="31">
        <f>ROUND(E49*F49,2)</f>
        <v>537755.05000000005</v>
      </c>
      <c r="H49" s="28">
        <f>G49/G97</f>
        <v>0.46409982705183533</v>
      </c>
      <c r="I49" s="17">
        <f>ROUND(F49*Прил.10!$D$12,2)</f>
        <v>254326.51</v>
      </c>
      <c r="J49" s="17">
        <f>ROUND(E49*I49,2)</f>
        <v>4323550.67</v>
      </c>
    </row>
    <row r="50" spans="1:10" s="1" customFormat="1" ht="31.5" customHeight="1" x14ac:dyDescent="0.25">
      <c r="A50" s="15">
        <v>22</v>
      </c>
      <c r="B50" s="29" t="s">
        <v>134</v>
      </c>
      <c r="C50" s="19" t="s">
        <v>135</v>
      </c>
      <c r="D50" s="20" t="s">
        <v>136</v>
      </c>
      <c r="E50" s="30">
        <v>5857.5388154092998</v>
      </c>
      <c r="F50" s="31">
        <v>54.95</v>
      </c>
      <c r="G50" s="31">
        <f>ROUND(E50*F50,2)</f>
        <v>321871.76</v>
      </c>
      <c r="H50" s="28">
        <f>G50/G97</f>
        <v>0.27778563520485738</v>
      </c>
      <c r="I50" s="17">
        <f>ROUND(F50*Прил.10!$D$12,2)</f>
        <v>441.8</v>
      </c>
      <c r="J50" s="17">
        <f>ROUND(E50*I50,2)</f>
        <v>2587860.65</v>
      </c>
    </row>
    <row r="51" spans="1:10" s="1" customFormat="1" ht="78" customHeight="1" x14ac:dyDescent="0.25">
      <c r="A51" s="15">
        <v>23</v>
      </c>
      <c r="B51" s="29" t="s">
        <v>137</v>
      </c>
      <c r="C51" s="19" t="s">
        <v>138</v>
      </c>
      <c r="D51" s="20" t="s">
        <v>139</v>
      </c>
      <c r="E51" s="30">
        <v>4.3595440016543003</v>
      </c>
      <c r="F51" s="31">
        <v>20759.099999999999</v>
      </c>
      <c r="G51" s="31">
        <f>ROUND(E51*F51,2)</f>
        <v>90500.21</v>
      </c>
      <c r="H51" s="28">
        <f>G51/G97</f>
        <v>7.8104579044222425E-2</v>
      </c>
      <c r="I51" s="17">
        <f>ROUND(F51*Прил.10!$D$12,2)</f>
        <v>166903.16</v>
      </c>
      <c r="J51" s="17">
        <f>ROUND(E51*I51,2)</f>
        <v>727621.67</v>
      </c>
    </row>
    <row r="52" spans="1:10" s="1" customFormat="1" ht="15.6" customHeight="1" x14ac:dyDescent="0.25">
      <c r="A52" s="15">
        <v>24</v>
      </c>
      <c r="B52" s="29" t="s">
        <v>140</v>
      </c>
      <c r="C52" s="19" t="s">
        <v>141</v>
      </c>
      <c r="D52" s="20" t="s">
        <v>142</v>
      </c>
      <c r="E52" s="30">
        <v>1467.6712050837</v>
      </c>
      <c r="F52" s="31">
        <v>35.53</v>
      </c>
      <c r="G52" s="31">
        <f>ROUND(E52*F52,2)</f>
        <v>52146.36</v>
      </c>
      <c r="H52" s="28">
        <f>G52/G97</f>
        <v>4.5003978405005668E-2</v>
      </c>
      <c r="I52" s="17">
        <f>ROUND(F52*Прил.10!$D$12,2)</f>
        <v>285.66000000000003</v>
      </c>
      <c r="J52" s="17">
        <f>ROUND(E52*I52,2)</f>
        <v>419254.96</v>
      </c>
    </row>
    <row r="53" spans="1:10" s="1" customFormat="1" ht="15.6" customHeight="1" x14ac:dyDescent="0.25">
      <c r="A53" s="15"/>
      <c r="B53" s="122" t="s">
        <v>293</v>
      </c>
      <c r="C53" s="113"/>
      <c r="D53" s="113"/>
      <c r="E53" s="113"/>
      <c r="F53" s="118"/>
      <c r="G53" s="31">
        <f>SUM(G49:G52)</f>
        <v>1002273.38</v>
      </c>
      <c r="H53" s="28">
        <f>SUM(H49:H52)</f>
        <v>0.86499401970592082</v>
      </c>
      <c r="I53" s="17"/>
      <c r="J53" s="17">
        <f>SUM(J49:J52)</f>
        <v>8058287.9500000002</v>
      </c>
    </row>
    <row r="54" spans="1:10" s="1" customFormat="1" ht="46.9" hidden="1" customHeight="1" outlineLevel="1" x14ac:dyDescent="0.25">
      <c r="A54" s="15">
        <v>25</v>
      </c>
      <c r="B54" s="29" t="s">
        <v>143</v>
      </c>
      <c r="C54" s="19" t="s">
        <v>144</v>
      </c>
      <c r="D54" s="20" t="s">
        <v>136</v>
      </c>
      <c r="E54" s="30">
        <v>56.639029394501001</v>
      </c>
      <c r="F54" s="31">
        <v>622.63</v>
      </c>
      <c r="G54" s="31">
        <f t="shared" ref="G54:G95" si="2">ROUND(E54*F54,2)</f>
        <v>35265.160000000003</v>
      </c>
      <c r="H54" s="28">
        <f>G54/G97</f>
        <v>3.0434962269448335E-2</v>
      </c>
      <c r="I54" s="17">
        <f>ROUND(F54*Прил.10!$D$12,2)</f>
        <v>5005.95</v>
      </c>
      <c r="J54" s="17">
        <f t="shared" ref="J54:J95" si="3">ROUND(E54*I54,2)</f>
        <v>283532.15000000002</v>
      </c>
    </row>
    <row r="55" spans="1:10" s="1" customFormat="1" ht="78" hidden="1" customHeight="1" outlineLevel="1" x14ac:dyDescent="0.25">
      <c r="A55" s="15">
        <v>26</v>
      </c>
      <c r="B55" s="29" t="s">
        <v>145</v>
      </c>
      <c r="C55" s="19" t="s">
        <v>146</v>
      </c>
      <c r="D55" s="20" t="s">
        <v>139</v>
      </c>
      <c r="E55" s="30">
        <v>33.243715231586997</v>
      </c>
      <c r="F55" s="31">
        <v>1019.54</v>
      </c>
      <c r="G55" s="31">
        <f t="shared" si="2"/>
        <v>33893.300000000003</v>
      </c>
      <c r="H55" s="28">
        <f>G55/G97</f>
        <v>2.9251003162529057E-2</v>
      </c>
      <c r="I55" s="17">
        <f>ROUND(F55*Прил.10!$D$12,2)</f>
        <v>8197.1</v>
      </c>
      <c r="J55" s="17">
        <f t="shared" si="3"/>
        <v>272502.06</v>
      </c>
    </row>
    <row r="56" spans="1:10" s="1" customFormat="1" ht="78" hidden="1" customHeight="1" outlineLevel="1" x14ac:dyDescent="0.25">
      <c r="A56" s="15">
        <v>27</v>
      </c>
      <c r="B56" s="29" t="s">
        <v>147</v>
      </c>
      <c r="C56" s="19" t="s">
        <v>148</v>
      </c>
      <c r="D56" s="20" t="s">
        <v>139</v>
      </c>
      <c r="E56" s="30">
        <v>224.51613459626</v>
      </c>
      <c r="F56" s="31">
        <v>148.57</v>
      </c>
      <c r="G56" s="31">
        <f t="shared" si="2"/>
        <v>33356.36</v>
      </c>
      <c r="H56" s="28">
        <f>G56/G97</f>
        <v>2.8787606749725098E-2</v>
      </c>
      <c r="I56" s="17">
        <f>ROUND(F56*Прил.10!$D$12,2)</f>
        <v>1194.5</v>
      </c>
      <c r="J56" s="17">
        <f t="shared" si="3"/>
        <v>268184.52</v>
      </c>
    </row>
    <row r="57" spans="1:10" s="1" customFormat="1" ht="78" hidden="1" customHeight="1" outlineLevel="1" x14ac:dyDescent="0.25">
      <c r="A57" s="15">
        <v>28</v>
      </c>
      <c r="B57" s="29" t="s">
        <v>149</v>
      </c>
      <c r="C57" s="19" t="s">
        <v>150</v>
      </c>
      <c r="D57" s="20" t="s">
        <v>139</v>
      </c>
      <c r="E57" s="30">
        <v>11.007850839822</v>
      </c>
      <c r="F57" s="31">
        <v>2072.58</v>
      </c>
      <c r="G57" s="31">
        <f t="shared" si="2"/>
        <v>22814.65</v>
      </c>
      <c r="H57" s="28">
        <f>G57/G97</f>
        <v>1.9689773474462314E-2</v>
      </c>
      <c r="I57" s="17">
        <f>ROUND(F57*Прил.10!$D$12,2)</f>
        <v>16663.54</v>
      </c>
      <c r="J57" s="17">
        <f t="shared" si="3"/>
        <v>183429.76000000001</v>
      </c>
    </row>
    <row r="58" spans="1:10" s="1" customFormat="1" ht="78" hidden="1" customHeight="1" outlineLevel="1" x14ac:dyDescent="0.25">
      <c r="A58" s="15">
        <v>29</v>
      </c>
      <c r="B58" s="29" t="s">
        <v>151</v>
      </c>
      <c r="C58" s="19" t="s">
        <v>152</v>
      </c>
      <c r="D58" s="20" t="s">
        <v>139</v>
      </c>
      <c r="E58" s="30">
        <v>191.93134883897</v>
      </c>
      <c r="F58" s="31">
        <v>41.6</v>
      </c>
      <c r="G58" s="31">
        <f t="shared" si="2"/>
        <v>7984.34</v>
      </c>
      <c r="H58" s="28">
        <f>G58/G97</f>
        <v>6.8907410783460811E-3</v>
      </c>
      <c r="I58" s="17">
        <f>ROUND(F58*Прил.10!$D$12,2)</f>
        <v>334.46</v>
      </c>
      <c r="J58" s="17">
        <f t="shared" si="3"/>
        <v>64193.36</v>
      </c>
    </row>
    <row r="59" spans="1:10" s="1" customFormat="1" ht="46.9" hidden="1" customHeight="1" outlineLevel="1" x14ac:dyDescent="0.25">
      <c r="A59" s="15">
        <v>30</v>
      </c>
      <c r="B59" s="29" t="s">
        <v>153</v>
      </c>
      <c r="C59" s="19" t="s">
        <v>154</v>
      </c>
      <c r="D59" s="20" t="s">
        <v>136</v>
      </c>
      <c r="E59" s="30">
        <v>131.81513558613</v>
      </c>
      <c r="F59" s="31">
        <v>55.26</v>
      </c>
      <c r="G59" s="31">
        <f t="shared" si="2"/>
        <v>7284.1</v>
      </c>
      <c r="H59" s="28">
        <f>G59/G97</f>
        <v>6.2864115366806387E-3</v>
      </c>
      <c r="I59" s="17">
        <f>ROUND(F59*Прил.10!$D$12,2)</f>
        <v>444.29</v>
      </c>
      <c r="J59" s="17">
        <f t="shared" si="3"/>
        <v>58564.15</v>
      </c>
    </row>
    <row r="60" spans="1:10" s="1" customFormat="1" ht="31.5" hidden="1" customHeight="1" outlineLevel="1" x14ac:dyDescent="0.25">
      <c r="A60" s="15">
        <v>31</v>
      </c>
      <c r="B60" s="29" t="s">
        <v>155</v>
      </c>
      <c r="C60" s="19" t="s">
        <v>156</v>
      </c>
      <c r="D60" s="20" t="s">
        <v>133</v>
      </c>
      <c r="E60" s="30">
        <v>14.822508065493</v>
      </c>
      <c r="F60" s="31">
        <v>442.11</v>
      </c>
      <c r="G60" s="31">
        <f t="shared" si="2"/>
        <v>6553.18</v>
      </c>
      <c r="H60" s="28">
        <f>G60/G97</f>
        <v>5.6556041726424445E-3</v>
      </c>
      <c r="I60" s="17">
        <f>ROUND(F60*Прил.10!$D$12,2)</f>
        <v>3554.56</v>
      </c>
      <c r="J60" s="17">
        <f t="shared" si="3"/>
        <v>52687.49</v>
      </c>
    </row>
    <row r="61" spans="1:10" s="1" customFormat="1" ht="31.5" hidden="1" customHeight="1" outlineLevel="1" x14ac:dyDescent="0.25">
      <c r="A61" s="15">
        <v>32</v>
      </c>
      <c r="B61" s="29" t="s">
        <v>157</v>
      </c>
      <c r="C61" s="19" t="s">
        <v>158</v>
      </c>
      <c r="D61" s="20" t="s">
        <v>136</v>
      </c>
      <c r="E61" s="30">
        <v>7.1409179718173998</v>
      </c>
      <c r="F61" s="31">
        <v>490</v>
      </c>
      <c r="G61" s="31">
        <f t="shared" si="2"/>
        <v>3499.05</v>
      </c>
      <c r="H61" s="28">
        <f>G61/G97</f>
        <v>3.0197921894842723E-3</v>
      </c>
      <c r="I61" s="17">
        <f>ROUND(F61*Прил.10!$D$12,2)</f>
        <v>3939.6</v>
      </c>
      <c r="J61" s="17">
        <f t="shared" si="3"/>
        <v>28132.36</v>
      </c>
    </row>
    <row r="62" spans="1:10" s="1" customFormat="1" ht="31.5" hidden="1" customHeight="1" outlineLevel="1" x14ac:dyDescent="0.25">
      <c r="A62" s="15">
        <v>33</v>
      </c>
      <c r="B62" s="29" t="s">
        <v>159</v>
      </c>
      <c r="C62" s="19" t="s">
        <v>160</v>
      </c>
      <c r="D62" s="20" t="s">
        <v>133</v>
      </c>
      <c r="E62" s="30">
        <v>3.4876324731833002</v>
      </c>
      <c r="F62" s="31">
        <v>592.20000000000005</v>
      </c>
      <c r="G62" s="31">
        <f t="shared" si="2"/>
        <v>2065.38</v>
      </c>
      <c r="H62" s="28">
        <f>G62/G97</f>
        <v>1.7824890734105048E-3</v>
      </c>
      <c r="I62" s="17">
        <f>ROUND(F62*Прил.10!$D$12,2)</f>
        <v>4761.29</v>
      </c>
      <c r="J62" s="17">
        <f t="shared" si="3"/>
        <v>16605.63</v>
      </c>
    </row>
    <row r="63" spans="1:10" s="1" customFormat="1" ht="15.6" hidden="1" customHeight="1" outlineLevel="1" x14ac:dyDescent="0.25">
      <c r="A63" s="15">
        <v>34</v>
      </c>
      <c r="B63" s="29" t="s">
        <v>161</v>
      </c>
      <c r="C63" s="19" t="s">
        <v>162</v>
      </c>
      <c r="D63" s="20" t="s">
        <v>163</v>
      </c>
      <c r="E63" s="30">
        <v>0.33439181797244999</v>
      </c>
      <c r="F63" s="31">
        <v>3390</v>
      </c>
      <c r="G63" s="31">
        <f t="shared" si="2"/>
        <v>1133.5899999999999</v>
      </c>
      <c r="H63" s="28">
        <f>G63/G97</f>
        <v>9.7832446752046292E-4</v>
      </c>
      <c r="I63" s="17">
        <f>ROUND(F63*Прил.10!$D$12,2)</f>
        <v>27255.599999999999</v>
      </c>
      <c r="J63" s="17">
        <f t="shared" si="3"/>
        <v>9114.0499999999993</v>
      </c>
    </row>
    <row r="64" spans="1:10" s="1" customFormat="1" ht="31.5" hidden="1" customHeight="1" outlineLevel="1" x14ac:dyDescent="0.25">
      <c r="A64" s="15">
        <v>35</v>
      </c>
      <c r="B64" s="29" t="s">
        <v>164</v>
      </c>
      <c r="C64" s="19" t="s">
        <v>165</v>
      </c>
      <c r="D64" s="20" t="s">
        <v>163</v>
      </c>
      <c r="E64" s="30">
        <v>0.12867565788242</v>
      </c>
      <c r="F64" s="31">
        <v>5520</v>
      </c>
      <c r="G64" s="31">
        <f t="shared" si="2"/>
        <v>710.29</v>
      </c>
      <c r="H64" s="28">
        <f>G64/G97</f>
        <v>6.1300301346616469E-4</v>
      </c>
      <c r="I64" s="17">
        <f>ROUND(F64*Прил.10!$D$12,2)</f>
        <v>44380.800000000003</v>
      </c>
      <c r="J64" s="17">
        <f t="shared" si="3"/>
        <v>5710.73</v>
      </c>
    </row>
    <row r="65" spans="1:10" s="1" customFormat="1" ht="93.6" hidden="1" customHeight="1" outlineLevel="1" x14ac:dyDescent="0.25">
      <c r="A65" s="15">
        <v>36</v>
      </c>
      <c r="B65" s="29" t="s">
        <v>166</v>
      </c>
      <c r="C65" s="19" t="s">
        <v>167</v>
      </c>
      <c r="D65" s="20" t="s">
        <v>133</v>
      </c>
      <c r="E65" s="30">
        <v>1.7438399949595</v>
      </c>
      <c r="F65" s="31">
        <v>257.08</v>
      </c>
      <c r="G65" s="31">
        <f t="shared" si="2"/>
        <v>448.31</v>
      </c>
      <c r="H65" s="28">
        <f>G65/G97</f>
        <v>3.8690588487380693E-4</v>
      </c>
      <c r="I65" s="17">
        <f>ROUND(F65*Прил.10!$D$12,2)</f>
        <v>2066.92</v>
      </c>
      <c r="J65" s="17">
        <f t="shared" si="3"/>
        <v>3604.38</v>
      </c>
    </row>
    <row r="66" spans="1:10" s="1" customFormat="1" ht="46.9" hidden="1" customHeight="1" outlineLevel="1" x14ac:dyDescent="0.25">
      <c r="A66" s="15">
        <v>37</v>
      </c>
      <c r="B66" s="29" t="s">
        <v>168</v>
      </c>
      <c r="C66" s="19" t="s">
        <v>169</v>
      </c>
      <c r="D66" s="20" t="s">
        <v>163</v>
      </c>
      <c r="E66" s="30">
        <v>6.4097996165354998E-2</v>
      </c>
      <c r="F66" s="31">
        <v>5950</v>
      </c>
      <c r="G66" s="31">
        <f t="shared" si="2"/>
        <v>381.38</v>
      </c>
      <c r="H66" s="28">
        <f>G66/G97</f>
        <v>3.2914315177705713E-4</v>
      </c>
      <c r="I66" s="17">
        <f>ROUND(F66*Прил.10!$D$12,2)</f>
        <v>47838</v>
      </c>
      <c r="J66" s="17">
        <f t="shared" si="3"/>
        <v>3066.32</v>
      </c>
    </row>
    <row r="67" spans="1:10" s="1" customFormat="1" ht="78" hidden="1" customHeight="1" outlineLevel="1" x14ac:dyDescent="0.25">
      <c r="A67" s="15">
        <v>38</v>
      </c>
      <c r="B67" s="29" t="s">
        <v>170</v>
      </c>
      <c r="C67" s="19" t="s">
        <v>171</v>
      </c>
      <c r="D67" s="20" t="s">
        <v>139</v>
      </c>
      <c r="E67" s="30">
        <v>7.7497232597260002</v>
      </c>
      <c r="F67" s="31">
        <v>49.1</v>
      </c>
      <c r="G67" s="31">
        <f t="shared" si="2"/>
        <v>380.51</v>
      </c>
      <c r="H67" s="28">
        <f>G67/G97</f>
        <v>3.2839231391968115E-4</v>
      </c>
      <c r="I67" s="17">
        <f>ROUND(F67*Прил.10!$D$12,2)</f>
        <v>394.76</v>
      </c>
      <c r="J67" s="17">
        <f t="shared" si="3"/>
        <v>3059.28</v>
      </c>
    </row>
    <row r="68" spans="1:10" s="1" customFormat="1" ht="46.9" hidden="1" customHeight="1" outlineLevel="1" x14ac:dyDescent="0.25">
      <c r="A68" s="15">
        <v>39</v>
      </c>
      <c r="B68" s="29" t="s">
        <v>172</v>
      </c>
      <c r="C68" s="19" t="s">
        <v>173</v>
      </c>
      <c r="D68" s="20" t="s">
        <v>133</v>
      </c>
      <c r="E68" s="30">
        <v>4.3594264469021002</v>
      </c>
      <c r="F68" s="31">
        <v>82.2</v>
      </c>
      <c r="G68" s="31">
        <f t="shared" si="2"/>
        <v>358.34</v>
      </c>
      <c r="H68" s="28">
        <f>G68/G97</f>
        <v>3.0925889403689402E-4</v>
      </c>
      <c r="I68" s="17">
        <f>ROUND(F68*Прил.10!$D$12,2)</f>
        <v>660.89</v>
      </c>
      <c r="J68" s="17">
        <f t="shared" si="3"/>
        <v>2881.1</v>
      </c>
    </row>
    <row r="69" spans="1:10" s="1" customFormat="1" ht="31.5" hidden="1" customHeight="1" outlineLevel="1" x14ac:dyDescent="0.25">
      <c r="A69" s="15">
        <v>40</v>
      </c>
      <c r="B69" s="29" t="s">
        <v>174</v>
      </c>
      <c r="C69" s="19" t="s">
        <v>175</v>
      </c>
      <c r="D69" s="20" t="s">
        <v>133</v>
      </c>
      <c r="E69" s="30">
        <v>1.7438096153275</v>
      </c>
      <c r="F69" s="31">
        <v>65.13</v>
      </c>
      <c r="G69" s="31">
        <f t="shared" si="2"/>
        <v>113.57</v>
      </c>
      <c r="H69" s="28">
        <f>G69/G97</f>
        <v>9.8014546508260467E-5</v>
      </c>
      <c r="I69" s="17">
        <f>ROUND(F69*Прил.10!$D$12,2)</f>
        <v>523.65</v>
      </c>
      <c r="J69" s="17">
        <f t="shared" si="3"/>
        <v>913.15</v>
      </c>
    </row>
    <row r="70" spans="1:10" s="1" customFormat="1" ht="15.6" hidden="1" customHeight="1" outlineLevel="1" x14ac:dyDescent="0.25">
      <c r="A70" s="15">
        <v>41</v>
      </c>
      <c r="B70" s="29" t="s">
        <v>176</v>
      </c>
      <c r="C70" s="19" t="s">
        <v>177</v>
      </c>
      <c r="D70" s="20" t="s">
        <v>163</v>
      </c>
      <c r="E70" s="30">
        <v>2.2296161483328001E-2</v>
      </c>
      <c r="F70" s="31">
        <v>1946.91</v>
      </c>
      <c r="G70" s="31">
        <f t="shared" si="2"/>
        <v>43.41</v>
      </c>
      <c r="H70" s="28">
        <f>G70/G97</f>
        <v>3.746421998699997E-5</v>
      </c>
      <c r="I70" s="17">
        <f>ROUND(F70*Прил.10!$D$12,2)</f>
        <v>15653.16</v>
      </c>
      <c r="J70" s="17">
        <f t="shared" si="3"/>
        <v>349.01</v>
      </c>
    </row>
    <row r="71" spans="1:10" s="1" customFormat="1" ht="46.9" hidden="1" customHeight="1" outlineLevel="1" x14ac:dyDescent="0.25">
      <c r="A71" s="15">
        <v>42</v>
      </c>
      <c r="B71" s="29" t="s">
        <v>178</v>
      </c>
      <c r="C71" s="19" t="s">
        <v>179</v>
      </c>
      <c r="D71" s="20" t="s">
        <v>136</v>
      </c>
      <c r="E71" s="30">
        <v>7.5731181179373996E-2</v>
      </c>
      <c r="F71" s="31">
        <v>558.33000000000004</v>
      </c>
      <c r="G71" s="31">
        <f t="shared" si="2"/>
        <v>42.28</v>
      </c>
      <c r="H71" s="28">
        <f>G71/G97</f>
        <v>3.6488993804431212E-5</v>
      </c>
      <c r="I71" s="17">
        <f>ROUND(F71*Прил.10!$D$12,2)</f>
        <v>4488.97</v>
      </c>
      <c r="J71" s="17">
        <f t="shared" si="3"/>
        <v>339.96</v>
      </c>
    </row>
    <row r="72" spans="1:10" s="1" customFormat="1" ht="62.45" hidden="1" customHeight="1" outlineLevel="1" x14ac:dyDescent="0.25">
      <c r="A72" s="15">
        <v>43</v>
      </c>
      <c r="B72" s="29" t="s">
        <v>180</v>
      </c>
      <c r="C72" s="19" t="s">
        <v>181</v>
      </c>
      <c r="D72" s="20" t="s">
        <v>163</v>
      </c>
      <c r="E72" s="30">
        <v>5.1285228239185002E-3</v>
      </c>
      <c r="F72" s="31">
        <v>7008.5</v>
      </c>
      <c r="G72" s="31">
        <f t="shared" si="2"/>
        <v>35.94</v>
      </c>
      <c r="H72" s="28">
        <f>G72/G97</f>
        <v>3.1017370797806472E-5</v>
      </c>
      <c r="I72" s="17">
        <f>ROUND(F72*Прил.10!$D$12,2)</f>
        <v>56348.34</v>
      </c>
      <c r="J72" s="17">
        <f t="shared" si="3"/>
        <v>288.98</v>
      </c>
    </row>
    <row r="73" spans="1:10" s="1" customFormat="1" ht="46.9" hidden="1" customHeight="1" outlineLevel="1" x14ac:dyDescent="0.25">
      <c r="A73" s="15">
        <v>44</v>
      </c>
      <c r="B73" s="29" t="s">
        <v>182</v>
      </c>
      <c r="C73" s="19" t="s">
        <v>183</v>
      </c>
      <c r="D73" s="20" t="s">
        <v>136</v>
      </c>
      <c r="E73" s="30">
        <v>4.373339675534E-2</v>
      </c>
      <c r="F73" s="31">
        <v>550</v>
      </c>
      <c r="G73" s="31">
        <f t="shared" si="2"/>
        <v>24.05</v>
      </c>
      <c r="H73" s="28">
        <f>G73/G97</f>
        <v>2.0755920080335163E-5</v>
      </c>
      <c r="I73" s="17">
        <f>ROUND(F73*Прил.10!$D$12,2)</f>
        <v>4422</v>
      </c>
      <c r="J73" s="17">
        <f t="shared" si="3"/>
        <v>193.39</v>
      </c>
    </row>
    <row r="74" spans="1:10" s="1" customFormat="1" ht="15.6" hidden="1" customHeight="1" outlineLevel="1" x14ac:dyDescent="0.25">
      <c r="A74" s="15">
        <v>45</v>
      </c>
      <c r="B74" s="29" t="s">
        <v>184</v>
      </c>
      <c r="C74" s="19" t="s">
        <v>185</v>
      </c>
      <c r="D74" s="20" t="s">
        <v>136</v>
      </c>
      <c r="E74" s="30">
        <v>5.2631168540060997</v>
      </c>
      <c r="F74" s="31">
        <v>2.44</v>
      </c>
      <c r="G74" s="31">
        <f t="shared" si="2"/>
        <v>12.84</v>
      </c>
      <c r="H74" s="28">
        <f>G74/G97</f>
        <v>1.1081331136445051E-5</v>
      </c>
      <c r="I74" s="17">
        <f>ROUND(F74*Прил.10!$D$12,2)</f>
        <v>19.62</v>
      </c>
      <c r="J74" s="17">
        <f t="shared" si="3"/>
        <v>103.26</v>
      </c>
    </row>
    <row r="75" spans="1:10" s="1" customFormat="1" ht="46.9" hidden="1" customHeight="1" outlineLevel="1" x14ac:dyDescent="0.25">
      <c r="A75" s="15">
        <v>46</v>
      </c>
      <c r="B75" s="29" t="s">
        <v>186</v>
      </c>
      <c r="C75" s="19" t="s">
        <v>187</v>
      </c>
      <c r="D75" s="20" t="s">
        <v>163</v>
      </c>
      <c r="E75" s="30">
        <v>6.9737615955639998E-4</v>
      </c>
      <c r="F75" s="31">
        <v>14830</v>
      </c>
      <c r="G75" s="31">
        <f t="shared" si="2"/>
        <v>10.34</v>
      </c>
      <c r="H75" s="28">
        <f>G75/G97</f>
        <v>8.9237510865141615E-6</v>
      </c>
      <c r="I75" s="17">
        <f>ROUND(F75*Прил.10!$D$12,2)</f>
        <v>119233.2</v>
      </c>
      <c r="J75" s="17">
        <f t="shared" si="3"/>
        <v>83.15</v>
      </c>
    </row>
    <row r="76" spans="1:10" s="1" customFormat="1" ht="15.6" hidden="1" customHeight="1" outlineLevel="1" x14ac:dyDescent="0.25">
      <c r="A76" s="15">
        <v>47</v>
      </c>
      <c r="B76" s="29" t="s">
        <v>188</v>
      </c>
      <c r="C76" s="19" t="s">
        <v>189</v>
      </c>
      <c r="D76" s="20" t="s">
        <v>163</v>
      </c>
      <c r="E76" s="30">
        <v>2.6187319802642998E-4</v>
      </c>
      <c r="F76" s="31">
        <v>30030</v>
      </c>
      <c r="G76" s="31">
        <f t="shared" si="2"/>
        <v>7.86</v>
      </c>
      <c r="H76" s="28">
        <f>G76/G97</f>
        <v>6.7834316769827186E-6</v>
      </c>
      <c r="I76" s="17">
        <f>ROUND(F76*Прил.10!$D$12,2)</f>
        <v>241441.2</v>
      </c>
      <c r="J76" s="17">
        <f t="shared" si="3"/>
        <v>63.23</v>
      </c>
    </row>
    <row r="77" spans="1:10" s="1" customFormat="1" ht="15.6" hidden="1" customHeight="1" outlineLevel="1" x14ac:dyDescent="0.25">
      <c r="A77" s="15">
        <v>48</v>
      </c>
      <c r="B77" s="29" t="s">
        <v>190</v>
      </c>
      <c r="C77" s="19" t="s">
        <v>191</v>
      </c>
      <c r="D77" s="20" t="s">
        <v>163</v>
      </c>
      <c r="E77" s="30">
        <v>4.2681713172492E-4</v>
      </c>
      <c r="F77" s="31">
        <v>11978</v>
      </c>
      <c r="G77" s="31">
        <f t="shared" si="2"/>
        <v>5.1100000000000003</v>
      </c>
      <c r="H77" s="28">
        <f>G77/G97</f>
        <v>4.4100936220587395E-6</v>
      </c>
      <c r="I77" s="17">
        <f>ROUND(F77*Прил.10!$D$12,2)</f>
        <v>96303.12</v>
      </c>
      <c r="J77" s="17">
        <f t="shared" si="3"/>
        <v>41.1</v>
      </c>
    </row>
    <row r="78" spans="1:10" s="1" customFormat="1" ht="31.5" hidden="1" customHeight="1" outlineLevel="1" x14ac:dyDescent="0.25">
      <c r="A78" s="15">
        <v>49</v>
      </c>
      <c r="B78" s="29" t="s">
        <v>192</v>
      </c>
      <c r="C78" s="19" t="s">
        <v>193</v>
      </c>
      <c r="D78" s="20" t="s">
        <v>163</v>
      </c>
      <c r="E78" s="30">
        <v>2.5321872646676997E-4</v>
      </c>
      <c r="F78" s="31">
        <v>5989</v>
      </c>
      <c r="G78" s="31">
        <f t="shared" si="2"/>
        <v>1.52</v>
      </c>
      <c r="H78" s="28">
        <f>G78/G97</f>
        <v>1.3118086703579811E-6</v>
      </c>
      <c r="I78" s="17">
        <f>ROUND(F78*Прил.10!$D$12,2)</f>
        <v>48151.56</v>
      </c>
      <c r="J78" s="17">
        <f t="shared" si="3"/>
        <v>12.19</v>
      </c>
    </row>
    <row r="79" spans="1:10" s="1" customFormat="1" ht="15.6" hidden="1" customHeight="1" outlineLevel="1" x14ac:dyDescent="0.25">
      <c r="A79" s="15">
        <v>50</v>
      </c>
      <c r="B79" s="29" t="s">
        <v>194</v>
      </c>
      <c r="C79" s="19" t="s">
        <v>195</v>
      </c>
      <c r="D79" s="20" t="s">
        <v>142</v>
      </c>
      <c r="E79" s="30">
        <v>2.0210709194109999E-2</v>
      </c>
      <c r="F79" s="31">
        <v>57.63</v>
      </c>
      <c r="G79" s="31">
        <f t="shared" si="2"/>
        <v>1.1599999999999999</v>
      </c>
      <c r="H79" s="28">
        <f>G79/G97</f>
        <v>1.0011171431679328E-6</v>
      </c>
      <c r="I79" s="17">
        <f>ROUND(F79*Прил.10!$D$12,2)</f>
        <v>463.35</v>
      </c>
      <c r="J79" s="17">
        <f t="shared" si="3"/>
        <v>9.36</v>
      </c>
    </row>
    <row r="80" spans="1:10" s="1" customFormat="1" ht="31.5" hidden="1" customHeight="1" outlineLevel="1" x14ac:dyDescent="0.25">
      <c r="A80" s="15">
        <v>51</v>
      </c>
      <c r="B80" s="29" t="s">
        <v>196</v>
      </c>
      <c r="C80" s="19" t="s">
        <v>197</v>
      </c>
      <c r="D80" s="20" t="s">
        <v>198</v>
      </c>
      <c r="E80" s="30">
        <v>0.11726097828565001</v>
      </c>
      <c r="F80" s="31">
        <v>7.8</v>
      </c>
      <c r="G80" s="31">
        <f t="shared" si="2"/>
        <v>0.91</v>
      </c>
      <c r="H80" s="28">
        <f>G80/G97</f>
        <v>7.8535913817484394E-7</v>
      </c>
      <c r="I80" s="17">
        <f>ROUND(F80*Прил.10!$D$12,2)</f>
        <v>62.71</v>
      </c>
      <c r="J80" s="17">
        <f t="shared" si="3"/>
        <v>7.35</v>
      </c>
    </row>
    <row r="81" spans="1:10" s="1" customFormat="1" ht="15.6" hidden="1" customHeight="1" outlineLevel="1" x14ac:dyDescent="0.25">
      <c r="A81" s="15">
        <v>52</v>
      </c>
      <c r="B81" s="29" t="s">
        <v>199</v>
      </c>
      <c r="C81" s="19" t="s">
        <v>200</v>
      </c>
      <c r="D81" s="20" t="s">
        <v>142</v>
      </c>
      <c r="E81" s="30">
        <v>0.12050243728731</v>
      </c>
      <c r="F81" s="31">
        <v>7.46</v>
      </c>
      <c r="G81" s="31">
        <f t="shared" si="2"/>
        <v>0.9</v>
      </c>
      <c r="H81" s="28">
        <f>G81/G97</f>
        <v>7.7672881797512047E-7</v>
      </c>
      <c r="I81" s="17">
        <f>ROUND(F81*Прил.10!$D$12,2)</f>
        <v>59.98</v>
      </c>
      <c r="J81" s="17">
        <f t="shared" si="3"/>
        <v>7.23</v>
      </c>
    </row>
    <row r="82" spans="1:10" s="1" customFormat="1" ht="15.6" hidden="1" customHeight="1" outlineLevel="1" x14ac:dyDescent="0.25">
      <c r="A82" s="15">
        <v>53</v>
      </c>
      <c r="B82" s="29" t="s">
        <v>201</v>
      </c>
      <c r="C82" s="19" t="s">
        <v>202</v>
      </c>
      <c r="D82" s="20" t="s">
        <v>163</v>
      </c>
      <c r="E82" s="30">
        <v>3.3584738499205002E-4</v>
      </c>
      <c r="F82" s="31">
        <v>2606.9</v>
      </c>
      <c r="G82" s="31">
        <f t="shared" si="2"/>
        <v>0.88</v>
      </c>
      <c r="H82" s="28">
        <f>G82/G97</f>
        <v>7.5946817757567331E-7</v>
      </c>
      <c r="I82" s="17">
        <f>ROUND(F82*Прил.10!$D$12,2)</f>
        <v>20959.48</v>
      </c>
      <c r="J82" s="17">
        <f t="shared" si="3"/>
        <v>7.04</v>
      </c>
    </row>
    <row r="83" spans="1:10" s="1" customFormat="1" ht="15.6" hidden="1" customHeight="1" outlineLevel="1" x14ac:dyDescent="0.25">
      <c r="A83" s="15">
        <v>54</v>
      </c>
      <c r="B83" s="29" t="s">
        <v>203</v>
      </c>
      <c r="C83" s="19" t="s">
        <v>204</v>
      </c>
      <c r="D83" s="20" t="s">
        <v>198</v>
      </c>
      <c r="E83" s="30">
        <v>0.44677973408022997</v>
      </c>
      <c r="F83" s="31">
        <v>1.82</v>
      </c>
      <c r="G83" s="31">
        <f t="shared" si="2"/>
        <v>0.81</v>
      </c>
      <c r="H83" s="28">
        <f>G83/G97</f>
        <v>6.9905593617760845E-7</v>
      </c>
      <c r="I83" s="17">
        <f>ROUND(F83*Прил.10!$D$12,2)</f>
        <v>14.63</v>
      </c>
      <c r="J83" s="17">
        <f t="shared" si="3"/>
        <v>6.54</v>
      </c>
    </row>
    <row r="84" spans="1:10" s="1" customFormat="1" ht="31.5" hidden="1" customHeight="1" outlineLevel="1" x14ac:dyDescent="0.25">
      <c r="A84" s="15">
        <v>55</v>
      </c>
      <c r="B84" s="29" t="s">
        <v>205</v>
      </c>
      <c r="C84" s="19" t="s">
        <v>206</v>
      </c>
      <c r="D84" s="20" t="s">
        <v>198</v>
      </c>
      <c r="E84" s="30">
        <v>3.4532901043923002E-2</v>
      </c>
      <c r="F84" s="31">
        <v>23.09</v>
      </c>
      <c r="G84" s="31">
        <f t="shared" si="2"/>
        <v>0.8</v>
      </c>
      <c r="H84" s="28">
        <f>G84/G97</f>
        <v>6.9042561597788487E-7</v>
      </c>
      <c r="I84" s="17">
        <f>ROUND(F84*Прил.10!$D$12,2)</f>
        <v>185.64</v>
      </c>
      <c r="J84" s="17">
        <f t="shared" si="3"/>
        <v>6.41</v>
      </c>
    </row>
    <row r="85" spans="1:10" s="1" customFormat="1" ht="31.5" hidden="1" customHeight="1" outlineLevel="1" x14ac:dyDescent="0.25">
      <c r="A85" s="15">
        <v>56</v>
      </c>
      <c r="B85" s="29" t="s">
        <v>207</v>
      </c>
      <c r="C85" s="19" t="s">
        <v>208</v>
      </c>
      <c r="D85" s="20" t="s">
        <v>142</v>
      </c>
      <c r="E85" s="30">
        <v>0.17062338529536999</v>
      </c>
      <c r="F85" s="31">
        <v>3.62</v>
      </c>
      <c r="G85" s="31">
        <f t="shared" si="2"/>
        <v>0.62</v>
      </c>
      <c r="H85" s="28">
        <f>G85/G97</f>
        <v>5.3507985238286074E-7</v>
      </c>
      <c r="I85" s="17">
        <f>ROUND(F85*Прил.10!$D$12,2)</f>
        <v>29.1</v>
      </c>
      <c r="J85" s="17">
        <f t="shared" si="3"/>
        <v>4.97</v>
      </c>
    </row>
    <row r="86" spans="1:10" s="1" customFormat="1" ht="31.5" hidden="1" customHeight="1" outlineLevel="1" x14ac:dyDescent="0.25">
      <c r="A86" s="15">
        <v>57</v>
      </c>
      <c r="B86" s="29" t="s">
        <v>209</v>
      </c>
      <c r="C86" s="19" t="s">
        <v>210</v>
      </c>
      <c r="D86" s="20" t="s">
        <v>163</v>
      </c>
      <c r="E86" s="30">
        <v>2.8040159274942E-5</v>
      </c>
      <c r="F86" s="31">
        <v>10315.01</v>
      </c>
      <c r="G86" s="31">
        <f t="shared" si="2"/>
        <v>0.28999999999999998</v>
      </c>
      <c r="H86" s="28">
        <f>G86/G97</f>
        <v>2.5027928579198321E-7</v>
      </c>
      <c r="I86" s="17">
        <f>ROUND(F86*Прил.10!$D$12,2)</f>
        <v>82932.679999999993</v>
      </c>
      <c r="J86" s="17">
        <f t="shared" si="3"/>
        <v>2.33</v>
      </c>
    </row>
    <row r="87" spans="1:10" s="1" customFormat="1" ht="31.5" hidden="1" customHeight="1" outlineLevel="1" x14ac:dyDescent="0.25">
      <c r="A87" s="15">
        <v>58</v>
      </c>
      <c r="B87" s="29" t="s">
        <v>211</v>
      </c>
      <c r="C87" s="19" t="s">
        <v>212</v>
      </c>
      <c r="D87" s="20" t="s">
        <v>163</v>
      </c>
      <c r="E87" s="30">
        <v>5.6147594216666001E-5</v>
      </c>
      <c r="F87" s="31">
        <v>4455.2</v>
      </c>
      <c r="G87" s="31">
        <f t="shared" si="2"/>
        <v>0.25</v>
      </c>
      <c r="H87" s="28">
        <f>G87/G97</f>
        <v>2.1575800499308899E-7</v>
      </c>
      <c r="I87" s="17">
        <f>ROUND(F87*Прил.10!$D$12,2)</f>
        <v>35819.81</v>
      </c>
      <c r="J87" s="17">
        <f t="shared" si="3"/>
        <v>2.0099999999999998</v>
      </c>
    </row>
    <row r="88" spans="1:10" s="1" customFormat="1" ht="46.9" hidden="1" customHeight="1" outlineLevel="1" x14ac:dyDescent="0.25">
      <c r="A88" s="15">
        <v>59</v>
      </c>
      <c r="B88" s="29" t="s">
        <v>213</v>
      </c>
      <c r="C88" s="19" t="s">
        <v>214</v>
      </c>
      <c r="D88" s="20" t="s">
        <v>136</v>
      </c>
      <c r="E88" s="30">
        <v>2.2207810344563E-4</v>
      </c>
      <c r="F88" s="31">
        <v>1056</v>
      </c>
      <c r="G88" s="31">
        <f t="shared" si="2"/>
        <v>0.23</v>
      </c>
      <c r="H88" s="28">
        <f>G88/G97</f>
        <v>1.9849736459364188E-7</v>
      </c>
      <c r="I88" s="17">
        <f>ROUND(F88*Прил.10!$D$12,2)</f>
        <v>8490.24</v>
      </c>
      <c r="J88" s="17">
        <f t="shared" si="3"/>
        <v>1.89</v>
      </c>
    </row>
    <row r="89" spans="1:10" s="1" customFormat="1" ht="46.9" hidden="1" customHeight="1" outlineLevel="1" x14ac:dyDescent="0.25">
      <c r="A89" s="15">
        <v>60</v>
      </c>
      <c r="B89" s="29" t="s">
        <v>215</v>
      </c>
      <c r="C89" s="19" t="s">
        <v>216</v>
      </c>
      <c r="D89" s="20" t="s">
        <v>139</v>
      </c>
      <c r="E89" s="30">
        <v>3.9370487617706E-3</v>
      </c>
      <c r="F89" s="31">
        <v>53.61</v>
      </c>
      <c r="G89" s="31">
        <f t="shared" si="2"/>
        <v>0.21</v>
      </c>
      <c r="H89" s="28">
        <f>G89/G97</f>
        <v>1.8123672419419475E-7</v>
      </c>
      <c r="I89" s="17">
        <f>ROUND(F89*Прил.10!$D$12,2)</f>
        <v>431.02</v>
      </c>
      <c r="J89" s="17">
        <f t="shared" si="3"/>
        <v>1.7</v>
      </c>
    </row>
    <row r="90" spans="1:10" s="1" customFormat="1" ht="78" hidden="1" customHeight="1" outlineLevel="1" x14ac:dyDescent="0.25">
      <c r="A90" s="15">
        <v>61</v>
      </c>
      <c r="B90" s="29" t="s">
        <v>217</v>
      </c>
      <c r="C90" s="19" t="s">
        <v>218</v>
      </c>
      <c r="D90" s="20" t="s">
        <v>133</v>
      </c>
      <c r="E90" s="30">
        <v>1.851561896343E-4</v>
      </c>
      <c r="F90" s="31">
        <v>506.63</v>
      </c>
      <c r="G90" s="31">
        <f t="shared" si="2"/>
        <v>0.09</v>
      </c>
      <c r="H90" s="28">
        <f>G90/G97</f>
        <v>7.7672881797512041E-8</v>
      </c>
      <c r="I90" s="17">
        <f>ROUND(F90*Прил.10!$D$12,2)</f>
        <v>4073.31</v>
      </c>
      <c r="J90" s="17">
        <f t="shared" si="3"/>
        <v>0.75</v>
      </c>
    </row>
    <row r="91" spans="1:10" s="1" customFormat="1" ht="78" hidden="1" customHeight="1" outlineLevel="1" x14ac:dyDescent="0.25">
      <c r="A91" s="15">
        <v>62</v>
      </c>
      <c r="B91" s="29" t="s">
        <v>219</v>
      </c>
      <c r="C91" s="19" t="s">
        <v>220</v>
      </c>
      <c r="D91" s="20" t="s">
        <v>198</v>
      </c>
      <c r="E91" s="30">
        <v>1.5202551074365999E-2</v>
      </c>
      <c r="F91" s="31">
        <v>6.17</v>
      </c>
      <c r="G91" s="31">
        <f t="shared" si="2"/>
        <v>0.09</v>
      </c>
      <c r="H91" s="28">
        <f>G91/G97</f>
        <v>7.7672881797512041E-8</v>
      </c>
      <c r="I91" s="17">
        <f>ROUND(F91*Прил.10!$D$12,2)</f>
        <v>49.61</v>
      </c>
      <c r="J91" s="17">
        <f t="shared" si="3"/>
        <v>0.75</v>
      </c>
    </row>
    <row r="92" spans="1:10" s="1" customFormat="1" ht="31.5" hidden="1" customHeight="1" outlineLevel="1" x14ac:dyDescent="0.25">
      <c r="A92" s="15">
        <v>63</v>
      </c>
      <c r="B92" s="29" t="s">
        <v>221</v>
      </c>
      <c r="C92" s="19" t="s">
        <v>222</v>
      </c>
      <c r="D92" s="20" t="s">
        <v>163</v>
      </c>
      <c r="E92" s="30">
        <v>5.3214086053683001E-5</v>
      </c>
      <c r="F92" s="31">
        <v>734.5</v>
      </c>
      <c r="G92" s="31">
        <f t="shared" si="2"/>
        <v>0.04</v>
      </c>
      <c r="H92" s="28">
        <f>G92/G97</f>
        <v>3.4521280798894244E-8</v>
      </c>
      <c r="I92" s="17">
        <f>ROUND(F92*Прил.10!$D$12,2)</f>
        <v>5905.38</v>
      </c>
      <c r="J92" s="17">
        <f t="shared" si="3"/>
        <v>0.31</v>
      </c>
    </row>
    <row r="93" spans="1:10" s="1" customFormat="1" ht="46.9" hidden="1" customHeight="1" outlineLevel="1" x14ac:dyDescent="0.25">
      <c r="A93" s="15">
        <v>64</v>
      </c>
      <c r="B93" s="29" t="s">
        <v>223</v>
      </c>
      <c r="C93" s="19" t="s">
        <v>224</v>
      </c>
      <c r="D93" s="20" t="s">
        <v>225</v>
      </c>
      <c r="E93" s="30">
        <v>4.5605024108625003E-5</v>
      </c>
      <c r="F93" s="31">
        <v>342.82</v>
      </c>
      <c r="G93" s="31">
        <f t="shared" si="2"/>
        <v>0.02</v>
      </c>
      <c r="H93" s="28">
        <f>G93/G97</f>
        <v>1.7260640399447122E-8</v>
      </c>
      <c r="I93" s="17">
        <f>ROUND(F93*Прил.10!$D$12,2)</f>
        <v>2756.27</v>
      </c>
      <c r="J93" s="17">
        <f t="shared" si="3"/>
        <v>0.13</v>
      </c>
    </row>
    <row r="94" spans="1:10" s="1" customFormat="1" ht="15.6" hidden="1" customHeight="1" outlineLevel="1" x14ac:dyDescent="0.25">
      <c r="A94" s="15">
        <v>65</v>
      </c>
      <c r="B94" s="29" t="s">
        <v>226</v>
      </c>
      <c r="C94" s="19" t="s">
        <v>227</v>
      </c>
      <c r="D94" s="20" t="s">
        <v>228</v>
      </c>
      <c r="E94" s="30">
        <v>3.3364236177805E-4</v>
      </c>
      <c r="F94" s="31">
        <v>46.86</v>
      </c>
      <c r="G94" s="31">
        <f t="shared" si="2"/>
        <v>0.02</v>
      </c>
      <c r="H94" s="28">
        <f>G94/G97</f>
        <v>1.7260640399447122E-8</v>
      </c>
      <c r="I94" s="17">
        <f>ROUND(F94*Прил.10!$D$12,2)</f>
        <v>376.75</v>
      </c>
      <c r="J94" s="17">
        <f t="shared" si="3"/>
        <v>0.13</v>
      </c>
    </row>
    <row r="95" spans="1:10" s="1" customFormat="1" ht="46.9" hidden="1" customHeight="1" outlineLevel="1" x14ac:dyDescent="0.25">
      <c r="A95" s="15">
        <v>66</v>
      </c>
      <c r="B95" s="29" t="s">
        <v>229</v>
      </c>
      <c r="C95" s="19" t="s">
        <v>230</v>
      </c>
      <c r="D95" s="20" t="s">
        <v>198</v>
      </c>
      <c r="E95" s="30">
        <v>1.228E-4</v>
      </c>
      <c r="F95" s="31">
        <v>15.09</v>
      </c>
      <c r="G95" s="21">
        <f t="shared" si="2"/>
        <v>0</v>
      </c>
      <c r="H95" s="28">
        <f>G95/G97</f>
        <v>0</v>
      </c>
      <c r="I95" s="17">
        <f>ROUND(F95*Прил.10!$D$12,2)</f>
        <v>121.32</v>
      </c>
      <c r="J95" s="17">
        <f t="shared" si="3"/>
        <v>0.01</v>
      </c>
    </row>
    <row r="96" spans="1:10" s="1" customFormat="1" ht="15.6" customHeight="1" collapsed="1" x14ac:dyDescent="0.25">
      <c r="A96" s="15"/>
      <c r="B96" s="113" t="s">
        <v>294</v>
      </c>
      <c r="C96" s="113"/>
      <c r="D96" s="113"/>
      <c r="E96" s="113"/>
      <c r="F96" s="118"/>
      <c r="G96" s="17">
        <f>SUM(G54:G95)</f>
        <v>156432.17999999993</v>
      </c>
      <c r="H96" s="28">
        <f>SUM(H54:H95)</f>
        <v>0.13500598029407918</v>
      </c>
      <c r="I96" s="17"/>
      <c r="J96" s="17">
        <f>SUM(J54:J95)</f>
        <v>1257713.6699999997</v>
      </c>
    </row>
    <row r="97" spans="1:10" s="1" customFormat="1" ht="15.6" customHeight="1" x14ac:dyDescent="0.25">
      <c r="A97" s="15"/>
      <c r="B97" s="113" t="s">
        <v>295</v>
      </c>
      <c r="C97" s="114"/>
      <c r="D97" s="113"/>
      <c r="E97" s="113"/>
      <c r="F97" s="118"/>
      <c r="G97" s="17">
        <f>G53+G96</f>
        <v>1158705.56</v>
      </c>
      <c r="H97" s="28">
        <f>H53+H96</f>
        <v>1</v>
      </c>
      <c r="I97" s="17"/>
      <c r="J97" s="17">
        <f>J53+J96</f>
        <v>9316001.6199999992</v>
      </c>
    </row>
    <row r="98" spans="1:10" s="1" customFormat="1" ht="15.6" customHeight="1" x14ac:dyDescent="0.25">
      <c r="A98" s="16"/>
      <c r="B98" s="20"/>
      <c r="C98" s="19" t="s">
        <v>296</v>
      </c>
      <c r="D98" s="20"/>
      <c r="E98" s="20"/>
      <c r="F98" s="21"/>
      <c r="G98" s="21">
        <f>+G14+G39+G97</f>
        <v>1163135.8900000001</v>
      </c>
      <c r="H98" s="34"/>
      <c r="I98" s="17"/>
      <c r="J98" s="21">
        <f>+J14+J39+J97</f>
        <v>9436889.6399999987</v>
      </c>
    </row>
    <row r="99" spans="1:10" s="1" customFormat="1" ht="15.6" customHeight="1" x14ac:dyDescent="0.25">
      <c r="A99" s="16"/>
      <c r="B99" s="20"/>
      <c r="C99" s="19" t="s">
        <v>297</v>
      </c>
      <c r="D99" s="35">
        <v>1.0409189689991001</v>
      </c>
      <c r="E99" s="20"/>
      <c r="F99" s="21"/>
      <c r="G99" s="21">
        <f>(G14+G16)*D99</f>
        <v>2467.0091840969367</v>
      </c>
      <c r="H99" s="34"/>
      <c r="I99" s="17"/>
      <c r="J99" s="17">
        <f>(J14+J16)*D99</f>
        <v>109263.97343631397</v>
      </c>
    </row>
    <row r="100" spans="1:10" s="1" customFormat="1" ht="15.6" customHeight="1" x14ac:dyDescent="0.25">
      <c r="A100" s="16"/>
      <c r="B100" s="20"/>
      <c r="C100" s="19" t="s">
        <v>298</v>
      </c>
      <c r="D100" s="35">
        <v>0.59539576208591005</v>
      </c>
      <c r="E100" s="20"/>
      <c r="F100" s="21"/>
      <c r="G100" s="21">
        <f>(G14+G16)*D100</f>
        <v>1411.1058180164694</v>
      </c>
      <c r="H100" s="34"/>
      <c r="I100" s="17"/>
      <c r="J100" s="17">
        <f>(J14+J16)*D100</f>
        <v>62497.954855412987</v>
      </c>
    </row>
    <row r="101" spans="1:10" s="1" customFormat="1" ht="15.6" customHeight="1" x14ac:dyDescent="0.25">
      <c r="A101" s="16"/>
      <c r="B101" s="20"/>
      <c r="C101" s="19" t="s">
        <v>299</v>
      </c>
      <c r="D101" s="20"/>
      <c r="E101" s="20"/>
      <c r="F101" s="21"/>
      <c r="G101" s="21">
        <f>G98+G99+G100</f>
        <v>1167014.0050021135</v>
      </c>
      <c r="H101" s="34"/>
      <c r="I101" s="17"/>
      <c r="J101" s="21">
        <f>J98+J99+J100</f>
        <v>9608651.5682917256</v>
      </c>
    </row>
    <row r="102" spans="1:10" s="1" customFormat="1" ht="15.6" customHeight="1" x14ac:dyDescent="0.25">
      <c r="A102" s="16"/>
      <c r="B102" s="20"/>
      <c r="C102" s="19" t="s">
        <v>300</v>
      </c>
      <c r="D102" s="20"/>
      <c r="E102" s="20"/>
      <c r="F102" s="21"/>
      <c r="G102" s="21">
        <f>G45+G101</f>
        <v>1167014.0050021135</v>
      </c>
      <c r="H102" s="34"/>
      <c r="I102" s="17"/>
      <c r="J102" s="17">
        <f>J45+J101</f>
        <v>9608651.5682917256</v>
      </c>
    </row>
    <row r="103" spans="1:10" s="1" customFormat="1" ht="15.6" customHeight="1" x14ac:dyDescent="0.25">
      <c r="A103" s="16"/>
      <c r="B103" s="20"/>
      <c r="C103" s="19" t="s">
        <v>269</v>
      </c>
      <c r="D103" s="20" t="s">
        <v>301</v>
      </c>
      <c r="E103" s="20">
        <v>1</v>
      </c>
      <c r="F103" s="21"/>
      <c r="G103" s="21">
        <f>G102/E103</f>
        <v>1167014.0050021135</v>
      </c>
      <c r="H103" s="34"/>
      <c r="I103" s="17"/>
      <c r="J103" s="21">
        <f>J102/E103</f>
        <v>9608651.5682917256</v>
      </c>
    </row>
    <row r="104" spans="1:10" s="1" customFormat="1" ht="15.6" customHeight="1" x14ac:dyDescent="0.25">
      <c r="F104" s="36"/>
      <c r="G104" s="36"/>
      <c r="I104" s="36"/>
      <c r="J104" s="36"/>
    </row>
    <row r="105" spans="1:10" s="1" customFormat="1" ht="15.6" customHeight="1" x14ac:dyDescent="0.25">
      <c r="F105" s="36"/>
      <c r="G105" s="36"/>
      <c r="I105" s="36"/>
      <c r="J105" s="36"/>
    </row>
    <row r="106" spans="1:10" s="1" customFormat="1" ht="15.6" customHeight="1" x14ac:dyDescent="0.25">
      <c r="A106" s="5"/>
      <c r="B106" s="88"/>
      <c r="C106" s="88"/>
      <c r="D106" s="88"/>
      <c r="F106" s="36"/>
      <c r="G106" s="36"/>
      <c r="I106" s="36"/>
      <c r="J106" s="36"/>
    </row>
    <row r="107" spans="1:10" s="1" customFormat="1" ht="15.6" customHeight="1" x14ac:dyDescent="0.25">
      <c r="B107" s="88" t="s">
        <v>231</v>
      </c>
      <c r="C107" s="88"/>
      <c r="D107" s="88"/>
      <c r="F107" s="36"/>
      <c r="G107" s="36"/>
      <c r="I107" s="36"/>
      <c r="J107" s="36"/>
    </row>
    <row r="108" spans="1:10" s="1" customFormat="1" ht="15.6" customHeight="1" x14ac:dyDescent="0.25">
      <c r="B108" s="5" t="s">
        <v>45</v>
      </c>
      <c r="C108" s="88"/>
      <c r="D108" s="88"/>
      <c r="F108" s="36"/>
      <c r="G108" s="36"/>
      <c r="I108" s="36"/>
      <c r="J108" s="36"/>
    </row>
    <row r="109" spans="1:10" s="1" customFormat="1" ht="15.6" customHeight="1" x14ac:dyDescent="0.25">
      <c r="A109" s="5"/>
      <c r="B109" s="88"/>
      <c r="C109" s="88"/>
      <c r="D109" s="88"/>
      <c r="F109" s="36"/>
      <c r="G109" s="36"/>
      <c r="I109" s="36"/>
      <c r="J109" s="36"/>
    </row>
    <row r="110" spans="1:10" s="1" customFormat="1" ht="15.6" customHeight="1" x14ac:dyDescent="0.25">
      <c r="B110" s="88" t="s">
        <v>376</v>
      </c>
      <c r="C110" s="88"/>
      <c r="D110" s="88"/>
      <c r="F110" s="36"/>
      <c r="G110" s="36"/>
      <c r="I110" s="36"/>
      <c r="J110" s="36"/>
    </row>
    <row r="111" spans="1:10" ht="15.75" x14ac:dyDescent="0.25">
      <c r="B111" s="5" t="s">
        <v>46</v>
      </c>
      <c r="C111" s="88"/>
      <c r="D111" s="88"/>
    </row>
  </sheetData>
  <sheetProtection formatCells="0" formatColumns="0" formatRows="0" insertColumns="0" insertRows="0" insertHyperlinks="0" deleteColumns="0" deleteRows="0" sort="0" autoFilter="0" pivotTables="0"/>
  <mergeCells count="28">
    <mergeCell ref="H2:J2"/>
    <mergeCell ref="A4:H4"/>
    <mergeCell ref="A6:C6"/>
    <mergeCell ref="D6:J6"/>
    <mergeCell ref="A9:A10"/>
    <mergeCell ref="B9:B10"/>
    <mergeCell ref="C9:C10"/>
    <mergeCell ref="D9:D10"/>
    <mergeCell ref="E9:E10"/>
    <mergeCell ref="F9:G9"/>
    <mergeCell ref="H9:H10"/>
    <mergeCell ref="I9:J9"/>
    <mergeCell ref="A7:D7"/>
    <mergeCell ref="B17:H17"/>
    <mergeCell ref="B12:H12"/>
    <mergeCell ref="B15:H15"/>
    <mergeCell ref="B97:F97"/>
    <mergeCell ref="B18:H18"/>
    <mergeCell ref="B23:F23"/>
    <mergeCell ref="B38:F38"/>
    <mergeCell ref="B39:F39"/>
    <mergeCell ref="B40:J40"/>
    <mergeCell ref="B41:J41"/>
    <mergeCell ref="B43:J43"/>
    <mergeCell ref="B47:H47"/>
    <mergeCell ref="B48:H48"/>
    <mergeCell ref="B53:F53"/>
    <mergeCell ref="B96:F96"/>
  </mergeCells>
  <conditionalFormatting sqref="E13:E110">
    <cfRule type="expression" dxfId="0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0"/>
  <sheetViews>
    <sheetView view="pageBreakPreview" zoomScale="60" zoomScaleNormal="100" workbookViewId="0">
      <selection activeCell="D16" sqref="D16"/>
    </sheetView>
  </sheetViews>
  <sheetFormatPr defaultColWidth="9.140625" defaultRowHeight="15" x14ac:dyDescent="0.25"/>
  <cols>
    <col min="1" max="1" width="5.5703125" customWidth="1"/>
    <col min="2" max="2" width="14.85546875" customWidth="1"/>
    <col min="3" max="3" width="39.140625" customWidth="1"/>
    <col min="4" max="4" width="8.42578125" customWidth="1"/>
    <col min="5" max="5" width="13.42578125" customWidth="1"/>
    <col min="6" max="6" width="12.42578125" customWidth="1"/>
    <col min="7" max="7" width="14.140625" customWidth="1"/>
  </cols>
  <sheetData>
    <row r="1" spans="1:7" ht="15.6" customHeight="1" x14ac:dyDescent="0.25">
      <c r="A1" s="124" t="s">
        <v>302</v>
      </c>
      <c r="B1" s="124"/>
      <c r="C1" s="124"/>
      <c r="D1" s="124"/>
      <c r="E1" s="124"/>
      <c r="F1" s="124"/>
      <c r="G1" s="124"/>
    </row>
    <row r="2" spans="1:7" ht="21.75" customHeight="1" x14ac:dyDescent="0.25">
      <c r="A2" s="37"/>
      <c r="B2" s="37"/>
      <c r="C2" s="37"/>
      <c r="D2" s="37"/>
      <c r="E2" s="37"/>
      <c r="F2" s="37"/>
      <c r="G2" s="37"/>
    </row>
    <row r="3" spans="1:7" ht="15.6" customHeight="1" x14ac:dyDescent="0.25">
      <c r="A3" s="103" t="s">
        <v>303</v>
      </c>
      <c r="B3" s="103"/>
      <c r="C3" s="103"/>
      <c r="D3" s="103"/>
      <c r="E3" s="103"/>
      <c r="F3" s="103"/>
      <c r="G3" s="103"/>
    </row>
    <row r="4" spans="1:7" ht="25.5" customHeight="1" x14ac:dyDescent="0.25">
      <c r="A4" s="125" t="s">
        <v>304</v>
      </c>
      <c r="B4" s="125"/>
      <c r="C4" s="125"/>
      <c r="D4" s="125"/>
      <c r="E4" s="125"/>
      <c r="F4" s="125"/>
      <c r="G4" s="125"/>
    </row>
    <row r="5" spans="1:7" ht="15.6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32" t="s">
        <v>274</v>
      </c>
      <c r="B6" s="132" t="s">
        <v>53</v>
      </c>
      <c r="C6" s="132" t="s">
        <v>235</v>
      </c>
      <c r="D6" s="132" t="s">
        <v>55</v>
      </c>
      <c r="E6" s="133" t="s">
        <v>275</v>
      </c>
      <c r="F6" s="132" t="s">
        <v>57</v>
      </c>
      <c r="G6" s="132"/>
    </row>
    <row r="7" spans="1:7" s="1" customFormat="1" ht="15.6" customHeight="1" x14ac:dyDescent="0.25">
      <c r="A7" s="132"/>
      <c r="B7" s="132"/>
      <c r="C7" s="132"/>
      <c r="D7" s="132"/>
      <c r="E7" s="117"/>
      <c r="F7" s="4" t="s">
        <v>278</v>
      </c>
      <c r="G7" s="4" t="s">
        <v>59</v>
      </c>
    </row>
    <row r="8" spans="1:7" s="1" customFormat="1" ht="15.6" customHeight="1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s="1" customFormat="1" ht="15.6" customHeight="1" x14ac:dyDescent="0.25">
      <c r="A9" s="16"/>
      <c r="B9" s="129" t="s">
        <v>305</v>
      </c>
      <c r="C9" s="129"/>
      <c r="D9" s="129"/>
      <c r="E9" s="129"/>
      <c r="F9" s="129"/>
      <c r="G9" s="129"/>
    </row>
    <row r="10" spans="1:7" s="1" customFormat="1" ht="31.5" customHeight="1" x14ac:dyDescent="0.25">
      <c r="A10" s="20"/>
      <c r="B10" s="38"/>
      <c r="C10" s="19" t="s">
        <v>306</v>
      </c>
      <c r="D10" s="38"/>
      <c r="E10" s="39"/>
      <c r="F10" s="21"/>
      <c r="G10" s="21">
        <v>0</v>
      </c>
    </row>
    <row r="11" spans="1:7" s="1" customFormat="1" ht="15.6" customHeight="1" x14ac:dyDescent="0.25">
      <c r="A11" s="20"/>
      <c r="B11" s="129" t="s">
        <v>307</v>
      </c>
      <c r="C11" s="129"/>
      <c r="D11" s="129"/>
      <c r="E11" s="130"/>
      <c r="F11" s="131"/>
      <c r="G11" s="131"/>
    </row>
    <row r="12" spans="1:7" s="1" customFormat="1" ht="31.5" customHeight="1" x14ac:dyDescent="0.25">
      <c r="A12" s="20"/>
      <c r="B12" s="19"/>
      <c r="C12" s="19" t="s">
        <v>308</v>
      </c>
      <c r="D12" s="19"/>
      <c r="E12" s="30"/>
      <c r="F12" s="21"/>
      <c r="G12" s="21">
        <v>0</v>
      </c>
    </row>
    <row r="13" spans="1:7" s="1" customFormat="1" ht="15.6" customHeight="1" x14ac:dyDescent="0.25">
      <c r="A13" s="20"/>
      <c r="B13" s="19"/>
      <c r="C13" s="19" t="s">
        <v>309</v>
      </c>
      <c r="D13" s="19"/>
      <c r="E13" s="30"/>
      <c r="F13" s="21"/>
      <c r="G13" s="21">
        <v>0</v>
      </c>
    </row>
    <row r="14" spans="1:7" s="1" customFormat="1" ht="15.6" customHeight="1" x14ac:dyDescent="0.25">
      <c r="A14" s="88"/>
      <c r="B14" s="88"/>
    </row>
    <row r="15" spans="1:7" s="1" customFormat="1" ht="15.6" customHeight="1" x14ac:dyDescent="0.25">
      <c r="A15" s="88" t="s">
        <v>231</v>
      </c>
      <c r="B15" s="88"/>
    </row>
    <row r="16" spans="1:7" s="1" customFormat="1" ht="15.6" customHeight="1" x14ac:dyDescent="0.25">
      <c r="A16" s="5" t="s">
        <v>45</v>
      </c>
      <c r="B16" s="88"/>
    </row>
    <row r="17" spans="1:2" s="1" customFormat="1" ht="15.6" customHeight="1" x14ac:dyDescent="0.25">
      <c r="A17" s="88"/>
      <c r="B17" s="88"/>
    </row>
    <row r="18" spans="1:2" s="1" customFormat="1" ht="15.6" customHeight="1" x14ac:dyDescent="0.25">
      <c r="A18" s="88" t="s">
        <v>376</v>
      </c>
      <c r="B18" s="88"/>
    </row>
    <row r="19" spans="1:2" s="1" customFormat="1" ht="15.6" customHeight="1" x14ac:dyDescent="0.25">
      <c r="A19" s="5" t="s">
        <v>46</v>
      </c>
      <c r="B19" s="88"/>
    </row>
    <row r="20" spans="1:2" s="1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workbookViewId="0">
      <selection activeCell="C15" sqref="C15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68"/>
      <c r="C1" s="68"/>
      <c r="D1" s="69" t="s">
        <v>310</v>
      </c>
    </row>
    <row r="2" spans="1:5" x14ac:dyDescent="0.25">
      <c r="A2" s="69"/>
      <c r="B2" s="69"/>
      <c r="C2" s="69"/>
      <c r="D2" s="69"/>
    </row>
    <row r="3" spans="1:5" ht="24.75" customHeight="1" x14ac:dyDescent="0.25">
      <c r="A3" s="134" t="s">
        <v>311</v>
      </c>
      <c r="B3" s="134"/>
      <c r="C3" s="134"/>
      <c r="D3" s="134"/>
    </row>
    <row r="4" spans="1:5" ht="24.75" customHeight="1" x14ac:dyDescent="0.25">
      <c r="A4" s="70"/>
      <c r="B4" s="70"/>
      <c r="C4" s="70"/>
      <c r="D4" s="70"/>
    </row>
    <row r="5" spans="1:5" ht="24.6" customHeight="1" x14ac:dyDescent="0.25">
      <c r="A5" s="135" t="s">
        <v>312</v>
      </c>
      <c r="B5" s="135"/>
      <c r="C5" s="135"/>
      <c r="D5" s="71" t="str">
        <f>'Прил.5 Расчет СМР и ОБ'!D6:J6</f>
        <v xml:space="preserve">Наружные сети водопровода/канализации ЗПС 330 кВ </v>
      </c>
    </row>
    <row r="6" spans="1:5" ht="19.899999999999999" customHeight="1" x14ac:dyDescent="0.25">
      <c r="A6" s="135" t="s">
        <v>4</v>
      </c>
      <c r="B6" s="135"/>
      <c r="C6" s="135"/>
      <c r="D6" s="71"/>
    </row>
    <row r="7" spans="1:5" x14ac:dyDescent="0.25">
      <c r="A7" s="68"/>
      <c r="B7" s="68"/>
      <c r="C7" s="68"/>
      <c r="D7" s="68"/>
    </row>
    <row r="8" spans="1:5" ht="14.45" customHeight="1" x14ac:dyDescent="0.25">
      <c r="A8" s="106" t="s">
        <v>313</v>
      </c>
      <c r="B8" s="106" t="s">
        <v>314</v>
      </c>
      <c r="C8" s="106" t="s">
        <v>315</v>
      </c>
      <c r="D8" s="106" t="s">
        <v>316</v>
      </c>
    </row>
    <row r="9" spans="1:5" ht="15" customHeight="1" x14ac:dyDescent="0.25">
      <c r="A9" s="106"/>
      <c r="B9" s="106"/>
      <c r="C9" s="106"/>
      <c r="D9" s="106"/>
    </row>
    <row r="10" spans="1:5" x14ac:dyDescent="0.25">
      <c r="A10" s="72">
        <v>1</v>
      </c>
      <c r="B10" s="72">
        <v>2</v>
      </c>
      <c r="C10" s="72">
        <v>3</v>
      </c>
      <c r="D10" s="72">
        <v>4</v>
      </c>
    </row>
    <row r="11" spans="1:5" ht="41.45" customHeight="1" x14ac:dyDescent="0.25">
      <c r="A11" s="72" t="s">
        <v>317</v>
      </c>
      <c r="B11" s="72" t="s">
        <v>318</v>
      </c>
      <c r="C11" s="73" t="str">
        <f>D5</f>
        <v xml:space="preserve">Наружные сети водопровода/канализации ЗПС 330 кВ </v>
      </c>
      <c r="D11" s="74">
        <f>'Прил.4 РМ'!C41/1000</f>
        <v>10744.504008291728</v>
      </c>
      <c r="E11" s="67"/>
    </row>
    <row r="12" spans="1:5" ht="15.75" x14ac:dyDescent="0.25">
      <c r="A12" s="88"/>
      <c r="B12" s="88"/>
      <c r="C12" s="75"/>
      <c r="D12" s="75"/>
    </row>
    <row r="13" spans="1:5" ht="15.75" x14ac:dyDescent="0.25">
      <c r="A13" s="88" t="s">
        <v>231</v>
      </c>
      <c r="B13" s="88"/>
      <c r="C13" s="76"/>
      <c r="D13" s="75"/>
    </row>
    <row r="14" spans="1:5" ht="15.75" x14ac:dyDescent="0.25">
      <c r="A14" s="5" t="s">
        <v>45</v>
      </c>
      <c r="B14" s="88"/>
      <c r="C14" s="76"/>
      <c r="D14" s="75"/>
    </row>
    <row r="15" spans="1:5" ht="15.75" x14ac:dyDescent="0.25">
      <c r="A15" s="88"/>
      <c r="B15" s="88"/>
      <c r="C15" s="76"/>
      <c r="D15" s="75"/>
    </row>
    <row r="16" spans="1:5" ht="15.75" x14ac:dyDescent="0.25">
      <c r="A16" s="88" t="s">
        <v>376</v>
      </c>
      <c r="B16" s="88"/>
      <c r="C16" s="76"/>
      <c r="D16" s="75"/>
    </row>
    <row r="17" spans="1:4" ht="15.75" x14ac:dyDescent="0.25">
      <c r="A17" s="5" t="s">
        <v>46</v>
      </c>
      <c r="B17" s="88"/>
      <c r="C17" s="76"/>
      <c r="D17" s="75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2"/>
  <sheetViews>
    <sheetView view="pageBreakPreview" zoomScale="60" zoomScaleNormal="100" workbookViewId="0">
      <selection activeCell="M35" sqref="M35"/>
    </sheetView>
  </sheetViews>
  <sheetFormatPr defaultColWidth="9.140625" defaultRowHeight="15" x14ac:dyDescent="0.25"/>
  <cols>
    <col min="2" max="2" width="40.5703125" customWidth="1"/>
    <col min="3" max="3" width="37" customWidth="1"/>
    <col min="4" max="4" width="32" customWidth="1"/>
  </cols>
  <sheetData>
    <row r="4" spans="2:5" ht="15.6" customHeight="1" x14ac:dyDescent="0.25">
      <c r="B4" s="102" t="s">
        <v>319</v>
      </c>
      <c r="C4" s="102"/>
      <c r="D4" s="102"/>
    </row>
    <row r="5" spans="2:5" ht="18" customHeight="1" x14ac:dyDescent="0.25">
      <c r="B5" s="6"/>
    </row>
    <row r="6" spans="2:5" ht="15.6" customHeight="1" x14ac:dyDescent="0.25">
      <c r="B6" s="103" t="s">
        <v>320</v>
      </c>
      <c r="C6" s="103"/>
      <c r="D6" s="103"/>
    </row>
    <row r="7" spans="2:5" ht="18" customHeight="1" x14ac:dyDescent="0.25">
      <c r="B7" s="7"/>
    </row>
    <row r="8" spans="2:5" s="1" customFormat="1" ht="46.9" customHeight="1" x14ac:dyDescent="0.25">
      <c r="B8" s="4" t="s">
        <v>321</v>
      </c>
      <c r="C8" s="4" t="s">
        <v>322</v>
      </c>
      <c r="D8" s="4" t="s">
        <v>323</v>
      </c>
    </row>
    <row r="9" spans="2:5" s="1" customFormat="1" ht="15.6" customHeight="1" x14ac:dyDescent="0.25">
      <c r="B9" s="4">
        <v>1</v>
      </c>
      <c r="C9" s="4">
        <v>2</v>
      </c>
      <c r="D9" s="4">
        <v>3</v>
      </c>
    </row>
    <row r="10" spans="2:5" s="1" customFormat="1" ht="31.5" customHeight="1" x14ac:dyDescent="0.25">
      <c r="B10" s="4" t="s">
        <v>324</v>
      </c>
      <c r="C10" s="4" t="s">
        <v>325</v>
      </c>
      <c r="D10" s="4">
        <v>44.29</v>
      </c>
    </row>
    <row r="11" spans="2:5" s="1" customFormat="1" ht="31.5" customHeight="1" x14ac:dyDescent="0.25">
      <c r="B11" s="4" t="s">
        <v>326</v>
      </c>
      <c r="C11" s="4" t="s">
        <v>325</v>
      </c>
      <c r="D11" s="4">
        <v>13.47</v>
      </c>
    </row>
    <row r="12" spans="2:5" s="1" customFormat="1" ht="31.5" customHeight="1" x14ac:dyDescent="0.25">
      <c r="B12" s="4" t="s">
        <v>327</v>
      </c>
      <c r="C12" s="4" t="s">
        <v>325</v>
      </c>
      <c r="D12" s="4">
        <v>8.0399999999999991</v>
      </c>
    </row>
    <row r="13" spans="2:5" s="1" customFormat="1" ht="31.5" customHeight="1" x14ac:dyDescent="0.25">
      <c r="B13" s="4" t="s">
        <v>328</v>
      </c>
      <c r="C13" s="8" t="s">
        <v>329</v>
      </c>
      <c r="D13" s="4">
        <v>6.26</v>
      </c>
    </row>
    <row r="14" spans="2:5" s="1" customFormat="1" ht="78" customHeight="1" x14ac:dyDescent="0.25">
      <c r="B14" s="4" t="s">
        <v>330</v>
      </c>
      <c r="C14" s="4" t="s">
        <v>331</v>
      </c>
      <c r="D14" s="9">
        <v>3.9E-2</v>
      </c>
    </row>
    <row r="15" spans="2:5" s="1" customFormat="1" ht="78" customHeight="1" x14ac:dyDescent="0.25">
      <c r="B15" s="4" t="s">
        <v>332</v>
      </c>
      <c r="C15" s="4" t="s">
        <v>333</v>
      </c>
      <c r="D15" s="9">
        <v>2.1000000000000001E-2</v>
      </c>
      <c r="E15" s="3"/>
    </row>
    <row r="16" spans="2:5" s="1" customFormat="1" ht="31.5" customHeight="1" x14ac:dyDescent="0.25">
      <c r="B16" s="4" t="s">
        <v>259</v>
      </c>
      <c r="C16" s="4"/>
      <c r="D16" s="4" t="s">
        <v>334</v>
      </c>
    </row>
    <row r="17" spans="2:4" s="1" customFormat="1" ht="31.5" customHeight="1" x14ac:dyDescent="0.25">
      <c r="B17" s="4" t="s">
        <v>335</v>
      </c>
      <c r="C17" s="4" t="s">
        <v>336</v>
      </c>
      <c r="D17" s="9">
        <v>2.1399999999999999E-2</v>
      </c>
    </row>
    <row r="18" spans="2:4" s="1" customFormat="1" ht="15.6" customHeight="1" x14ac:dyDescent="0.25">
      <c r="B18" s="4" t="s">
        <v>337</v>
      </c>
      <c r="C18" s="4" t="s">
        <v>338</v>
      </c>
      <c r="D18" s="9">
        <v>2E-3</v>
      </c>
    </row>
    <row r="19" spans="2:4" s="1" customFormat="1" ht="15.6" customHeight="1" x14ac:dyDescent="0.25">
      <c r="B19" s="4" t="s">
        <v>267</v>
      </c>
      <c r="C19" s="4" t="s">
        <v>339</v>
      </c>
      <c r="D19" s="9">
        <v>0.03</v>
      </c>
    </row>
    <row r="20" spans="2:4" s="1" customFormat="1" ht="15.6" customHeight="1" x14ac:dyDescent="0.25">
      <c r="B20" s="2"/>
    </row>
    <row r="21" spans="2:4" s="1" customFormat="1" ht="15.6" customHeight="1" x14ac:dyDescent="0.25">
      <c r="B21" s="2"/>
    </row>
    <row r="22" spans="2:4" s="1" customFormat="1" ht="15.6" customHeight="1" x14ac:dyDescent="0.25">
      <c r="B22" s="2"/>
    </row>
    <row r="23" spans="2:4" s="1" customFormat="1" ht="15.6" customHeight="1" x14ac:dyDescent="0.25">
      <c r="B23" s="2"/>
    </row>
    <row r="24" spans="2:4" s="1" customFormat="1" ht="15.6" customHeight="1" x14ac:dyDescent="0.25"/>
    <row r="25" spans="2:4" s="1" customFormat="1" ht="15.6" customHeight="1" x14ac:dyDescent="0.25">
      <c r="B25" s="88"/>
      <c r="C25" s="88"/>
    </row>
    <row r="26" spans="2:4" s="1" customFormat="1" ht="15.6" customHeight="1" x14ac:dyDescent="0.25">
      <c r="B26" s="88" t="s">
        <v>231</v>
      </c>
      <c r="C26" s="88"/>
    </row>
    <row r="27" spans="2:4" s="1" customFormat="1" ht="15.6" customHeight="1" x14ac:dyDescent="0.25">
      <c r="B27" s="5" t="s">
        <v>45</v>
      </c>
      <c r="C27" s="88"/>
    </row>
    <row r="28" spans="2:4" s="1" customFormat="1" ht="15.6" customHeight="1" x14ac:dyDescent="0.25">
      <c r="B28" s="88"/>
      <c r="C28" s="88"/>
    </row>
    <row r="29" spans="2:4" s="1" customFormat="1" ht="15.6" customHeight="1" x14ac:dyDescent="0.25">
      <c r="B29" s="88" t="s">
        <v>376</v>
      </c>
      <c r="C29" s="88"/>
    </row>
    <row r="30" spans="2:4" s="1" customFormat="1" ht="15.6" customHeight="1" x14ac:dyDescent="0.25">
      <c r="B30" s="5" t="s">
        <v>46</v>
      </c>
      <c r="C30" s="88"/>
    </row>
    <row r="31" spans="2:4" s="1" customFormat="1" ht="15.6" customHeight="1" x14ac:dyDescent="0.25"/>
    <row r="32" spans="2:4" s="1" customFormat="1" ht="15.6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zoomScale="60" workbookViewId="0">
      <selection activeCell="P20" sqref="P20"/>
    </sheetView>
  </sheetViews>
  <sheetFormatPr defaultRowHeight="15" x14ac:dyDescent="0.25"/>
  <cols>
    <col min="1" max="1" width="8.85546875" style="86" customWidth="1"/>
    <col min="2" max="2" width="34" style="86" customWidth="1"/>
    <col min="3" max="3" width="13.7109375" style="86" customWidth="1"/>
    <col min="4" max="4" width="23.7109375" style="86" customWidth="1"/>
    <col min="5" max="5" width="24.85546875" style="86" customWidth="1"/>
    <col min="6" max="6" width="45" style="86" customWidth="1"/>
    <col min="7" max="7" width="8.85546875" style="86" customWidth="1"/>
  </cols>
  <sheetData>
    <row r="2" spans="1:7" ht="18" customHeight="1" x14ac:dyDescent="0.25">
      <c r="A2" s="103" t="s">
        <v>340</v>
      </c>
      <c r="B2" s="103"/>
      <c r="C2" s="103"/>
      <c r="D2" s="103"/>
      <c r="E2" s="103"/>
      <c r="F2" s="103"/>
    </row>
    <row r="4" spans="1:7" ht="15.6" customHeight="1" x14ac:dyDescent="0.25">
      <c r="A4" s="87" t="s">
        <v>341</v>
      </c>
      <c r="B4" s="88"/>
      <c r="C4" s="88"/>
      <c r="D4" s="88"/>
      <c r="E4" s="88"/>
      <c r="F4" s="88"/>
      <c r="G4" s="88"/>
    </row>
    <row r="5" spans="1:7" ht="15.6" customHeight="1" x14ac:dyDescent="0.25">
      <c r="A5" s="89" t="s">
        <v>274</v>
      </c>
      <c r="B5" s="89" t="s">
        <v>342</v>
      </c>
      <c r="C5" s="89" t="s">
        <v>343</v>
      </c>
      <c r="D5" s="89" t="s">
        <v>344</v>
      </c>
      <c r="E5" s="89" t="s">
        <v>345</v>
      </c>
      <c r="F5" s="89" t="s">
        <v>346</v>
      </c>
      <c r="G5" s="88"/>
    </row>
    <row r="6" spans="1:7" ht="15.6" customHeight="1" x14ac:dyDescent="0.25">
      <c r="A6" s="89">
        <v>1</v>
      </c>
      <c r="B6" s="89">
        <v>2</v>
      </c>
      <c r="C6" s="89">
        <v>3</v>
      </c>
      <c r="D6" s="89">
        <v>4</v>
      </c>
      <c r="E6" s="89">
        <v>5</v>
      </c>
      <c r="F6" s="89">
        <v>6</v>
      </c>
      <c r="G6" s="88"/>
    </row>
    <row r="7" spans="1:7" ht="124.9" customHeight="1" x14ac:dyDescent="0.25">
      <c r="A7" s="90" t="s">
        <v>347</v>
      </c>
      <c r="B7" s="91" t="s">
        <v>348</v>
      </c>
      <c r="C7" s="92" t="s">
        <v>349</v>
      </c>
      <c r="D7" s="92" t="s">
        <v>350</v>
      </c>
      <c r="E7" s="93">
        <v>47872.94</v>
      </c>
      <c r="F7" s="91" t="s">
        <v>351</v>
      </c>
      <c r="G7" s="88"/>
    </row>
    <row r="8" spans="1:7" ht="46.9" customHeight="1" x14ac:dyDescent="0.25">
      <c r="A8" s="90" t="s">
        <v>352</v>
      </c>
      <c r="B8" s="91" t="s">
        <v>353</v>
      </c>
      <c r="C8" s="92" t="s">
        <v>354</v>
      </c>
      <c r="D8" s="92" t="s">
        <v>355</v>
      </c>
      <c r="E8" s="93">
        <f>1973/12</f>
        <v>164.41666666667001</v>
      </c>
      <c r="F8" s="91" t="s">
        <v>356</v>
      </c>
      <c r="G8" s="94"/>
    </row>
    <row r="9" spans="1:7" ht="15.6" customHeight="1" x14ac:dyDescent="0.25">
      <c r="A9" s="90" t="s">
        <v>357</v>
      </c>
      <c r="B9" s="91" t="s">
        <v>358</v>
      </c>
      <c r="C9" s="92" t="s">
        <v>359</v>
      </c>
      <c r="D9" s="92" t="s">
        <v>350</v>
      </c>
      <c r="E9" s="93">
        <v>1</v>
      </c>
      <c r="F9" s="91"/>
      <c r="G9" s="94"/>
    </row>
    <row r="10" spans="1:7" ht="15.6" customHeight="1" x14ac:dyDescent="0.25">
      <c r="A10" s="90" t="s">
        <v>360</v>
      </c>
      <c r="B10" s="91" t="s">
        <v>361</v>
      </c>
      <c r="C10" s="92"/>
      <c r="D10" s="92"/>
      <c r="E10" s="95">
        <v>2.7</v>
      </c>
      <c r="F10" s="91" t="s">
        <v>362</v>
      </c>
      <c r="G10" s="94"/>
    </row>
    <row r="11" spans="1:7" ht="78" customHeight="1" x14ac:dyDescent="0.25">
      <c r="A11" s="90" t="s">
        <v>363</v>
      </c>
      <c r="B11" s="91" t="s">
        <v>364</v>
      </c>
      <c r="C11" s="92" t="s">
        <v>365</v>
      </c>
      <c r="D11" s="92" t="s">
        <v>350</v>
      </c>
      <c r="E11" s="96">
        <v>1.4</v>
      </c>
      <c r="F11" s="91" t="s">
        <v>366</v>
      </c>
      <c r="G11" s="88"/>
    </row>
    <row r="12" spans="1:7" ht="78" customHeight="1" x14ac:dyDescent="0.25">
      <c r="A12" s="90" t="s">
        <v>367</v>
      </c>
      <c r="B12" s="97" t="s">
        <v>368</v>
      </c>
      <c r="C12" s="92" t="s">
        <v>369</v>
      </c>
      <c r="D12" s="92" t="s">
        <v>350</v>
      </c>
      <c r="E12" s="98">
        <v>1.139</v>
      </c>
      <c r="F12" s="99" t="s">
        <v>370</v>
      </c>
      <c r="G12" s="94"/>
    </row>
    <row r="13" spans="1:7" ht="76.150000000000006" customHeight="1" x14ac:dyDescent="0.25">
      <c r="A13" s="90" t="s">
        <v>371</v>
      </c>
      <c r="B13" s="100" t="s">
        <v>372</v>
      </c>
      <c r="C13" s="92" t="s">
        <v>373</v>
      </c>
      <c r="D13" s="92" t="s">
        <v>374</v>
      </c>
      <c r="E13" s="101">
        <v>368.05</v>
      </c>
      <c r="F13" s="91" t="s">
        <v>375</v>
      </c>
      <c r="G13" s="88"/>
    </row>
  </sheetData>
  <mergeCells count="1">
    <mergeCell ref="A2:F2"/>
  </mergeCells>
  <pageMargins left="0.7" right="0.7" top="0.75" bottom="0.75" header="0.3" footer="0.3"/>
  <pageSetup paperSize="9" scale="58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2023-11-27T03:37:02Z</cp:lastPrinted>
  <dcterms:created xsi:type="dcterms:W3CDTF">2023-08-25T11:35:03Z</dcterms:created>
  <dcterms:modified xsi:type="dcterms:W3CDTF">2023-11-27T03:37:43Z</dcterms:modified>
  <cp:category/>
</cp:coreProperties>
</file>