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89F8E4DB-6A6B-4BF0-84DC-46BBFB9D493C}" xr6:coauthVersionLast="40" xr6:coauthVersionMax="40" xr10:uidLastSave="{00000000-0000-0000-0000-000000000000}"/>
  <bookViews>
    <workbookView xWindow="0" yWindow="0" windowWidth="28800" windowHeight="11325" firstSheet="1" activeTab="3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 10" sheetId="8" r:id="rId8"/>
    <sheet name="ФОТр.тек. 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">{"glc1",#N/A,FALSE,"GLC";"glc2",#N/A,FALSE,"GLC";"glc3",#N/A,FALSE,"GLC";"glc4",#N/A,FALSE,"GLC";"glc5",#N/A,FALSE,"GLC"}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 localSheetId="8">TRUE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">{"glc1",#N/A,FALSE,"GLC";"glc2",#N/A,FALSE,"GLC";"glc3",#N/A,FALSE,"GLC";"glc4",#N/A,FALSE,"GLC";"glc5",#N/A,FALSE,"GLC"}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er2">{"glc1",#N/A,FALSE,"GLC";"glc2",#N/A,FALSE,"GLC";"glc3",#N/A,FALSE,"GLC";"glc4",#N/A,FALSE,"GLC";"glc5",#N/A,FALSE,"GLC"}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">{"glc1",#N/A,FALSE,"GLC";"glc2",#N/A,FALSE,"GLC";"glc3",#N/A,FALSE,"GLC";"glc4",#N/A,FALSE,"GLC";"glc5",#N/A,FALSE,"GLC"}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 localSheetId="8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 localSheetId="8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IF('ФОТр.тек. '!n_3=1,'ФОТр.тек. '!n_2,'ФОТр.тек. '!n_3&amp;'ФОТр.тек. '!n_1)</definedName>
    <definedName name="n0x">IF(n_3=1,n_2,n_3&amp;n_1)</definedName>
    <definedName name="n1x" localSheetId="8">IF('ФОТр.тек. '!n_3=1,'ФОТр.тек. '!n_2,'ФОТр.тек. '!n_3&amp;'ФОТр.тек. '!n_5)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 localSheetId="8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 localSheetId="8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 localSheetId="8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 localSheetId="8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 localSheetId="8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 localSheetId="8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 localSheetId="8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 localSheetId="8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 localSheetId="8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 localSheetId="8">#REF!</definedName>
    <definedName name="Выключатели">#REF!</definedName>
    <definedName name="Вып_ОФ_с_пц" localSheetId="6">#REF!</definedName>
    <definedName name="Вып_ОФ_с_пц" localSheetId="8">#REF!</definedName>
    <definedName name="Вып_ОФ_с_пц">#REF!</definedName>
    <definedName name="Вып_с_новых_ОФ" localSheetId="6">#REF!</definedName>
    <definedName name="Вып_с_новых_ОФ" localSheetId="8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 localSheetId="8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 localSheetId="8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 localSheetId="8">#REF!</definedName>
    <definedName name="Демонтаж_ВЛ">#REF!</definedName>
    <definedName name="Демонтаж_ВЛ_0_4_10_кВ_поопорно" localSheetId="6">#REF!</definedName>
    <definedName name="Демонтаж_ВЛ_0_4_10_кВ_поопорно" localSheetId="8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 localSheetId="8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 localSheetId="8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 localSheetId="8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 localSheetId="8">#REF!</definedName>
    <definedName name="дж">#REF!</definedName>
    <definedName name="дж1" localSheetId="6">#REF!</definedName>
    <definedName name="дж1" localSheetId="8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 localSheetId="8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 localSheetId="8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 localSheetId="8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 localSheetId="8">#REF!</definedName>
    <definedName name="ЗаказДолжность">#REF!</definedName>
    <definedName name="ЗаказИмя" localSheetId="6">#REF!</definedName>
    <definedName name="ЗаказИмя" localSheetId="8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 localSheetId="8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 localSheetId="8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 localSheetId="8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 localSheetId="8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 localSheetId="8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 localSheetId="8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 localSheetId="8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 localSheetId="8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 localSheetId="8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 localSheetId="8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 localSheetId="8">#REF!</definedName>
    <definedName name="КонПериода">#REF!</definedName>
    <definedName name="Контрагент" localSheetId="6">#REF!</definedName>
    <definedName name="Контрагент" localSheetId="8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 localSheetId="8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 localSheetId="8">#REF!</definedName>
    <definedName name="КоэфГорЗаказ">#REF!</definedName>
    <definedName name="КоэфУдорожания" localSheetId="6">#REF!</definedName>
    <definedName name="КоэфУдорожания" localSheetId="8">#REF!</definedName>
    <definedName name="КоэфУдорожания">#REF!</definedName>
    <definedName name="КОЭФФ1" localSheetId="6">#REF!</definedName>
    <definedName name="КОЭФФ1" localSheetId="8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 localSheetId="8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 localSheetId="8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 localSheetId="8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 localSheetId="8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 localSheetId="8">#REF!</definedName>
    <definedName name="новые_ОФ_2003">#REF!</definedName>
    <definedName name="новые_ОФ_2004" localSheetId="6">#REF!</definedName>
    <definedName name="новые_ОФ_2004" localSheetId="8">#REF!</definedName>
    <definedName name="новые_ОФ_2004">#REF!</definedName>
    <definedName name="новые_ОФ_а_всего" localSheetId="6">#REF!</definedName>
    <definedName name="новые_ОФ_а_всего" localSheetId="8">#REF!</definedName>
    <definedName name="новые_ОФ_а_всего">#REF!</definedName>
    <definedName name="новые_ОФ_всего" localSheetId="6">#REF!</definedName>
    <definedName name="новые_ОФ_всего" localSheetId="8">#REF!</definedName>
    <definedName name="новые_ОФ_всего">#REF!</definedName>
    <definedName name="новые_ОФ_п_всего" localSheetId="6">#REF!</definedName>
    <definedName name="новые_ОФ_п_всего" localSheetId="8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 localSheetId="8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#REF!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табл'!$A$1:$E$24</definedName>
    <definedName name="_xlnm.Print_Area" localSheetId="1">'Прил.2 Расч стоим'!$A$1:$J$27</definedName>
    <definedName name="_xlnm.Print_Area" localSheetId="8">'ФОТр.тек. '!$A$1:$F$53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 localSheetId="8">#REF!</definedName>
    <definedName name="ОБЪЕКТ">#REF!</definedName>
    <definedName name="ОбъектАдрес" localSheetId="6">#REF!</definedName>
    <definedName name="ОбъектАдрес" localSheetId="8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 localSheetId="8">#REF!</definedName>
    <definedName name="окраска_05">#REF!</definedName>
    <definedName name="окраска_06" localSheetId="6">#REF!</definedName>
    <definedName name="окраска_06" localSheetId="8">#REF!</definedName>
    <definedName name="окраска_06">#REF!</definedName>
    <definedName name="окраска_07" localSheetId="6">#REF!</definedName>
    <definedName name="окраска_07" localSheetId="8">#REF!</definedName>
    <definedName name="окраска_07">#REF!</definedName>
    <definedName name="окраска_08" localSheetId="6">#REF!</definedName>
    <definedName name="окраска_08" localSheetId="8">#REF!</definedName>
    <definedName name="окраска_08">#REF!</definedName>
    <definedName name="окраска_09" localSheetId="6">#REF!</definedName>
    <definedName name="окраска_09" localSheetId="8">#REF!</definedName>
    <definedName name="окраска_09">#REF!</definedName>
    <definedName name="окраска_10" localSheetId="6">#REF!</definedName>
    <definedName name="окраска_10" localSheetId="8">#REF!</definedName>
    <definedName name="окраска_10">#REF!</definedName>
    <definedName name="окраска_11" localSheetId="6">#REF!</definedName>
    <definedName name="окраска_11" localSheetId="8">#REF!</definedName>
    <definedName name="окраска_11">#REF!</definedName>
    <definedName name="окраска_12" localSheetId="6">#REF!</definedName>
    <definedName name="окраска_12" localSheetId="8">#REF!</definedName>
    <definedName name="окраска_12">#REF!</definedName>
    <definedName name="окраска_13" localSheetId="6">#REF!</definedName>
    <definedName name="окраска_13" localSheetId="8">#REF!</definedName>
    <definedName name="окраска_13">#REF!</definedName>
    <definedName name="окраска_14" localSheetId="6">#REF!</definedName>
    <definedName name="окраска_14" localSheetId="8">#REF!</definedName>
    <definedName name="окраска_14">#REF!</definedName>
    <definedName name="окраска_15" localSheetId="6">#REF!</definedName>
    <definedName name="окраска_15" localSheetId="8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 localSheetId="8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 localSheetId="8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 localSheetId="8">#REF!</definedName>
    <definedName name="Отвод_земель_ПС_20">#REF!</definedName>
    <definedName name="Отвод_земель_ПС_35_220" localSheetId="6">#REF!</definedName>
    <definedName name="Отвод_земель_ПС_35_220" localSheetId="8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 localSheetId="8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 localSheetId="8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 localSheetId="8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 localSheetId="8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 localSheetId="8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 localSheetId="8">#REF!</definedName>
    <definedName name="Под_напр_ВЛ">#REF!</definedName>
    <definedName name="Под_напр_КЛ" localSheetId="6">#REF!</definedName>
    <definedName name="Под_напр_КЛ" localSheetId="8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 localSheetId="8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 localSheetId="8">#REF!</definedName>
    <definedName name="ПодрядДолжн">#REF!</definedName>
    <definedName name="ПодрядИмя" localSheetId="6">#REF!</definedName>
    <definedName name="ПодрядИмя" localSheetId="8">#REF!</definedName>
    <definedName name="ПодрядИмя">#REF!</definedName>
    <definedName name="Подрядчик" localSheetId="6">#REF!</definedName>
    <definedName name="Подрядчик" localSheetId="8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 localSheetId="8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 localSheetId="8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 localSheetId="8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 localSheetId="8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 localSheetId="8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 localSheetId="8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 localSheetId="8">#REF!</definedName>
    <definedName name="приб">#REF!</definedName>
    <definedName name="прибл" localSheetId="6">#REF!</definedName>
    <definedName name="прибл" localSheetId="8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 localSheetId="8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 localSheetId="8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 localSheetId="8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 localSheetId="8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 localSheetId="8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 localSheetId="8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 localSheetId="8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 localSheetId="8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 localSheetId="8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 localSheetId="8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 localSheetId="8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 localSheetId="8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 localSheetId="8">#REF!</definedName>
    <definedName name="Сейсмика_зданий">#REF!</definedName>
    <definedName name="Сейсмика_линий" localSheetId="6">#REF!</definedName>
    <definedName name="Сейсмика_линий" localSheetId="8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 localSheetId="8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 localSheetId="8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 localSheetId="8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 localSheetId="8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 localSheetId="8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 localSheetId="8">#REF!</definedName>
    <definedName name="Стоимость_специальных_переходов">#REF!</definedName>
    <definedName name="стороны" localSheetId="6">#REF!</definedName>
    <definedName name="стороны" localSheetId="8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 localSheetId="8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 localSheetId="8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 localSheetId="8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 localSheetId="8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 localSheetId="8">#REF!</definedName>
    <definedName name="Условия_ВЛ">#REF!</definedName>
    <definedName name="Условия_КЛ" localSheetId="6">#REF!</definedName>
    <definedName name="Условия_КЛ" localSheetId="8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 localSheetId="8">#REF!</definedName>
    <definedName name="Ф10">#REF!</definedName>
    <definedName name="Ф100" localSheetId="6">#REF!</definedName>
    <definedName name="Ф100" localSheetId="8">#REF!</definedName>
    <definedName name="Ф100">#REF!</definedName>
    <definedName name="Ф2" localSheetId="6">#REF!</definedName>
    <definedName name="Ф2" localSheetId="8">#REF!</definedName>
    <definedName name="Ф2">#REF!</definedName>
    <definedName name="Ф5" localSheetId="6">#REF!</definedName>
    <definedName name="Ф5" localSheetId="8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 localSheetId="8">#REF!</definedName>
    <definedName name="Ф51">#REF!</definedName>
    <definedName name="Ф6" localSheetId="6">#REF!</definedName>
    <definedName name="Ф6" localSheetId="8">#REF!</definedName>
    <definedName name="Ф6">#REF!</definedName>
    <definedName name="Ф7" localSheetId="6">#REF!</definedName>
    <definedName name="Ф7" localSheetId="8">#REF!</definedName>
    <definedName name="Ф7">#REF!</definedName>
    <definedName name="Ф8" localSheetId="6">#REF!</definedName>
    <definedName name="Ф8" localSheetId="8">#REF!</definedName>
    <definedName name="Ф8">#REF!</definedName>
    <definedName name="Ф9" localSheetId="6">#REF!</definedName>
    <definedName name="Ф9" localSheetId="8">#REF!</definedName>
    <definedName name="Ф9">#REF!</definedName>
    <definedName name="Ф90" localSheetId="6">#REF!</definedName>
    <definedName name="Ф90" localSheetId="8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 localSheetId="8">#REF!</definedName>
    <definedName name="фо_а_н_пц">#REF!</definedName>
    <definedName name="фо_а_с_пц" localSheetId="6">#REF!</definedName>
    <definedName name="фо_а_с_пц" localSheetId="8">#REF!</definedName>
    <definedName name="фо_а_с_пц">#REF!</definedName>
    <definedName name="фо_н_03" localSheetId="6">#REF!</definedName>
    <definedName name="фо_н_03" localSheetId="8">#REF!</definedName>
    <definedName name="фо_н_03">#REF!</definedName>
    <definedName name="фо_н_04" localSheetId="6">#REF!</definedName>
    <definedName name="фо_н_04" localSheetId="8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 localSheetId="8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 localSheetId="8">#REF!</definedName>
    <definedName name="ЭКСПО">#REF!</definedName>
    <definedName name="ЭКСПОФОРУМ" localSheetId="6">#REF!</definedName>
    <definedName name="ЭКСПОФОРУМ" localSheetId="8">#REF!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 localSheetId="8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 localSheetId="8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53" i="9" l="1"/>
  <c r="E48" i="9"/>
  <c r="E45" i="9"/>
  <c r="E40" i="9"/>
  <c r="E37" i="9"/>
  <c r="E32" i="9"/>
  <c r="E29" i="9"/>
  <c r="E24" i="9"/>
  <c r="E21" i="9"/>
  <c r="E16" i="9"/>
  <c r="E13" i="9"/>
  <c r="E8" i="9"/>
  <c r="C11" i="7"/>
  <c r="D5" i="7"/>
  <c r="J100" i="5"/>
  <c r="G100" i="5"/>
  <c r="J99" i="5"/>
  <c r="G99" i="5"/>
  <c r="J95" i="5"/>
  <c r="I95" i="5"/>
  <c r="G95" i="5"/>
  <c r="J94" i="5"/>
  <c r="I94" i="5"/>
  <c r="G94" i="5"/>
  <c r="J93" i="5"/>
  <c r="I93" i="5"/>
  <c r="G93" i="5"/>
  <c r="J92" i="5"/>
  <c r="I92" i="5"/>
  <c r="G92" i="5"/>
  <c r="J91" i="5"/>
  <c r="I91" i="5"/>
  <c r="G91" i="5"/>
  <c r="J90" i="5"/>
  <c r="I90" i="5"/>
  <c r="G90" i="5"/>
  <c r="J89" i="5"/>
  <c r="I89" i="5"/>
  <c r="G89" i="5"/>
  <c r="J88" i="5"/>
  <c r="I88" i="5"/>
  <c r="G88" i="5"/>
  <c r="J87" i="5"/>
  <c r="I87" i="5"/>
  <c r="G87" i="5"/>
  <c r="J86" i="5"/>
  <c r="I86" i="5"/>
  <c r="G86" i="5"/>
  <c r="J85" i="5"/>
  <c r="I85" i="5"/>
  <c r="G85" i="5"/>
  <c r="J84" i="5"/>
  <c r="I84" i="5"/>
  <c r="G84" i="5"/>
  <c r="J83" i="5"/>
  <c r="I83" i="5"/>
  <c r="G83" i="5"/>
  <c r="J82" i="5"/>
  <c r="I82" i="5"/>
  <c r="G82" i="5"/>
  <c r="J81" i="5"/>
  <c r="I81" i="5"/>
  <c r="G81" i="5"/>
  <c r="J80" i="5"/>
  <c r="I80" i="5"/>
  <c r="G80" i="5"/>
  <c r="J79" i="5"/>
  <c r="I79" i="5"/>
  <c r="G79" i="5"/>
  <c r="J78" i="5"/>
  <c r="I78" i="5"/>
  <c r="G78" i="5"/>
  <c r="J77" i="5"/>
  <c r="I77" i="5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65" i="5"/>
  <c r="I65" i="5"/>
  <c r="G65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J55" i="5"/>
  <c r="I55" i="5"/>
  <c r="G55" i="5"/>
  <c r="J54" i="5"/>
  <c r="I54" i="5"/>
  <c r="G54" i="5"/>
  <c r="J52" i="5"/>
  <c r="I52" i="5"/>
  <c r="G52" i="5"/>
  <c r="J51" i="5"/>
  <c r="I51" i="5"/>
  <c r="G51" i="5"/>
  <c r="J50" i="5"/>
  <c r="I50" i="5"/>
  <c r="G50" i="5"/>
  <c r="J49" i="5"/>
  <c r="I49" i="5"/>
  <c r="G49" i="5"/>
  <c r="J39" i="5"/>
  <c r="H39" i="5"/>
  <c r="G39" i="5"/>
  <c r="J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31" i="4"/>
  <c r="C26" i="4"/>
  <c r="C25" i="4"/>
  <c r="C23" i="4"/>
  <c r="C22" i="4"/>
  <c r="C21" i="4"/>
  <c r="C20" i="4"/>
  <c r="C15" i="4"/>
  <c r="C14" i="4"/>
  <c r="C13" i="4"/>
  <c r="C12" i="4"/>
  <c r="C11" i="4"/>
  <c r="B8" i="4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F11" i="3"/>
  <c r="J15" i="2"/>
  <c r="I15" i="2"/>
  <c r="H15" i="2"/>
  <c r="G15" i="2"/>
  <c r="F15" i="2"/>
  <c r="J14" i="2"/>
  <c r="I14" i="2"/>
  <c r="H14" i="2"/>
  <c r="G14" i="2"/>
  <c r="F14" i="2"/>
  <c r="D9" i="2"/>
  <c r="K8" i="2"/>
  <c r="B7" i="2"/>
  <c r="B6" i="2"/>
  <c r="J96" i="5" l="1"/>
  <c r="C17" i="4" s="1"/>
  <c r="J53" i="5"/>
  <c r="C16" i="4" s="1"/>
  <c r="G96" i="5"/>
  <c r="G53" i="5"/>
  <c r="C18" i="4" l="1"/>
  <c r="C19" i="4" s="1"/>
  <c r="J97" i="5"/>
  <c r="J98" i="5" s="1"/>
  <c r="J101" i="5" s="1"/>
  <c r="J102" i="5" s="1"/>
  <c r="J103" i="5" s="1"/>
  <c r="G97" i="5"/>
  <c r="H68" i="5" s="1"/>
  <c r="H57" i="5" l="1"/>
  <c r="H71" i="5"/>
  <c r="H82" i="5"/>
  <c r="H74" i="5"/>
  <c r="H90" i="5"/>
  <c r="H85" i="5"/>
  <c r="H54" i="5"/>
  <c r="H65" i="5"/>
  <c r="H77" i="5"/>
  <c r="H86" i="5"/>
  <c r="H67" i="5"/>
  <c r="H76" i="5"/>
  <c r="H84" i="5"/>
  <c r="H52" i="5"/>
  <c r="H56" i="5"/>
  <c r="H59" i="5"/>
  <c r="H51" i="5"/>
  <c r="H73" i="5"/>
  <c r="H94" i="5"/>
  <c r="H92" i="5"/>
  <c r="H88" i="5"/>
  <c r="H70" i="5"/>
  <c r="H62" i="5"/>
  <c r="H49" i="5"/>
  <c r="H95" i="5"/>
  <c r="H91" i="5"/>
  <c r="H87" i="5"/>
  <c r="H72" i="5"/>
  <c r="H79" i="5"/>
  <c r="G98" i="5"/>
  <c r="G101" i="5" s="1"/>
  <c r="G102" i="5" s="1"/>
  <c r="G103" i="5" s="1"/>
  <c r="H81" i="5"/>
  <c r="H50" i="5"/>
  <c r="H55" i="5"/>
  <c r="H93" i="5"/>
  <c r="H89" i="5"/>
  <c r="H60" i="5"/>
  <c r="H75" i="5"/>
  <c r="H58" i="5"/>
  <c r="H63" i="5"/>
  <c r="H78" i="5"/>
  <c r="H61" i="5"/>
  <c r="H66" i="5"/>
  <c r="H80" i="5"/>
  <c r="H64" i="5"/>
  <c r="H69" i="5"/>
  <c r="H83" i="5"/>
  <c r="C24" i="4"/>
  <c r="H53" i="5" l="1"/>
  <c r="H96" i="5"/>
  <c r="D13" i="4"/>
  <c r="D22" i="4"/>
  <c r="C27" i="4"/>
  <c r="D14" i="4"/>
  <c r="D15" i="4"/>
  <c r="D11" i="4"/>
  <c r="D24" i="4"/>
  <c r="D12" i="4"/>
  <c r="C29" i="4"/>
  <c r="D20" i="4"/>
  <c r="D16" i="4"/>
  <c r="D17" i="4"/>
  <c r="D18" i="4"/>
  <c r="D19" i="4"/>
  <c r="H97" i="5" l="1"/>
  <c r="C30" i="4"/>
  <c r="C37" i="4" l="1"/>
  <c r="C36" i="4"/>
  <c r="C38" i="4" l="1"/>
  <c r="C39" i="4" l="1"/>
  <c r="C40" i="4" l="1"/>
  <c r="E39" i="4" s="1"/>
  <c r="E40" i="4" l="1"/>
  <c r="E33" i="4"/>
  <c r="E25" i="4"/>
  <c r="E14" i="4"/>
  <c r="E13" i="4"/>
  <c r="E32" i="4"/>
  <c r="E15" i="4"/>
  <c r="E11" i="4"/>
  <c r="E35" i="4"/>
  <c r="E26" i="4"/>
  <c r="E22" i="4"/>
  <c r="E20" i="4"/>
  <c r="E16" i="4"/>
  <c r="E12" i="4"/>
  <c r="C41" i="4"/>
  <c r="D11" i="7" s="1"/>
  <c r="E34" i="4"/>
  <c r="E31" i="4"/>
  <c r="E17" i="4"/>
  <c r="E18" i="4"/>
  <c r="E19" i="4"/>
  <c r="E24" i="4"/>
  <c r="E27" i="4"/>
  <c r="E29" i="4"/>
  <c r="E30" i="4"/>
  <c r="E36" i="4"/>
  <c r="E37" i="4"/>
  <c r="E38" i="4"/>
</calcChain>
</file>

<file path=xl/sharedStrings.xml><?xml version="1.0" encoding="utf-8"?>
<sst xmlns="http://schemas.openxmlformats.org/spreadsheetml/2006/main" count="868" uniqueCount="394">
  <si>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</si>
  <si>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</si>
  <si>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ЗПС 500 кВ </t>
  </si>
  <si>
    <t>Сопоставимый уровень цен: базовый уровень цен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</si>
  <si>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</si>
  <si>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</si>
  <si>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</si>
  <si>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</si>
  <si>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</si>
  <si>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</si>
  <si>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</si>
  <si>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</si>
  <si>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</si>
  <si>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</si>
  <si>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</si>
  <si>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</si>
  <si>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 - 254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</si>
  <si>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</si>
  <si>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</si>
  <si>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</si>
  <si>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</si>
  <si>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</si>
  <si>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</si>
  <si>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</si>
  <si>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</si>
  <si>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</si>
  <si>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</si>
  <si>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</si>
  <si>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</si>
  <si>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</si>
  <si>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</si>
  <si>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</si>
  <si>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</si>
  <si>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</si>
  <si>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</si>
  <si>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2022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</si>
  <si>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</si>
  <si>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</si>
  <si>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</si>
  <si>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</si>
  <si>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</si>
  <si>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02.06-01-01</t>
  </si>
  <si>
    <t>02.06-01-01 ПС 220 кВ Жирекен. Наружные сети водоотведения.</t>
  </si>
  <si>
    <t>02.06-01-02</t>
  </si>
  <si>
    <t>02.06-01-01 ПС 220 кВ Жирекен. Наружные сети водоснабжения.</t>
  </si>
  <si>
    <t>Всего по объекту:</t>
  </si>
  <si>
    <t>Всего по объекту в сопоставимом уровне цен 4 кв. 2022г: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</si>
  <si>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</si>
  <si>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</si>
  <si>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</si>
  <si>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</si>
  <si>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</si>
  <si>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</si>
  <si>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</si>
  <si>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ЗПС 500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</si>
  <si>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</si>
  <si>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</si>
  <si>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</si>
  <si>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</si>
  <si>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</si>
  <si>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</si>
  <si>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</si>
  <si>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</si>
  <si>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</si>
  <si>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</si>
  <si>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</si>
  <si>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</si>
  <si>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</si>
  <si>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</si>
  <si>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</si>
  <si>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</si>
  <si>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</si>
  <si>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</si>
  <si>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</si>
  <si>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</si>
  <si>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</si>
  <si>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</si>
  <si>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</si>
  <si>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</si>
  <si>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</si>
  <si>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</si>
  <si>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</si>
  <si>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</si>
  <si>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</si>
  <si>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</si>
  <si>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</si>
  <si>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</si>
  <si>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</si>
  <si>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</si>
  <si>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</si>
  <si>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</si>
  <si>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</si>
  <si>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</si>
  <si>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</si>
  <si>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</si>
  <si>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</si>
  <si>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</si>
  <si>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</si>
  <si>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</si>
  <si>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</si>
  <si>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</si>
  <si>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</si>
  <si>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</si>
  <si>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</si>
  <si>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</si>
  <si>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</si>
  <si>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</si>
  <si>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</si>
  <si>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</si>
  <si>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</si>
  <si>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</si>
  <si>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</si>
  <si>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</si>
  <si>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</si>
  <si>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</si>
  <si>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</si>
  <si>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</si>
  <si>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</si>
  <si>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</si>
  <si>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</si>
  <si>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</si>
  <si>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</si>
  <si>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</si>
  <si>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</si>
  <si>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</si>
  <si>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</si>
  <si>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</si>
  <si>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</si>
  <si>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</si>
  <si>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</si>
  <si>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</si>
  <si>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</si>
  <si>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</si>
  <si>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</si>
  <si>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</si>
  <si>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Прайс из СД ОП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</si>
  <si>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</si>
  <si>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</si>
  <si>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</si>
  <si>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</si>
  <si>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</si>
  <si>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</si>
  <si>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</si>
  <si>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</si>
  <si>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</si>
  <si>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</si>
  <si>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</si>
  <si>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</si>
  <si>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</si>
  <si>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</si>
  <si>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</si>
  <si>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</si>
  <si>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</si>
  <si>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</si>
  <si>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</si>
  <si>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</si>
  <si>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</si>
  <si>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</si>
  <si>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</si>
  <si>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</si>
  <si>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</si>
  <si>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</si>
  <si>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</si>
  <si>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</si>
  <si>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</si>
  <si>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</si>
  <si>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</si>
  <si>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</si>
  <si>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</si>
  <si>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</si>
  <si>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</si>
  <si>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</si>
  <si>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</si>
  <si>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</si>
  <si>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</si>
  <si>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</si>
  <si>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</si>
  <si>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</si>
  <si>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</si>
  <si>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</si>
  <si>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</si>
  <si>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</si>
  <si>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</si>
  <si>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</si>
  <si>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</si>
  <si>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</si>
  <si>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</si>
  <si>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</si>
  <si>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</si>
  <si>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</si>
  <si>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</si>
  <si>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</si>
  <si>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</si>
  <si>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</si>
  <si>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</si>
  <si>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</si>
  <si>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</si>
  <si>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</si>
  <si>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</si>
  <si>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</si>
  <si>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</si>
  <si>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</si>
  <si>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</si>
  <si>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</si>
  <si>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</si>
  <si>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</si>
  <si>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</si>
  <si>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</si>
  <si>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</si>
  <si>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</si>
  <si>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</si>
  <si>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</si>
  <si>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</si>
  <si>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</si>
  <si>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</si>
  <si>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</si>
  <si>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</si>
  <si>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</si>
  <si>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</si>
  <si>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</si>
  <si>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</si>
  <si>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</si>
  <si>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</si>
  <si>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</si>
  <si>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</si>
  <si>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</si>
  <si>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</si>
  <si>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</si>
  <si>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</si>
  <si>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</si>
  <si>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</si>
  <si>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</si>
  <si>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</si>
  <si>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</si>
  <si>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</si>
  <si>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</si>
  <si>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</si>
  <si>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</si>
  <si>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</si>
  <si>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ЗПС 500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</si>
  <si>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</si>
  <si>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</si>
  <si>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</si>
  <si>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</si>
  <si>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</si>
  <si>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</si>
  <si>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</si>
  <si>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</si>
  <si>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</si>
  <si>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</si>
  <si>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</si>
  <si>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</si>
  <si>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</si>
  <si>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</si>
  <si>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</si>
  <si>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</si>
  <si>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</si>
  <si>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</si>
  <si>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</si>
  <si>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</si>
  <si>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</si>
  <si>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</si>
  <si>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</si>
  <si>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</si>
  <si>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</si>
  <si>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</si>
  <si>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</si>
  <si>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</si>
  <si>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</si>
  <si>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</si>
  <si>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</si>
  <si>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</si>
  <si>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</si>
  <si>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</si>
  <si>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</si>
  <si>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</si>
  <si>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</si>
  <si>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</si>
  <si>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</si>
  <si>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</si>
  <si>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</si>
  <si>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</si>
  <si>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Наружные сети водопровода/канализации ЗПС 500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</si>
  <si>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</si>
  <si>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</si>
  <si>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</si>
  <si>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</si>
  <si>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</si>
  <si>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</si>
  <si>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</si>
  <si>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</si>
  <si>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</si>
  <si>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</si>
  <si>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</si>
  <si>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</si>
  <si>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</si>
  <si>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</si>
  <si>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</si>
  <si>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</si>
  <si>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</si>
  <si>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</si>
  <si>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</si>
  <si>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</si>
  <si>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</si>
  <si>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</si>
  <si>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</si>
  <si>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</si>
  <si>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</si>
  <si>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</si>
  <si>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</si>
  <si>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</si>
  <si>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</si>
  <si>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</si>
  <si>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ЗПС 500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</si>
  <si>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</si>
  <si>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</si>
  <si>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</si>
  <si>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</si>
  <si>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</si>
  <si>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</si>
  <si>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</si>
  <si>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</si>
  <si>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</si>
  <si>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</si>
  <si>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</si>
  <si>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</si>
  <si>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НВК 500 кВ </t>
  </si>
  <si>
    <t>УНЦ прочих здания и сооружений ПС</t>
  </si>
  <si>
    <t>Составил ______________________      М.С. Колотиевская</t>
  </si>
  <si>
    <t>Проверил ______________________        А.В. Костянецкая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</si>
  <si>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</si>
  <si>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</si>
  <si>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</si>
  <si>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</si>
  <si>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</si>
  <si>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</si>
  <si>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</si>
  <si>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</si>
  <si>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</si>
  <si>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</si>
  <si>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</si>
  <si>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</si>
  <si>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</si>
  <si>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</si>
  <si>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</si>
  <si>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</si>
  <si>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</si>
  <si>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</si>
  <si>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</si>
  <si>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</si>
  <si>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</si>
  <si>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</si>
  <si>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</si>
  <si>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</si>
  <si>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</si>
  <si>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</si>
  <si>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</si>
  <si>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</si>
  <si>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</si>
  <si>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</si>
  <si>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</si>
  <si>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</si>
  <si>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</si>
  <si>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</si>
  <si>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</si>
  <si>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</si>
  <si>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</si>
  <si>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</si>
  <si>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</si>
  <si>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</si>
  <si>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</si>
  <si>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</si>
  <si>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</si>
  <si>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</si>
  <si>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</si>
  <si>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</si>
  <si>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</si>
  <si>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</si>
  <si>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</si>
  <si>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</si>
  <si>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</si>
  <si>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</si>
  <si>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</si>
  <si>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</si>
  <si>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</si>
  <si>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</si>
  <si>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</si>
  <si>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</si>
  <si>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</si>
  <si>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Ведущий инженер</t>
  </si>
  <si>
    <t>Инженер I категории</t>
  </si>
  <si>
    <t>Инженер II категории</t>
  </si>
  <si>
    <t>Инженер III категории</t>
  </si>
  <si>
    <t>Техник I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</si>
</sst>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u/>
      <sz val="12"/>
      <color rgb="FF0000FF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165" fontId="5" fillId="0" borderId="0" xfId="0" applyNumberFormat="1" applyFont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49" fontId="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/>
    <xf numFmtId="167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6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5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Relationship Id="rId4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view="pageBreakPreview" zoomScale="85" zoomScaleNormal="85" workbookViewId="0">
      <selection activeCell="E15" sqref="E15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46.4257812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114" t="s">
        <v>0</v>
      </c>
      <c r="C1" s="114"/>
      <c r="D1" s="114"/>
      <c r="E1" s="114"/>
    </row>
    <row r="2" spans="1:9" s="1" customFormat="1" x14ac:dyDescent="0.25">
      <c r="B2" s="115" t="s">
        <v>1</v>
      </c>
      <c r="C2" s="115"/>
      <c r="D2" s="115"/>
      <c r="E2" s="115"/>
    </row>
    <row r="3" spans="1:9" s="1" customFormat="1" x14ac:dyDescent="0.25">
      <c r="B3" s="57"/>
      <c r="C3" s="57"/>
      <c r="D3" s="57"/>
      <c r="E3" s="57"/>
    </row>
    <row r="4" spans="1:9" s="1" customFormat="1" x14ac:dyDescent="0.25">
      <c r="B4" s="57"/>
      <c r="C4" s="57"/>
      <c r="D4" s="57"/>
      <c r="E4" s="57"/>
    </row>
    <row r="5" spans="1:9" s="1" customFormat="1" x14ac:dyDescent="0.25">
      <c r="B5" s="116" t="s">
        <v>2</v>
      </c>
      <c r="C5" s="116"/>
      <c r="D5" s="116"/>
      <c r="E5" s="116"/>
      <c r="G5" s="3"/>
    </row>
    <row r="6" spans="1:9" s="1" customFormat="1" ht="31.7" customHeight="1" x14ac:dyDescent="0.25">
      <c r="B6" s="116" t="s">
        <v>3</v>
      </c>
      <c r="C6" s="116"/>
      <c r="D6" s="116"/>
      <c r="E6" s="116"/>
    </row>
    <row r="7" spans="1:9" s="1" customFormat="1" ht="15.75" customHeight="1" x14ac:dyDescent="0.25">
      <c r="B7" s="116" t="s">
        <v>4</v>
      </c>
      <c r="C7" s="116"/>
      <c r="D7" s="116"/>
      <c r="E7" s="116"/>
      <c r="G7" s="3"/>
    </row>
    <row r="10" spans="1:9" ht="31.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5" customHeight="1" x14ac:dyDescent="0.25">
      <c r="A12" s="4">
        <v>2</v>
      </c>
      <c r="B12" s="8" t="s">
        <v>10</v>
      </c>
      <c r="C12" s="4" t="s">
        <v>11</v>
      </c>
    </row>
    <row r="13" spans="1:9" ht="31.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87" t="s">
        <v>16</v>
      </c>
      <c r="G15" s="59"/>
      <c r="H15" s="59"/>
      <c r="I15" s="59"/>
    </row>
    <row r="16" spans="1:9" ht="109.15" customHeight="1" x14ac:dyDescent="0.25">
      <c r="A16" s="4">
        <v>6</v>
      </c>
      <c r="B16" s="58" t="s">
        <v>17</v>
      </c>
      <c r="C16" s="4"/>
      <c r="G16" s="59"/>
      <c r="H16" s="59"/>
      <c r="I16" s="59"/>
    </row>
    <row r="17" spans="1:9" ht="31.5" customHeight="1" x14ac:dyDescent="0.25">
      <c r="A17" s="60" t="s">
        <v>18</v>
      </c>
      <c r="B17" s="58" t="s">
        <v>19</v>
      </c>
      <c r="C17" s="4"/>
      <c r="G17" s="59"/>
      <c r="H17" s="59"/>
      <c r="I17" s="59"/>
    </row>
    <row r="18" spans="1:9" ht="63.75" customHeight="1" x14ac:dyDescent="0.25">
      <c r="A18" s="60" t="s">
        <v>20</v>
      </c>
      <c r="B18" s="58" t="s">
        <v>21</v>
      </c>
      <c r="C18" s="4"/>
      <c r="G18" s="62"/>
      <c r="H18" s="62"/>
      <c r="I18" s="62"/>
    </row>
    <row r="19" spans="1:9" x14ac:dyDescent="0.25">
      <c r="A19" s="60" t="s">
        <v>22</v>
      </c>
      <c r="B19" s="8" t="s">
        <v>23</v>
      </c>
      <c r="C19" s="61"/>
      <c r="I19" s="1"/>
    </row>
    <row r="20" spans="1:9" ht="31.5" customHeight="1" x14ac:dyDescent="0.25">
      <c r="A20" s="60" t="s">
        <v>24</v>
      </c>
      <c r="B20" s="8" t="s">
        <v>25</v>
      </c>
      <c r="C20" s="4"/>
    </row>
    <row r="21" spans="1:9" x14ac:dyDescent="0.25">
      <c r="A21" s="63">
        <v>7</v>
      </c>
      <c r="B21" s="8" t="s">
        <v>26</v>
      </c>
      <c r="C21" s="4"/>
    </row>
    <row r="22" spans="1:9" ht="140.44999999999999" customHeight="1" x14ac:dyDescent="0.25">
      <c r="A22" s="63">
        <v>8</v>
      </c>
      <c r="B22" s="8" t="s">
        <v>27</v>
      </c>
      <c r="C22" s="64"/>
    </row>
    <row r="23" spans="1:9" ht="62.45" customHeight="1" x14ac:dyDescent="0.25">
      <c r="A23" s="63">
        <v>9</v>
      </c>
      <c r="B23" s="8" t="s">
        <v>28</v>
      </c>
      <c r="C23" s="65"/>
    </row>
    <row r="24" spans="1:9" x14ac:dyDescent="0.25">
      <c r="A24" s="63">
        <v>10</v>
      </c>
      <c r="B24" s="8" t="s">
        <v>29</v>
      </c>
      <c r="C24" s="4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7"/>
  <sheetViews>
    <sheetView view="pageBreakPreview" zoomScale="70" zoomScaleNormal="85" workbookViewId="0">
      <selection activeCell="G21" sqref="G21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23.14062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114" t="s">
        <v>30</v>
      </c>
      <c r="C3" s="114"/>
      <c r="D3" s="114"/>
      <c r="E3" s="114"/>
      <c r="F3" s="114"/>
      <c r="G3" s="114"/>
      <c r="H3" s="114"/>
      <c r="I3" s="114"/>
      <c r="J3" s="114"/>
      <c r="K3" s="114"/>
    </row>
    <row r="4" spans="2:12" x14ac:dyDescent="0.25">
      <c r="B4" s="115" t="s">
        <v>31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2:12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2" x14ac:dyDescent="0.25">
      <c r="B6" s="116" t="str">
        <f>'Прил.1 Сравнит табл'!B5:E5</f>
        <v xml:space="preserve">Наименование разрабатываемого показателя УНЦ — Наружные сети водопровода/канализации ЗПС 500 кВ </v>
      </c>
      <c r="C6" s="116"/>
      <c r="D6" s="116"/>
      <c r="E6" s="116"/>
      <c r="F6" s="116"/>
      <c r="G6" s="116"/>
      <c r="H6" s="116"/>
      <c r="I6" s="116"/>
      <c r="J6" s="116"/>
      <c r="K6" s="116"/>
      <c r="L6" s="3"/>
    </row>
    <row r="7" spans="2:12" x14ac:dyDescent="0.25">
      <c r="B7" s="118" t="str">
        <f>'Прил.1 Сравнит табл'!B7:E7</f>
        <v>Единица измерения  — 1 ПС</v>
      </c>
      <c r="C7" s="118"/>
      <c r="D7" s="118"/>
      <c r="E7" s="118"/>
      <c r="F7" s="118"/>
      <c r="G7" s="116"/>
      <c r="H7" s="116"/>
      <c r="I7" s="116"/>
      <c r="J7" s="116"/>
      <c r="K7" s="116"/>
      <c r="L7" s="3"/>
    </row>
    <row r="8" spans="2:12" x14ac:dyDescent="0.25">
      <c r="B8" s="2"/>
      <c r="K8" s="66">
        <f>'Прил.1 Сравнит табл'!G19</f>
        <v>0</v>
      </c>
    </row>
    <row r="9" spans="2:12" x14ac:dyDescent="0.25">
      <c r="B9" s="119" t="s">
        <v>5</v>
      </c>
      <c r="C9" s="119" t="s">
        <v>32</v>
      </c>
      <c r="D9" s="119" t="str">
        <f>'Прил.1 Сравнит табл'!C11</f>
        <v>ПС 500 кВ Очаково</v>
      </c>
      <c r="E9" s="119"/>
      <c r="F9" s="119"/>
      <c r="G9" s="119"/>
      <c r="H9" s="119"/>
      <c r="I9" s="119"/>
      <c r="J9" s="119"/>
    </row>
    <row r="10" spans="2:12" x14ac:dyDescent="0.25">
      <c r="B10" s="119"/>
      <c r="C10" s="119"/>
      <c r="D10" s="119" t="s">
        <v>33</v>
      </c>
      <c r="E10" s="119" t="s">
        <v>34</v>
      </c>
      <c r="F10" s="119" t="s">
        <v>35</v>
      </c>
      <c r="G10" s="119"/>
      <c r="H10" s="119"/>
      <c r="I10" s="119"/>
      <c r="J10" s="119"/>
    </row>
    <row r="11" spans="2:12" ht="31.5" customHeight="1" x14ac:dyDescent="0.25">
      <c r="B11" s="119"/>
      <c r="C11" s="119"/>
      <c r="D11" s="119"/>
      <c r="E11" s="119"/>
      <c r="F11" s="4" t="s">
        <v>36</v>
      </c>
      <c r="G11" s="4" t="s">
        <v>37</v>
      </c>
      <c r="H11" s="4" t="s">
        <v>38</v>
      </c>
      <c r="I11" s="4" t="s">
        <v>39</v>
      </c>
      <c r="J11" s="4" t="s">
        <v>40</v>
      </c>
    </row>
    <row r="12" spans="2:12" ht="31.5" customHeight="1" x14ac:dyDescent="0.25">
      <c r="B12" s="4">
        <v>1</v>
      </c>
      <c r="C12" s="19"/>
      <c r="D12" s="67" t="s">
        <v>41</v>
      </c>
      <c r="E12" s="68" t="s">
        <v>42</v>
      </c>
      <c r="F12" s="69">
        <v>11102146</v>
      </c>
      <c r="G12" s="69">
        <v>22092236</v>
      </c>
      <c r="H12" s="69"/>
      <c r="I12" s="69"/>
      <c r="J12" s="69">
        <v>33194382</v>
      </c>
    </row>
    <row r="13" spans="2:12" ht="31.5" customHeight="1" x14ac:dyDescent="0.25">
      <c r="B13" s="4"/>
      <c r="C13" s="19"/>
      <c r="D13" s="67" t="s">
        <v>43</v>
      </c>
      <c r="E13" s="68" t="s">
        <v>44</v>
      </c>
      <c r="F13" s="69">
        <v>2970238</v>
      </c>
      <c r="G13" s="69"/>
      <c r="H13" s="69"/>
      <c r="I13" s="69"/>
      <c r="J13" s="69">
        <v>2970238</v>
      </c>
    </row>
    <row r="14" spans="2:12" x14ac:dyDescent="0.25">
      <c r="B14" s="117" t="s">
        <v>45</v>
      </c>
      <c r="C14" s="117"/>
      <c r="D14" s="117"/>
      <c r="E14" s="117"/>
      <c r="F14" s="70">
        <f>SUM(F12:F13)</f>
        <v>14072384</v>
      </c>
      <c r="G14" s="70">
        <f>SUM(G12:G13)</f>
        <v>22092236</v>
      </c>
      <c r="H14" s="70">
        <f>SUM(H12:H13)</f>
        <v>0</v>
      </c>
      <c r="I14" s="70">
        <f>SUM(I12:I13)</f>
        <v>0</v>
      </c>
      <c r="J14" s="70">
        <f>SUM(J12:J12)</f>
        <v>33194382</v>
      </c>
    </row>
    <row r="15" spans="2:12" x14ac:dyDescent="0.25">
      <c r="B15" s="117" t="s">
        <v>46</v>
      </c>
      <c r="C15" s="117"/>
      <c r="D15" s="117"/>
      <c r="E15" s="117"/>
      <c r="F15" s="71">
        <f>F14*$K$8</f>
        <v>0</v>
      </c>
      <c r="G15" s="71">
        <f>G14*$K$8</f>
        <v>0</v>
      </c>
      <c r="H15" s="71">
        <f>H14*$K$8</f>
        <v>0</v>
      </c>
      <c r="I15" s="71">
        <f>I14*$K$8</f>
        <v>0</v>
      </c>
      <c r="J15" s="71">
        <f>J14*$K$8</f>
        <v>0</v>
      </c>
    </row>
    <row r="16" spans="2:12" x14ac:dyDescent="0.25">
      <c r="B16" s="2"/>
    </row>
    <row r="17" spans="2:11" x14ac:dyDescent="0.25">
      <c r="B17" s="2"/>
      <c r="K17" s="66">
        <v>1</v>
      </c>
    </row>
    <row r="18" spans="2:11" x14ac:dyDescent="0.25">
      <c r="B18" s="72"/>
      <c r="C18" s="72"/>
      <c r="D18" s="72"/>
      <c r="E18" s="72"/>
      <c r="F18" s="73"/>
      <c r="G18" s="73"/>
      <c r="H18" s="73"/>
      <c r="I18" s="73"/>
      <c r="J18" s="73"/>
    </row>
    <row r="19" spans="2:11" x14ac:dyDescent="0.25">
      <c r="B19" s="2"/>
      <c r="K19" s="36"/>
    </row>
    <row r="20" spans="2:11" x14ac:dyDescent="0.25">
      <c r="B20" s="2"/>
    </row>
    <row r="21" spans="2:11" x14ac:dyDescent="0.25">
      <c r="B21" s="2"/>
    </row>
    <row r="23" spans="2:11" x14ac:dyDescent="0.25">
      <c r="C23" s="1" t="s">
        <v>47</v>
      </c>
    </row>
    <row r="24" spans="2:11" x14ac:dyDescent="0.25">
      <c r="C24" s="5" t="s">
        <v>48</v>
      </c>
    </row>
    <row r="26" spans="2:11" x14ac:dyDescent="0.25">
      <c r="C26" s="1" t="s">
        <v>49</v>
      </c>
    </row>
    <row r="27" spans="2:11" x14ac:dyDescent="0.25">
      <c r="C27" s="5" t="s">
        <v>50</v>
      </c>
    </row>
  </sheetData>
  <mergeCells count="12">
    <mergeCell ref="B14:E14"/>
    <mergeCell ref="B15:E15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3"/>
  <sheetViews>
    <sheetView topLeftCell="A32" workbookViewId="0">
      <selection activeCell="G48" sqref="G48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ht="15.6" customHeight="1" x14ac:dyDescent="0.25">
      <c r="A2" s="114" t="s">
        <v>51</v>
      </c>
      <c r="B2" s="114"/>
      <c r="C2" s="114"/>
      <c r="D2" s="114"/>
      <c r="E2" s="114"/>
      <c r="F2" s="114"/>
      <c r="G2" s="114"/>
      <c r="H2" s="114"/>
    </row>
    <row r="3" spans="1:12" ht="17.45" customHeight="1" x14ac:dyDescent="0.25">
      <c r="A3" s="123" t="s">
        <v>52</v>
      </c>
      <c r="B3" s="123"/>
      <c r="C3" s="123"/>
      <c r="D3" s="123"/>
      <c r="E3" s="123"/>
      <c r="F3" s="123"/>
      <c r="G3" s="123"/>
      <c r="H3" s="123"/>
    </row>
    <row r="4" spans="1:12" ht="18.75" customHeight="1" x14ac:dyDescent="0.25">
      <c r="A4" s="10"/>
      <c r="B4" s="10"/>
      <c r="C4" s="124" t="s">
        <v>53</v>
      </c>
      <c r="D4" s="124"/>
      <c r="E4" s="124"/>
      <c r="F4" s="124"/>
      <c r="G4" s="124"/>
      <c r="H4" s="124"/>
      <c r="I4" s="1"/>
      <c r="J4" s="1"/>
      <c r="K4" s="1"/>
      <c r="L4" s="1"/>
    </row>
    <row r="5" spans="1:12" ht="18" customHeight="1" x14ac:dyDescent="0.25">
      <c r="A5" s="7"/>
    </row>
    <row r="6" spans="1:12" ht="15.6" customHeight="1" x14ac:dyDescent="0.25">
      <c r="A6" s="118" t="s">
        <v>54</v>
      </c>
      <c r="B6" s="118"/>
      <c r="C6" s="118"/>
      <c r="D6" s="118"/>
      <c r="E6" s="118"/>
      <c r="F6" s="118"/>
      <c r="G6" s="118"/>
      <c r="H6" s="118"/>
    </row>
    <row r="7" spans="1:12" s="1" customFormat="1" ht="15.6" customHeight="1" x14ac:dyDescent="0.25">
      <c r="A7" s="74"/>
      <c r="B7" s="74"/>
      <c r="C7" s="74"/>
      <c r="D7" s="74"/>
      <c r="E7" s="74"/>
      <c r="F7" s="74"/>
      <c r="G7" s="74"/>
      <c r="H7" s="74"/>
    </row>
    <row r="8" spans="1:12" s="1" customFormat="1" ht="38.25" customHeight="1" x14ac:dyDescent="0.25">
      <c r="A8" s="125" t="s">
        <v>55</v>
      </c>
      <c r="B8" s="125" t="s">
        <v>56</v>
      </c>
      <c r="C8" s="125" t="s">
        <v>57</v>
      </c>
      <c r="D8" s="125" t="s">
        <v>58</v>
      </c>
      <c r="E8" s="125" t="s">
        <v>59</v>
      </c>
      <c r="F8" s="125" t="s">
        <v>60</v>
      </c>
      <c r="G8" s="125" t="s">
        <v>61</v>
      </c>
      <c r="H8" s="125"/>
    </row>
    <row r="9" spans="1:12" s="1" customFormat="1" ht="40.700000000000003" customHeight="1" x14ac:dyDescent="0.25">
      <c r="A9" s="119"/>
      <c r="B9" s="119"/>
      <c r="C9" s="119"/>
      <c r="D9" s="119"/>
      <c r="E9" s="119"/>
      <c r="F9" s="119"/>
      <c r="G9" s="4" t="s">
        <v>62</v>
      </c>
      <c r="H9" s="4" t="s">
        <v>63</v>
      </c>
    </row>
    <row r="10" spans="1:12" s="1" customFormat="1" ht="15.6" customHeight="1" x14ac:dyDescent="0.25">
      <c r="A10" s="4">
        <v>1</v>
      </c>
      <c r="B10" s="4"/>
      <c r="C10" s="4">
        <v>2</v>
      </c>
      <c r="D10" s="4" t="s">
        <v>64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6" customHeight="1" x14ac:dyDescent="0.25">
      <c r="A11" s="120" t="s">
        <v>65</v>
      </c>
      <c r="B11" s="121"/>
      <c r="C11" s="122"/>
      <c r="D11" s="122"/>
      <c r="E11" s="121"/>
      <c r="F11" s="13">
        <f>SUM(F12:F25)</f>
        <v>373.66667799351001</v>
      </c>
      <c r="G11" s="14"/>
      <c r="H11" s="14">
        <f>SUM(H12:H25)</f>
        <v>3138.96</v>
      </c>
    </row>
    <row r="12" spans="1:12" s="1" customFormat="1" ht="15.6" customHeight="1" x14ac:dyDescent="0.25">
      <c r="A12" s="15">
        <v>1</v>
      </c>
      <c r="B12" s="15"/>
      <c r="C12" s="16" t="s">
        <v>66</v>
      </c>
      <c r="D12" s="16" t="s">
        <v>67</v>
      </c>
      <c r="E12" s="15" t="s">
        <v>68</v>
      </c>
      <c r="F12" s="15">
        <v>135.09992821896</v>
      </c>
      <c r="G12" s="17">
        <v>7.5</v>
      </c>
      <c r="H12" s="17">
        <f t="shared" ref="H12:H25" si="0">ROUND(F12*G12,2)</f>
        <v>1013.25</v>
      </c>
    </row>
    <row r="13" spans="1:12" s="1" customFormat="1" ht="15.6" customHeight="1" x14ac:dyDescent="0.25">
      <c r="A13" s="15">
        <v>2</v>
      </c>
      <c r="B13" s="15"/>
      <c r="C13" s="16" t="s">
        <v>69</v>
      </c>
      <c r="D13" s="16" t="s">
        <v>70</v>
      </c>
      <c r="E13" s="15" t="s">
        <v>68</v>
      </c>
      <c r="F13" s="15">
        <v>52.077189868658003</v>
      </c>
      <c r="G13" s="17">
        <v>8.9700000000000006</v>
      </c>
      <c r="H13" s="17">
        <f t="shared" si="0"/>
        <v>467.13</v>
      </c>
    </row>
    <row r="14" spans="1:12" s="1" customFormat="1" ht="15.6" customHeight="1" x14ac:dyDescent="0.25">
      <c r="A14" s="15">
        <v>3</v>
      </c>
      <c r="B14" s="15"/>
      <c r="C14" s="16" t="s">
        <v>71</v>
      </c>
      <c r="D14" s="16" t="s">
        <v>72</v>
      </c>
      <c r="E14" s="15" t="s">
        <v>68</v>
      </c>
      <c r="F14" s="15">
        <v>50.075694828364</v>
      </c>
      <c r="G14" s="17">
        <v>9.2899999999999991</v>
      </c>
      <c r="H14" s="17">
        <f t="shared" si="0"/>
        <v>465.2</v>
      </c>
    </row>
    <row r="15" spans="1:12" s="1" customFormat="1" ht="15.6" customHeight="1" x14ac:dyDescent="0.25">
      <c r="A15" s="15">
        <v>4</v>
      </c>
      <c r="B15" s="15"/>
      <c r="C15" s="16" t="s">
        <v>73</v>
      </c>
      <c r="D15" s="16" t="s">
        <v>74</v>
      </c>
      <c r="E15" s="15" t="s">
        <v>68</v>
      </c>
      <c r="F15" s="15">
        <v>49.362799066195997</v>
      </c>
      <c r="G15" s="17">
        <v>9.18</v>
      </c>
      <c r="H15" s="17">
        <f t="shared" si="0"/>
        <v>453.15</v>
      </c>
    </row>
    <row r="16" spans="1:12" s="1" customFormat="1" ht="15.6" customHeight="1" x14ac:dyDescent="0.25">
      <c r="A16" s="15">
        <v>5</v>
      </c>
      <c r="B16" s="15"/>
      <c r="C16" s="16" t="s">
        <v>75</v>
      </c>
      <c r="D16" s="16" t="s">
        <v>76</v>
      </c>
      <c r="E16" s="15" t="s">
        <v>68</v>
      </c>
      <c r="F16" s="15">
        <v>26.362850595644002</v>
      </c>
      <c r="G16" s="17">
        <v>8.5299999999999994</v>
      </c>
      <c r="H16" s="17">
        <f t="shared" si="0"/>
        <v>224.88</v>
      </c>
    </row>
    <row r="17" spans="1:8" s="1" customFormat="1" ht="15.6" customHeight="1" x14ac:dyDescent="0.25">
      <c r="A17" s="15">
        <v>6</v>
      </c>
      <c r="B17" s="15"/>
      <c r="C17" s="16" t="s">
        <v>77</v>
      </c>
      <c r="D17" s="16" t="s">
        <v>78</v>
      </c>
      <c r="E17" s="15" t="s">
        <v>68</v>
      </c>
      <c r="F17" s="15">
        <v>27.118914235510001</v>
      </c>
      <c r="G17" s="17">
        <v>8.17</v>
      </c>
      <c r="H17" s="17">
        <f t="shared" si="0"/>
        <v>221.56</v>
      </c>
    </row>
    <row r="18" spans="1:8" s="1" customFormat="1" ht="15.6" customHeight="1" x14ac:dyDescent="0.25">
      <c r="A18" s="15">
        <v>7</v>
      </c>
      <c r="B18" s="15"/>
      <c r="C18" s="16" t="s">
        <v>79</v>
      </c>
      <c r="D18" s="16" t="s">
        <v>80</v>
      </c>
      <c r="E18" s="15" t="s">
        <v>68</v>
      </c>
      <c r="F18" s="15">
        <v>14.038068527272999</v>
      </c>
      <c r="G18" s="17">
        <v>8.86</v>
      </c>
      <c r="H18" s="17">
        <f t="shared" si="0"/>
        <v>124.38</v>
      </c>
    </row>
    <row r="19" spans="1:8" s="1" customFormat="1" ht="15.6" customHeight="1" x14ac:dyDescent="0.25">
      <c r="A19" s="15">
        <v>8</v>
      </c>
      <c r="B19" s="15"/>
      <c r="C19" s="16" t="s">
        <v>81</v>
      </c>
      <c r="D19" s="16" t="s">
        <v>82</v>
      </c>
      <c r="E19" s="15" t="s">
        <v>68</v>
      </c>
      <c r="F19" s="15">
        <v>11.732844406314999</v>
      </c>
      <c r="G19" s="17">
        <v>8.3800000000000008</v>
      </c>
      <c r="H19" s="17">
        <f t="shared" si="0"/>
        <v>98.32</v>
      </c>
    </row>
    <row r="20" spans="1:8" s="1" customFormat="1" ht="15.6" customHeight="1" x14ac:dyDescent="0.25">
      <c r="A20" s="15">
        <v>9</v>
      </c>
      <c r="B20" s="15"/>
      <c r="C20" s="16" t="s">
        <v>83</v>
      </c>
      <c r="D20" s="16" t="s">
        <v>84</v>
      </c>
      <c r="E20" s="15" t="s">
        <v>68</v>
      </c>
      <c r="F20" s="15">
        <v>4.2081017406581003</v>
      </c>
      <c r="G20" s="17">
        <v>9.07</v>
      </c>
      <c r="H20" s="17">
        <f t="shared" si="0"/>
        <v>38.17</v>
      </c>
    </row>
    <row r="21" spans="1:8" s="1" customFormat="1" ht="15.6" customHeight="1" x14ac:dyDescent="0.25">
      <c r="A21" s="15">
        <v>10</v>
      </c>
      <c r="B21" s="15"/>
      <c r="C21" s="16" t="s">
        <v>85</v>
      </c>
      <c r="D21" s="16" t="s">
        <v>86</v>
      </c>
      <c r="E21" s="15" t="s">
        <v>68</v>
      </c>
      <c r="F21" s="15">
        <v>1.0193607821555</v>
      </c>
      <c r="G21" s="17">
        <v>9.4</v>
      </c>
      <c r="H21" s="17">
        <f t="shared" si="0"/>
        <v>9.58</v>
      </c>
    </row>
    <row r="22" spans="1:8" s="1" customFormat="1" ht="15.6" customHeight="1" x14ac:dyDescent="0.25">
      <c r="A22" s="15">
        <v>11</v>
      </c>
      <c r="B22" s="15"/>
      <c r="C22" s="16" t="s">
        <v>87</v>
      </c>
      <c r="D22" s="16" t="s">
        <v>88</v>
      </c>
      <c r="E22" s="15" t="s">
        <v>68</v>
      </c>
      <c r="F22" s="15">
        <v>0.99299726444476</v>
      </c>
      <c r="G22" s="17">
        <v>8.31</v>
      </c>
      <c r="H22" s="17">
        <f t="shared" si="0"/>
        <v>8.25</v>
      </c>
    </row>
    <row r="23" spans="1:8" s="1" customFormat="1" ht="15.6" customHeight="1" x14ac:dyDescent="0.25">
      <c r="A23" s="15">
        <v>12</v>
      </c>
      <c r="B23" s="15"/>
      <c r="C23" s="16" t="s">
        <v>89</v>
      </c>
      <c r="D23" s="16" t="s">
        <v>90</v>
      </c>
      <c r="E23" s="15" t="s">
        <v>68</v>
      </c>
      <c r="F23" s="15">
        <v>0.82300588685122</v>
      </c>
      <c r="G23" s="17">
        <v>9.6199999999999992</v>
      </c>
      <c r="H23" s="17">
        <f t="shared" si="0"/>
        <v>7.92</v>
      </c>
    </row>
    <row r="24" spans="1:8" s="1" customFormat="1" ht="15.6" customHeight="1" x14ac:dyDescent="0.25">
      <c r="A24" s="15">
        <v>13</v>
      </c>
      <c r="B24" s="15"/>
      <c r="C24" s="16" t="s">
        <v>91</v>
      </c>
      <c r="D24" s="16" t="s">
        <v>92</v>
      </c>
      <c r="E24" s="15" t="s">
        <v>68</v>
      </c>
      <c r="F24" s="15">
        <v>0.74756367922400002</v>
      </c>
      <c r="G24" s="17">
        <v>9.51</v>
      </c>
      <c r="H24" s="17">
        <f t="shared" si="0"/>
        <v>7.11</v>
      </c>
    </row>
    <row r="25" spans="1:8" s="1" customFormat="1" ht="15.6" customHeight="1" x14ac:dyDescent="0.25">
      <c r="A25" s="15">
        <v>14</v>
      </c>
      <c r="B25" s="15"/>
      <c r="C25" s="16" t="s">
        <v>93</v>
      </c>
      <c r="D25" s="16" t="s">
        <v>94</v>
      </c>
      <c r="E25" s="15" t="s">
        <v>68</v>
      </c>
      <c r="F25" s="15">
        <v>7.3588932539472001E-3</v>
      </c>
      <c r="G25" s="17">
        <v>8.64</v>
      </c>
      <c r="H25" s="17">
        <f t="shared" si="0"/>
        <v>0.06</v>
      </c>
    </row>
    <row r="26" spans="1:8" s="11" customFormat="1" ht="15.6" customHeight="1" x14ac:dyDescent="0.25">
      <c r="A26" s="120" t="s">
        <v>95</v>
      </c>
      <c r="B26" s="121"/>
      <c r="C26" s="122"/>
      <c r="D26" s="122"/>
      <c r="E26" s="121"/>
      <c r="F26" s="13">
        <v>42.659728240108002</v>
      </c>
      <c r="G26" s="14"/>
      <c r="H26" s="14">
        <f>SUM(H27:H27)</f>
        <v>562.67999999999995</v>
      </c>
    </row>
    <row r="27" spans="1:8" s="1" customFormat="1" ht="15.6" customHeight="1" x14ac:dyDescent="0.25">
      <c r="A27" s="15">
        <v>15</v>
      </c>
      <c r="B27" s="15"/>
      <c r="C27" s="16">
        <v>2</v>
      </c>
      <c r="D27" s="16" t="s">
        <v>95</v>
      </c>
      <c r="E27" s="15" t="s">
        <v>68</v>
      </c>
      <c r="F27" s="15">
        <v>42.659728240108002</v>
      </c>
      <c r="G27" s="17">
        <v>13.19</v>
      </c>
      <c r="H27" s="17">
        <f>ROUND(F27*G27,2)</f>
        <v>562.67999999999995</v>
      </c>
    </row>
    <row r="28" spans="1:8" s="11" customFormat="1" ht="15.6" customHeight="1" x14ac:dyDescent="0.25">
      <c r="A28" s="120" t="s">
        <v>96</v>
      </c>
      <c r="B28" s="121"/>
      <c r="C28" s="122"/>
      <c r="D28" s="122"/>
      <c r="E28" s="121"/>
      <c r="F28" s="13"/>
      <c r="G28" s="14"/>
      <c r="H28" s="14">
        <f>SUM(H29:H46)</f>
        <v>4434.38</v>
      </c>
    </row>
    <row r="29" spans="1:8" s="1" customFormat="1" ht="15.6" customHeight="1" x14ac:dyDescent="0.25">
      <c r="A29" s="15">
        <v>16</v>
      </c>
      <c r="B29" s="15"/>
      <c r="C29" s="18" t="s">
        <v>97</v>
      </c>
      <c r="D29" s="16" t="s">
        <v>98</v>
      </c>
      <c r="E29" s="15" t="s">
        <v>99</v>
      </c>
      <c r="F29" s="15">
        <v>13.874655214583999</v>
      </c>
      <c r="G29" s="17">
        <v>100.1</v>
      </c>
      <c r="H29" s="17">
        <f t="shared" ref="H29:H46" si="1">ROUND(F29*G29,2)</f>
        <v>1388.85</v>
      </c>
    </row>
    <row r="30" spans="1:8" s="1" customFormat="1" ht="15.6" customHeight="1" x14ac:dyDescent="0.25">
      <c r="A30" s="15">
        <v>17</v>
      </c>
      <c r="B30" s="15"/>
      <c r="C30" s="18" t="s">
        <v>100</v>
      </c>
      <c r="D30" s="16" t="s">
        <v>101</v>
      </c>
      <c r="E30" s="15" t="s">
        <v>99</v>
      </c>
      <c r="F30" s="15">
        <v>11.351235619536</v>
      </c>
      <c r="G30" s="17">
        <v>105.81</v>
      </c>
      <c r="H30" s="17">
        <f t="shared" si="1"/>
        <v>1201.07</v>
      </c>
    </row>
    <row r="31" spans="1:8" s="1" customFormat="1" ht="46.9" customHeight="1" x14ac:dyDescent="0.25">
      <c r="A31" s="15">
        <v>18</v>
      </c>
      <c r="B31" s="15"/>
      <c r="C31" s="18" t="s">
        <v>102</v>
      </c>
      <c r="D31" s="16" t="s">
        <v>103</v>
      </c>
      <c r="E31" s="15" t="s">
        <v>99</v>
      </c>
      <c r="F31" s="15">
        <v>11.351409457299001</v>
      </c>
      <c r="G31" s="17">
        <v>71</v>
      </c>
      <c r="H31" s="17">
        <f t="shared" si="1"/>
        <v>805.95</v>
      </c>
    </row>
    <row r="32" spans="1:8" s="1" customFormat="1" ht="31.5" customHeight="1" x14ac:dyDescent="0.25">
      <c r="A32" s="15">
        <v>19</v>
      </c>
      <c r="B32" s="15"/>
      <c r="C32" s="18" t="s">
        <v>104</v>
      </c>
      <c r="D32" s="16" t="s">
        <v>105</v>
      </c>
      <c r="E32" s="15" t="s">
        <v>99</v>
      </c>
      <c r="F32" s="15">
        <v>3.5799376518099999</v>
      </c>
      <c r="G32" s="17">
        <v>112.36</v>
      </c>
      <c r="H32" s="17">
        <f t="shared" si="1"/>
        <v>402.24</v>
      </c>
    </row>
    <row r="33" spans="1:8" s="1" customFormat="1" ht="31.5" customHeight="1" x14ac:dyDescent="0.25">
      <c r="A33" s="15">
        <v>20</v>
      </c>
      <c r="B33" s="15"/>
      <c r="C33" s="18" t="s">
        <v>106</v>
      </c>
      <c r="D33" s="16" t="s">
        <v>107</v>
      </c>
      <c r="E33" s="15" t="s">
        <v>99</v>
      </c>
      <c r="F33" s="15">
        <v>1.9731771931997</v>
      </c>
      <c r="G33" s="17">
        <v>115.4</v>
      </c>
      <c r="H33" s="17">
        <f t="shared" si="1"/>
        <v>227.7</v>
      </c>
    </row>
    <row r="34" spans="1:8" s="1" customFormat="1" ht="62.45" customHeight="1" x14ac:dyDescent="0.25">
      <c r="A34" s="15">
        <v>21</v>
      </c>
      <c r="B34" s="15"/>
      <c r="C34" s="18" t="s">
        <v>108</v>
      </c>
      <c r="D34" s="16" t="s">
        <v>109</v>
      </c>
      <c r="E34" s="15" t="s">
        <v>99</v>
      </c>
      <c r="F34" s="15">
        <v>6.1950816244220999</v>
      </c>
      <c r="G34" s="17">
        <v>26.32</v>
      </c>
      <c r="H34" s="17">
        <f t="shared" si="1"/>
        <v>163.05000000000001</v>
      </c>
    </row>
    <row r="35" spans="1:8" s="1" customFormat="1" ht="15.6" customHeight="1" x14ac:dyDescent="0.25">
      <c r="A35" s="15">
        <v>22</v>
      </c>
      <c r="B35" s="15"/>
      <c r="C35" s="18" t="s">
        <v>110</v>
      </c>
      <c r="D35" s="16" t="s">
        <v>111</v>
      </c>
      <c r="E35" s="15" t="s">
        <v>99</v>
      </c>
      <c r="F35" s="15">
        <v>0.84498017624313004</v>
      </c>
      <c r="G35" s="17">
        <v>89.99</v>
      </c>
      <c r="H35" s="17">
        <f t="shared" si="1"/>
        <v>76.040000000000006</v>
      </c>
    </row>
    <row r="36" spans="1:8" s="1" customFormat="1" ht="15.6" customHeight="1" x14ac:dyDescent="0.25">
      <c r="A36" s="15">
        <v>23</v>
      </c>
      <c r="B36" s="15"/>
      <c r="C36" s="18" t="s">
        <v>112</v>
      </c>
      <c r="D36" s="16" t="s">
        <v>113</v>
      </c>
      <c r="E36" s="15" t="s">
        <v>99</v>
      </c>
      <c r="F36" s="15">
        <v>0.93564812857209001</v>
      </c>
      <c r="G36" s="17">
        <v>65.709999999999994</v>
      </c>
      <c r="H36" s="17">
        <f t="shared" si="1"/>
        <v>61.48</v>
      </c>
    </row>
    <row r="37" spans="1:8" s="1" customFormat="1" ht="31.5" customHeight="1" x14ac:dyDescent="0.25">
      <c r="A37" s="15">
        <v>24</v>
      </c>
      <c r="B37" s="15"/>
      <c r="C37" s="18" t="s">
        <v>114</v>
      </c>
      <c r="D37" s="16" t="s">
        <v>115</v>
      </c>
      <c r="E37" s="15" t="s">
        <v>99</v>
      </c>
      <c r="F37" s="15">
        <v>0.41981774397284999</v>
      </c>
      <c r="G37" s="17">
        <v>100</v>
      </c>
      <c r="H37" s="17">
        <f t="shared" si="1"/>
        <v>41.98</v>
      </c>
    </row>
    <row r="38" spans="1:8" s="1" customFormat="1" ht="15.6" customHeight="1" x14ac:dyDescent="0.25">
      <c r="A38" s="15">
        <v>25</v>
      </c>
      <c r="B38" s="15"/>
      <c r="C38" s="18" t="s">
        <v>116</v>
      </c>
      <c r="D38" s="16" t="s">
        <v>117</v>
      </c>
      <c r="E38" s="15" t="s">
        <v>99</v>
      </c>
      <c r="F38" s="15">
        <v>0.36408121093448997</v>
      </c>
      <c r="G38" s="17">
        <v>86.4</v>
      </c>
      <c r="H38" s="17">
        <f t="shared" si="1"/>
        <v>31.46</v>
      </c>
    </row>
    <row r="39" spans="1:8" s="1" customFormat="1" ht="15.6" customHeight="1" x14ac:dyDescent="0.25">
      <c r="A39" s="15">
        <v>26</v>
      </c>
      <c r="B39" s="15"/>
      <c r="C39" s="18" t="s">
        <v>118</v>
      </c>
      <c r="D39" s="16" t="s">
        <v>119</v>
      </c>
      <c r="E39" s="15" t="s">
        <v>99</v>
      </c>
      <c r="F39" s="15">
        <v>0.71864807022931998</v>
      </c>
      <c r="G39" s="17">
        <v>27.11</v>
      </c>
      <c r="H39" s="17">
        <f t="shared" si="1"/>
        <v>19.48</v>
      </c>
    </row>
    <row r="40" spans="1:8" s="1" customFormat="1" ht="31.5" customHeight="1" x14ac:dyDescent="0.25">
      <c r="A40" s="15">
        <v>27</v>
      </c>
      <c r="B40" s="15"/>
      <c r="C40" s="18" t="s">
        <v>120</v>
      </c>
      <c r="D40" s="16" t="s">
        <v>121</v>
      </c>
      <c r="E40" s="15" t="s">
        <v>99</v>
      </c>
      <c r="F40" s="15">
        <v>4.0913392057936003E-2</v>
      </c>
      <c r="G40" s="17">
        <v>239.44</v>
      </c>
      <c r="H40" s="17">
        <f t="shared" si="1"/>
        <v>9.8000000000000007</v>
      </c>
    </row>
    <row r="41" spans="1:8" s="1" customFormat="1" ht="15.6" customHeight="1" x14ac:dyDescent="0.25">
      <c r="A41" s="15">
        <v>28</v>
      </c>
      <c r="B41" s="15"/>
      <c r="C41" s="18" t="s">
        <v>122</v>
      </c>
      <c r="D41" s="16" t="s">
        <v>123</v>
      </c>
      <c r="E41" s="15" t="s">
        <v>99</v>
      </c>
      <c r="F41" s="15">
        <v>6.8077026172424004E-2</v>
      </c>
      <c r="G41" s="17">
        <v>30</v>
      </c>
      <c r="H41" s="17">
        <f t="shared" si="1"/>
        <v>2.04</v>
      </c>
    </row>
    <row r="42" spans="1:8" s="1" customFormat="1" ht="15.6" customHeight="1" x14ac:dyDescent="0.25">
      <c r="A42" s="15">
        <v>29</v>
      </c>
      <c r="B42" s="15"/>
      <c r="C42" s="18" t="s">
        <v>124</v>
      </c>
      <c r="D42" s="16" t="s">
        <v>125</v>
      </c>
      <c r="E42" s="15" t="s">
        <v>99</v>
      </c>
      <c r="F42" s="15">
        <v>1.4905015259846E-2</v>
      </c>
      <c r="G42" s="17">
        <v>94.38</v>
      </c>
      <c r="H42" s="17">
        <f t="shared" si="1"/>
        <v>1.41</v>
      </c>
    </row>
    <row r="43" spans="1:8" s="1" customFormat="1" ht="31.5" customHeight="1" x14ac:dyDescent="0.25">
      <c r="A43" s="15">
        <v>30</v>
      </c>
      <c r="B43" s="15"/>
      <c r="C43" s="18" t="s">
        <v>126</v>
      </c>
      <c r="D43" s="16" t="s">
        <v>127</v>
      </c>
      <c r="E43" s="15" t="s">
        <v>99</v>
      </c>
      <c r="F43" s="15">
        <v>0.23770291070831001</v>
      </c>
      <c r="G43" s="17">
        <v>3.28</v>
      </c>
      <c r="H43" s="17">
        <f t="shared" si="1"/>
        <v>0.78</v>
      </c>
    </row>
    <row r="44" spans="1:8" s="1" customFormat="1" ht="31.5" customHeight="1" x14ac:dyDescent="0.25">
      <c r="A44" s="15">
        <v>31</v>
      </c>
      <c r="B44" s="15"/>
      <c r="C44" s="18" t="s">
        <v>128</v>
      </c>
      <c r="D44" s="16" t="s">
        <v>129</v>
      </c>
      <c r="E44" s="15" t="s">
        <v>99</v>
      </c>
      <c r="F44" s="15">
        <v>6.1724821093043003E-2</v>
      </c>
      <c r="G44" s="17">
        <v>8.1</v>
      </c>
      <c r="H44" s="17">
        <f t="shared" si="1"/>
        <v>0.5</v>
      </c>
    </row>
    <row r="45" spans="1:8" s="1" customFormat="1" ht="31.5" customHeight="1" x14ac:dyDescent="0.25">
      <c r="A45" s="15">
        <v>32</v>
      </c>
      <c r="B45" s="15"/>
      <c r="C45" s="18" t="s">
        <v>130</v>
      </c>
      <c r="D45" s="16" t="s">
        <v>131</v>
      </c>
      <c r="E45" s="15" t="s">
        <v>99</v>
      </c>
      <c r="F45" s="15">
        <v>1.5867737357232001E-2</v>
      </c>
      <c r="G45" s="17">
        <v>19.760000000000002</v>
      </c>
      <c r="H45" s="17">
        <f t="shared" si="1"/>
        <v>0.31</v>
      </c>
    </row>
    <row r="46" spans="1:8" s="1" customFormat="1" ht="15.6" customHeight="1" x14ac:dyDescent="0.25">
      <c r="A46" s="15">
        <v>33</v>
      </c>
      <c r="B46" s="15"/>
      <c r="C46" s="18" t="s">
        <v>132</v>
      </c>
      <c r="D46" s="16" t="s">
        <v>133</v>
      </c>
      <c r="E46" s="15" t="s">
        <v>99</v>
      </c>
      <c r="F46" s="15">
        <v>0.12489933595945001</v>
      </c>
      <c r="G46" s="17">
        <v>1.9</v>
      </c>
      <c r="H46" s="17">
        <f t="shared" si="1"/>
        <v>0.24</v>
      </c>
    </row>
    <row r="47" spans="1:8" s="11" customFormat="1" ht="15.6" customHeight="1" x14ac:dyDescent="0.25">
      <c r="A47" s="120" t="s">
        <v>134</v>
      </c>
      <c r="B47" s="121"/>
      <c r="C47" s="122"/>
      <c r="D47" s="122"/>
      <c r="E47" s="121"/>
      <c r="F47" s="13"/>
      <c r="G47" s="14"/>
      <c r="H47" s="14">
        <f>SUM(H48:H93)</f>
        <v>2103222.4500000002</v>
      </c>
    </row>
    <row r="48" spans="1:8" s="1" customFormat="1" ht="46.9" customHeight="1" x14ac:dyDescent="0.25">
      <c r="A48" s="15">
        <v>34</v>
      </c>
      <c r="B48" s="15"/>
      <c r="C48" s="18" t="s">
        <v>135</v>
      </c>
      <c r="D48" s="16" t="s">
        <v>136</v>
      </c>
      <c r="E48" s="15" t="s">
        <v>137</v>
      </c>
      <c r="F48" s="15">
        <v>31</v>
      </c>
      <c r="G48" s="17">
        <v>31632.65</v>
      </c>
      <c r="H48" s="17">
        <f t="shared" ref="H48:H93" si="2">ROUND(F48*G48,2)</f>
        <v>980612.15</v>
      </c>
    </row>
    <row r="49" spans="1:8" s="1" customFormat="1" ht="15.6" customHeight="1" x14ac:dyDescent="0.25">
      <c r="A49" s="15">
        <v>35</v>
      </c>
      <c r="B49" s="15"/>
      <c r="C49" s="18" t="s">
        <v>138</v>
      </c>
      <c r="D49" s="16" t="s">
        <v>139</v>
      </c>
      <c r="E49" s="15" t="s">
        <v>140</v>
      </c>
      <c r="F49" s="15">
        <v>10626.799116771001</v>
      </c>
      <c r="G49" s="17">
        <v>54.95</v>
      </c>
      <c r="H49" s="17">
        <f t="shared" si="2"/>
        <v>583942.61</v>
      </c>
    </row>
    <row r="50" spans="1:8" s="1" customFormat="1" ht="62.45" customHeight="1" x14ac:dyDescent="0.25">
      <c r="A50" s="15">
        <v>36</v>
      </c>
      <c r="B50" s="15"/>
      <c r="C50" s="18" t="s">
        <v>141</v>
      </c>
      <c r="D50" s="16" t="s">
        <v>142</v>
      </c>
      <c r="E50" s="15" t="s">
        <v>143</v>
      </c>
      <c r="F50" s="15">
        <v>7.72</v>
      </c>
      <c r="G50" s="17">
        <v>20759.099999999999</v>
      </c>
      <c r="H50" s="17">
        <f t="shared" si="2"/>
        <v>160260.25</v>
      </c>
    </row>
    <row r="51" spans="1:8" s="1" customFormat="1" ht="15.6" customHeight="1" x14ac:dyDescent="0.25">
      <c r="A51" s="15">
        <v>37</v>
      </c>
      <c r="B51" s="15"/>
      <c r="C51" s="18" t="s">
        <v>144</v>
      </c>
      <c r="D51" s="16" t="s">
        <v>145</v>
      </c>
      <c r="E51" s="15" t="s">
        <v>146</v>
      </c>
      <c r="F51" s="15">
        <v>2662.6853823747001</v>
      </c>
      <c r="G51" s="17">
        <v>35.53</v>
      </c>
      <c r="H51" s="17">
        <f t="shared" si="2"/>
        <v>94605.21</v>
      </c>
    </row>
    <row r="52" spans="1:8" s="1" customFormat="1" ht="46.9" customHeight="1" x14ac:dyDescent="0.25">
      <c r="A52" s="15">
        <v>38</v>
      </c>
      <c r="B52" s="15"/>
      <c r="C52" s="18" t="s">
        <v>147</v>
      </c>
      <c r="D52" s="16" t="s">
        <v>148</v>
      </c>
      <c r="E52" s="15" t="s">
        <v>140</v>
      </c>
      <c r="F52" s="15">
        <v>102.75539316504999</v>
      </c>
      <c r="G52" s="17">
        <v>622.63</v>
      </c>
      <c r="H52" s="17">
        <f t="shared" si="2"/>
        <v>63978.59</v>
      </c>
    </row>
    <row r="53" spans="1:8" s="1" customFormat="1" ht="62.45" customHeight="1" x14ac:dyDescent="0.25">
      <c r="A53" s="15">
        <v>39</v>
      </c>
      <c r="B53" s="15"/>
      <c r="C53" s="18" t="s">
        <v>149</v>
      </c>
      <c r="D53" s="16" t="s">
        <v>150</v>
      </c>
      <c r="E53" s="15" t="s">
        <v>143</v>
      </c>
      <c r="F53" s="15">
        <v>60.311329573065002</v>
      </c>
      <c r="G53" s="17">
        <v>1019.54</v>
      </c>
      <c r="H53" s="17">
        <f t="shared" si="2"/>
        <v>61489.81</v>
      </c>
    </row>
    <row r="54" spans="1:8" s="1" customFormat="1" ht="62.45" customHeight="1" x14ac:dyDescent="0.25">
      <c r="A54" s="15">
        <v>40</v>
      </c>
      <c r="B54" s="15"/>
      <c r="C54" s="18" t="s">
        <v>151</v>
      </c>
      <c r="D54" s="16" t="s">
        <v>152</v>
      </c>
      <c r="E54" s="15" t="s">
        <v>143</v>
      </c>
      <c r="F54" s="15">
        <v>407.32198467736998</v>
      </c>
      <c r="G54" s="17">
        <v>148.57</v>
      </c>
      <c r="H54" s="17">
        <f t="shared" si="2"/>
        <v>60515.83</v>
      </c>
    </row>
    <row r="55" spans="1:8" s="1" customFormat="1" ht="62.45" customHeight="1" x14ac:dyDescent="0.25">
      <c r="A55" s="15">
        <v>41</v>
      </c>
      <c r="B55" s="15"/>
      <c r="C55" s="18" t="s">
        <v>153</v>
      </c>
      <c r="D55" s="16" t="s">
        <v>154</v>
      </c>
      <c r="E55" s="15" t="s">
        <v>143</v>
      </c>
      <c r="F55" s="15">
        <v>19.970633938670002</v>
      </c>
      <c r="G55" s="17">
        <v>2072.58</v>
      </c>
      <c r="H55" s="17">
        <f t="shared" si="2"/>
        <v>41390.74</v>
      </c>
    </row>
    <row r="56" spans="1:8" s="1" customFormat="1" ht="62.45" customHeight="1" x14ac:dyDescent="0.25">
      <c r="A56" s="15">
        <v>42</v>
      </c>
      <c r="B56" s="15"/>
      <c r="C56" s="18" t="s">
        <v>155</v>
      </c>
      <c r="D56" s="16" t="s">
        <v>156</v>
      </c>
      <c r="E56" s="15" t="s">
        <v>143</v>
      </c>
      <c r="F56" s="15">
        <v>348.20921320141002</v>
      </c>
      <c r="G56" s="17">
        <v>41.6</v>
      </c>
      <c r="H56" s="17">
        <f t="shared" si="2"/>
        <v>14485.5</v>
      </c>
    </row>
    <row r="57" spans="1:8" s="1" customFormat="1" ht="46.9" customHeight="1" x14ac:dyDescent="0.25">
      <c r="A57" s="15">
        <v>43</v>
      </c>
      <c r="B57" s="15"/>
      <c r="C57" s="18" t="s">
        <v>157</v>
      </c>
      <c r="D57" s="16" t="s">
        <v>158</v>
      </c>
      <c r="E57" s="15" t="s">
        <v>140</v>
      </c>
      <c r="F57" s="15">
        <v>239.14142966200001</v>
      </c>
      <c r="G57" s="17">
        <v>55.26</v>
      </c>
      <c r="H57" s="17">
        <f t="shared" si="2"/>
        <v>13214.96</v>
      </c>
    </row>
    <row r="58" spans="1:8" s="1" customFormat="1" ht="15.6" customHeight="1" x14ac:dyDescent="0.25">
      <c r="A58" s="15">
        <v>44</v>
      </c>
      <c r="B58" s="15"/>
      <c r="C58" s="18" t="s">
        <v>159</v>
      </c>
      <c r="D58" s="16" t="s">
        <v>160</v>
      </c>
      <c r="E58" s="15" t="s">
        <v>137</v>
      </c>
      <c r="F58" s="15">
        <v>26.891280078840001</v>
      </c>
      <c r="G58" s="17">
        <v>442.11</v>
      </c>
      <c r="H58" s="17">
        <f t="shared" si="2"/>
        <v>11888.9</v>
      </c>
    </row>
    <row r="59" spans="1:8" s="1" customFormat="1" ht="31.5" customHeight="1" x14ac:dyDescent="0.25">
      <c r="A59" s="15">
        <v>45</v>
      </c>
      <c r="B59" s="15"/>
      <c r="C59" s="18" t="s">
        <v>161</v>
      </c>
      <c r="D59" s="16" t="s">
        <v>162</v>
      </c>
      <c r="E59" s="15" t="s">
        <v>140</v>
      </c>
      <c r="F59" s="15">
        <v>12.955172316739</v>
      </c>
      <c r="G59" s="17">
        <v>490</v>
      </c>
      <c r="H59" s="17">
        <f t="shared" si="2"/>
        <v>6348.03</v>
      </c>
    </row>
    <row r="60" spans="1:8" s="1" customFormat="1" ht="31.5" customHeight="1" x14ac:dyDescent="0.25">
      <c r="A60" s="15">
        <v>46</v>
      </c>
      <c r="B60" s="15"/>
      <c r="C60" s="18" t="s">
        <v>163</v>
      </c>
      <c r="D60" s="16" t="s">
        <v>164</v>
      </c>
      <c r="E60" s="15" t="s">
        <v>137</v>
      </c>
      <c r="F60" s="15">
        <v>6.3273239367156</v>
      </c>
      <c r="G60" s="17">
        <v>592.20000000000005</v>
      </c>
      <c r="H60" s="17">
        <f t="shared" si="2"/>
        <v>3747.04</v>
      </c>
    </row>
    <row r="61" spans="1:8" s="1" customFormat="1" ht="15.6" customHeight="1" x14ac:dyDescent="0.25">
      <c r="A61" s="15">
        <v>47</v>
      </c>
      <c r="B61" s="15"/>
      <c r="C61" s="18" t="s">
        <v>165</v>
      </c>
      <c r="D61" s="16" t="s">
        <v>166</v>
      </c>
      <c r="E61" s="15" t="s">
        <v>167</v>
      </c>
      <c r="F61" s="15">
        <v>0.60665939996897</v>
      </c>
      <c r="G61" s="17">
        <v>3390</v>
      </c>
      <c r="H61" s="17">
        <f t="shared" si="2"/>
        <v>2056.58</v>
      </c>
    </row>
    <row r="62" spans="1:8" s="1" customFormat="1" ht="31.5" customHeight="1" x14ac:dyDescent="0.25">
      <c r="A62" s="15">
        <v>48</v>
      </c>
      <c r="B62" s="15"/>
      <c r="C62" s="18" t="s">
        <v>168</v>
      </c>
      <c r="D62" s="16" t="s">
        <v>169</v>
      </c>
      <c r="E62" s="15" t="s">
        <v>167</v>
      </c>
      <c r="F62" s="15">
        <v>0.23344624624876001</v>
      </c>
      <c r="G62" s="17">
        <v>5520</v>
      </c>
      <c r="H62" s="17">
        <f t="shared" si="2"/>
        <v>1288.6199999999999</v>
      </c>
    </row>
    <row r="63" spans="1:8" s="1" customFormat="1" ht="62.45" customHeight="1" x14ac:dyDescent="0.25">
      <c r="A63" s="15">
        <v>49</v>
      </c>
      <c r="B63" s="15"/>
      <c r="C63" s="18" t="s">
        <v>170</v>
      </c>
      <c r="D63" s="16" t="s">
        <v>171</v>
      </c>
      <c r="E63" s="15" t="s">
        <v>137</v>
      </c>
      <c r="F63" s="15">
        <v>3.1637035102916</v>
      </c>
      <c r="G63" s="17">
        <v>257.08</v>
      </c>
      <c r="H63" s="17">
        <f t="shared" si="2"/>
        <v>813.32</v>
      </c>
    </row>
    <row r="64" spans="1:8" s="1" customFormat="1" ht="46.9" customHeight="1" x14ac:dyDescent="0.25">
      <c r="A64" s="15">
        <v>50</v>
      </c>
      <c r="B64" s="15"/>
      <c r="C64" s="18" t="s">
        <v>172</v>
      </c>
      <c r="D64" s="16" t="s">
        <v>173</v>
      </c>
      <c r="E64" s="15" t="s">
        <v>167</v>
      </c>
      <c r="F64" s="15">
        <v>0.11628772110504999</v>
      </c>
      <c r="G64" s="17">
        <v>5950</v>
      </c>
      <c r="H64" s="17">
        <f t="shared" si="2"/>
        <v>691.91</v>
      </c>
    </row>
    <row r="65" spans="1:8" s="1" customFormat="1" ht="62.45" customHeight="1" x14ac:dyDescent="0.25">
      <c r="A65" s="15">
        <v>51</v>
      </c>
      <c r="B65" s="15"/>
      <c r="C65" s="18" t="s">
        <v>174</v>
      </c>
      <c r="D65" s="16" t="s">
        <v>175</v>
      </c>
      <c r="E65" s="15" t="s">
        <v>143</v>
      </c>
      <c r="F65" s="15">
        <v>14.059760409905</v>
      </c>
      <c r="G65" s="17">
        <v>49.1</v>
      </c>
      <c r="H65" s="17">
        <f t="shared" si="2"/>
        <v>690.33</v>
      </c>
    </row>
    <row r="66" spans="1:8" s="1" customFormat="1" ht="31.5" customHeight="1" x14ac:dyDescent="0.25">
      <c r="A66" s="15">
        <v>52</v>
      </c>
      <c r="B66" s="15"/>
      <c r="C66" s="18" t="s">
        <v>176</v>
      </c>
      <c r="D66" s="16" t="s">
        <v>177</v>
      </c>
      <c r="E66" s="15" t="s">
        <v>137</v>
      </c>
      <c r="F66" s="15">
        <v>7.9089365814694004</v>
      </c>
      <c r="G66" s="17">
        <v>82.2</v>
      </c>
      <c r="H66" s="17">
        <f t="shared" si="2"/>
        <v>650.11</v>
      </c>
    </row>
    <row r="67" spans="1:8" s="1" customFormat="1" ht="31.5" customHeight="1" x14ac:dyDescent="0.25">
      <c r="A67" s="15">
        <v>53</v>
      </c>
      <c r="B67" s="15"/>
      <c r="C67" s="18" t="s">
        <v>178</v>
      </c>
      <c r="D67" s="16" t="s">
        <v>179</v>
      </c>
      <c r="E67" s="15" t="s">
        <v>137</v>
      </c>
      <c r="F67" s="15">
        <v>3.1635640210139</v>
      </c>
      <c r="G67" s="17">
        <v>65.13</v>
      </c>
      <c r="H67" s="17">
        <f t="shared" si="2"/>
        <v>206.04</v>
      </c>
    </row>
    <row r="68" spans="1:8" s="1" customFormat="1" ht="15.6" customHeight="1" x14ac:dyDescent="0.25">
      <c r="A68" s="15">
        <v>54</v>
      </c>
      <c r="B68" s="15"/>
      <c r="C68" s="18" t="s">
        <v>180</v>
      </c>
      <c r="D68" s="16" t="s">
        <v>181</v>
      </c>
      <c r="E68" s="15" t="s">
        <v>167</v>
      </c>
      <c r="F68" s="15">
        <v>4.0449693568924999E-2</v>
      </c>
      <c r="G68" s="17">
        <v>1946.91</v>
      </c>
      <c r="H68" s="17">
        <f t="shared" si="2"/>
        <v>78.75</v>
      </c>
    </row>
    <row r="69" spans="1:8" s="1" customFormat="1" ht="31.5" customHeight="1" x14ac:dyDescent="0.25">
      <c r="A69" s="15">
        <v>55</v>
      </c>
      <c r="B69" s="15"/>
      <c r="C69" s="18" t="s">
        <v>182</v>
      </c>
      <c r="D69" s="16" t="s">
        <v>183</v>
      </c>
      <c r="E69" s="15" t="s">
        <v>140</v>
      </c>
      <c r="F69" s="15">
        <v>0.13739127868727999</v>
      </c>
      <c r="G69" s="17">
        <v>558.33000000000004</v>
      </c>
      <c r="H69" s="17">
        <f t="shared" si="2"/>
        <v>76.709999999999994</v>
      </c>
    </row>
    <row r="70" spans="1:8" s="1" customFormat="1" ht="46.9" customHeight="1" x14ac:dyDescent="0.25">
      <c r="A70" s="15">
        <v>56</v>
      </c>
      <c r="B70" s="15"/>
      <c r="C70" s="18" t="s">
        <v>184</v>
      </c>
      <c r="D70" s="16" t="s">
        <v>185</v>
      </c>
      <c r="E70" s="15" t="s">
        <v>167</v>
      </c>
      <c r="F70" s="15">
        <v>9.3044096050361996E-3</v>
      </c>
      <c r="G70" s="17">
        <v>7008.5</v>
      </c>
      <c r="H70" s="17">
        <f t="shared" si="2"/>
        <v>65.209999999999994</v>
      </c>
    </row>
    <row r="71" spans="1:8" s="1" customFormat="1" ht="31.5" customHeight="1" x14ac:dyDescent="0.25">
      <c r="A71" s="15">
        <v>57</v>
      </c>
      <c r="B71" s="15"/>
      <c r="C71" s="18" t="s">
        <v>186</v>
      </c>
      <c r="D71" s="16" t="s">
        <v>187</v>
      </c>
      <c r="E71" s="15" t="s">
        <v>140</v>
      </c>
      <c r="F71" s="15">
        <v>7.9335118869938007E-2</v>
      </c>
      <c r="G71" s="17">
        <v>550</v>
      </c>
      <c r="H71" s="17">
        <f t="shared" si="2"/>
        <v>43.63</v>
      </c>
    </row>
    <row r="72" spans="1:8" s="1" customFormat="1" ht="15.6" customHeight="1" x14ac:dyDescent="0.25">
      <c r="A72" s="15">
        <v>58</v>
      </c>
      <c r="B72" s="15"/>
      <c r="C72" s="18" t="s">
        <v>188</v>
      </c>
      <c r="D72" s="16" t="s">
        <v>189</v>
      </c>
      <c r="E72" s="15" t="s">
        <v>140</v>
      </c>
      <c r="F72" s="15">
        <v>9.5463435604930993</v>
      </c>
      <c r="G72" s="17">
        <v>2.44</v>
      </c>
      <c r="H72" s="17">
        <f t="shared" si="2"/>
        <v>23.29</v>
      </c>
    </row>
    <row r="73" spans="1:8" s="1" customFormat="1" ht="31.5" customHeight="1" x14ac:dyDescent="0.25">
      <c r="A73" s="15">
        <v>59</v>
      </c>
      <c r="B73" s="15"/>
      <c r="C73" s="18" t="s">
        <v>190</v>
      </c>
      <c r="D73" s="16" t="s">
        <v>191</v>
      </c>
      <c r="E73" s="15" t="s">
        <v>167</v>
      </c>
      <c r="F73" s="15">
        <v>1.2651491847454001E-3</v>
      </c>
      <c r="G73" s="17">
        <v>14830</v>
      </c>
      <c r="H73" s="17">
        <f t="shared" si="2"/>
        <v>18.760000000000002</v>
      </c>
    </row>
    <row r="74" spans="1:8" s="1" customFormat="1" ht="15.6" customHeight="1" x14ac:dyDescent="0.25">
      <c r="A74" s="15">
        <v>60</v>
      </c>
      <c r="B74" s="15"/>
      <c r="C74" s="18" t="s">
        <v>192</v>
      </c>
      <c r="D74" s="16" t="s">
        <v>193</v>
      </c>
      <c r="E74" s="15" t="s">
        <v>167</v>
      </c>
      <c r="F74" s="15">
        <v>4.7521706685453E-4</v>
      </c>
      <c r="G74" s="17">
        <v>30030</v>
      </c>
      <c r="H74" s="17">
        <f t="shared" si="2"/>
        <v>14.27</v>
      </c>
    </row>
    <row r="75" spans="1:8" s="1" customFormat="1" ht="15.6" customHeight="1" x14ac:dyDescent="0.25">
      <c r="A75" s="15">
        <v>61</v>
      </c>
      <c r="B75" s="15"/>
      <c r="C75" s="18" t="s">
        <v>194</v>
      </c>
      <c r="D75" s="16" t="s">
        <v>195</v>
      </c>
      <c r="E75" s="15" t="s">
        <v>167</v>
      </c>
      <c r="F75" s="15">
        <v>7.7399523623377005E-4</v>
      </c>
      <c r="G75" s="17">
        <v>11978</v>
      </c>
      <c r="H75" s="17">
        <f t="shared" si="2"/>
        <v>9.27</v>
      </c>
    </row>
    <row r="76" spans="1:8" s="1" customFormat="1" ht="15.6" customHeight="1" x14ac:dyDescent="0.25">
      <c r="A76" s="15">
        <v>62</v>
      </c>
      <c r="B76" s="15"/>
      <c r="C76" s="18" t="s">
        <v>196</v>
      </c>
      <c r="D76" s="16" t="s">
        <v>197</v>
      </c>
      <c r="E76" s="15" t="s">
        <v>167</v>
      </c>
      <c r="F76" s="15">
        <v>4.5986919885918998E-4</v>
      </c>
      <c r="G76" s="17">
        <v>5989</v>
      </c>
      <c r="H76" s="17">
        <f t="shared" si="2"/>
        <v>2.75</v>
      </c>
    </row>
    <row r="77" spans="1:8" s="1" customFormat="1" ht="15.6" customHeight="1" x14ac:dyDescent="0.25">
      <c r="A77" s="15">
        <v>63</v>
      </c>
      <c r="B77" s="15"/>
      <c r="C77" s="18" t="s">
        <v>198</v>
      </c>
      <c r="D77" s="16" t="s">
        <v>199</v>
      </c>
      <c r="E77" s="15" t="s">
        <v>146</v>
      </c>
      <c r="F77" s="15">
        <v>3.6614364691479002E-2</v>
      </c>
      <c r="G77" s="17">
        <v>57.63</v>
      </c>
      <c r="H77" s="17">
        <f t="shared" si="2"/>
        <v>2.11</v>
      </c>
    </row>
    <row r="78" spans="1:8" s="1" customFormat="1" ht="15.6" customHeight="1" x14ac:dyDescent="0.25">
      <c r="A78" s="15">
        <v>64</v>
      </c>
      <c r="B78" s="15"/>
      <c r="C78" s="18" t="s">
        <v>200</v>
      </c>
      <c r="D78" s="16" t="s">
        <v>201</v>
      </c>
      <c r="E78" s="15" t="s">
        <v>202</v>
      </c>
      <c r="F78" s="15">
        <v>0.21295144618917</v>
      </c>
      <c r="G78" s="17">
        <v>7.8</v>
      </c>
      <c r="H78" s="17">
        <f t="shared" si="2"/>
        <v>1.66</v>
      </c>
    </row>
    <row r="79" spans="1:8" s="1" customFormat="1" ht="15.6" customHeight="1" x14ac:dyDescent="0.25">
      <c r="A79" s="15">
        <v>65</v>
      </c>
      <c r="B79" s="15"/>
      <c r="C79" s="18" t="s">
        <v>203</v>
      </c>
      <c r="D79" s="16" t="s">
        <v>204</v>
      </c>
      <c r="E79" s="15" t="s">
        <v>146</v>
      </c>
      <c r="F79" s="15">
        <v>0.21810021338579</v>
      </c>
      <c r="G79" s="17">
        <v>7.46</v>
      </c>
      <c r="H79" s="17">
        <f t="shared" si="2"/>
        <v>1.63</v>
      </c>
    </row>
    <row r="80" spans="1:8" s="1" customFormat="1" ht="15.6" customHeight="1" x14ac:dyDescent="0.25">
      <c r="A80" s="15">
        <v>66</v>
      </c>
      <c r="B80" s="15"/>
      <c r="C80" s="18" t="s">
        <v>205</v>
      </c>
      <c r="D80" s="16" t="s">
        <v>206</v>
      </c>
      <c r="E80" s="15" t="s">
        <v>167</v>
      </c>
      <c r="F80" s="15">
        <v>6.0788639838991001E-4</v>
      </c>
      <c r="G80" s="17">
        <v>2606.9</v>
      </c>
      <c r="H80" s="17">
        <f t="shared" si="2"/>
        <v>1.58</v>
      </c>
    </row>
    <row r="81" spans="1:8" s="1" customFormat="1" ht="15.6" customHeight="1" x14ac:dyDescent="0.25">
      <c r="A81" s="15">
        <v>67</v>
      </c>
      <c r="B81" s="15"/>
      <c r="C81" s="18" t="s">
        <v>207</v>
      </c>
      <c r="D81" s="16" t="s">
        <v>208</v>
      </c>
      <c r="E81" s="15" t="s">
        <v>202</v>
      </c>
      <c r="F81" s="15">
        <v>0.81033807494767995</v>
      </c>
      <c r="G81" s="17">
        <v>1.82</v>
      </c>
      <c r="H81" s="17">
        <f t="shared" si="2"/>
        <v>1.47</v>
      </c>
    </row>
    <row r="82" spans="1:8" s="1" customFormat="1" ht="31.5" customHeight="1" x14ac:dyDescent="0.25">
      <c r="A82" s="15">
        <v>68</v>
      </c>
      <c r="B82" s="15"/>
      <c r="C82" s="18" t="s">
        <v>209</v>
      </c>
      <c r="D82" s="16" t="s">
        <v>210</v>
      </c>
      <c r="E82" s="15" t="s">
        <v>202</v>
      </c>
      <c r="F82" s="15">
        <v>6.2760424707778997E-2</v>
      </c>
      <c r="G82" s="17">
        <v>23.09</v>
      </c>
      <c r="H82" s="17">
        <f t="shared" si="2"/>
        <v>1.45</v>
      </c>
    </row>
    <row r="83" spans="1:8" s="1" customFormat="1" ht="15.6" customHeight="1" x14ac:dyDescent="0.25">
      <c r="A83" s="15">
        <v>69</v>
      </c>
      <c r="B83" s="15"/>
      <c r="C83" s="18" t="s">
        <v>211</v>
      </c>
      <c r="D83" s="16" t="s">
        <v>212</v>
      </c>
      <c r="E83" s="15" t="s">
        <v>146</v>
      </c>
      <c r="F83" s="15">
        <v>0.30905961938934001</v>
      </c>
      <c r="G83" s="17">
        <v>3.62</v>
      </c>
      <c r="H83" s="17">
        <f t="shared" si="2"/>
        <v>1.1200000000000001</v>
      </c>
    </row>
    <row r="84" spans="1:8" s="1" customFormat="1" ht="15.6" customHeight="1" x14ac:dyDescent="0.25">
      <c r="A84" s="15">
        <v>70</v>
      </c>
      <c r="B84" s="15"/>
      <c r="C84" s="18" t="s">
        <v>213</v>
      </c>
      <c r="D84" s="16" t="s">
        <v>214</v>
      </c>
      <c r="E84" s="15" t="s">
        <v>167</v>
      </c>
      <c r="F84" s="15">
        <v>5.0936290379998999E-5</v>
      </c>
      <c r="G84" s="17">
        <v>10315.01</v>
      </c>
      <c r="H84" s="17">
        <f t="shared" si="2"/>
        <v>0.53</v>
      </c>
    </row>
    <row r="85" spans="1:8" s="1" customFormat="1" ht="31.5" customHeight="1" x14ac:dyDescent="0.25">
      <c r="A85" s="15">
        <v>71</v>
      </c>
      <c r="B85" s="15"/>
      <c r="C85" s="18" t="s">
        <v>215</v>
      </c>
      <c r="D85" s="16" t="s">
        <v>216</v>
      </c>
      <c r="E85" s="15" t="s">
        <v>167</v>
      </c>
      <c r="F85" s="15">
        <v>1.0271451152824999E-4</v>
      </c>
      <c r="G85" s="17">
        <v>4455.2</v>
      </c>
      <c r="H85" s="17">
        <f t="shared" si="2"/>
        <v>0.46</v>
      </c>
    </row>
    <row r="86" spans="1:8" s="1" customFormat="1" ht="46.9" customHeight="1" x14ac:dyDescent="0.25">
      <c r="A86" s="15">
        <v>72</v>
      </c>
      <c r="B86" s="15"/>
      <c r="C86" s="18" t="s">
        <v>217</v>
      </c>
      <c r="D86" s="16" t="s">
        <v>218</v>
      </c>
      <c r="E86" s="15" t="s">
        <v>140</v>
      </c>
      <c r="F86" s="15">
        <v>4.0124659556638003E-4</v>
      </c>
      <c r="G86" s="17">
        <v>1056</v>
      </c>
      <c r="H86" s="17">
        <f t="shared" si="2"/>
        <v>0.42</v>
      </c>
    </row>
    <row r="87" spans="1:8" s="1" customFormat="1" ht="31.5" customHeight="1" x14ac:dyDescent="0.25">
      <c r="A87" s="15">
        <v>73</v>
      </c>
      <c r="B87" s="15"/>
      <c r="C87" s="18" t="s">
        <v>219</v>
      </c>
      <c r="D87" s="16" t="s">
        <v>220</v>
      </c>
      <c r="E87" s="15" t="s">
        <v>143</v>
      </c>
      <c r="F87" s="15">
        <v>7.1133866316815996E-3</v>
      </c>
      <c r="G87" s="17">
        <v>53.61</v>
      </c>
      <c r="H87" s="17">
        <f t="shared" si="2"/>
        <v>0.38</v>
      </c>
    </row>
    <row r="88" spans="1:8" s="1" customFormat="1" ht="62.45" customHeight="1" x14ac:dyDescent="0.25">
      <c r="A88" s="15">
        <v>74</v>
      </c>
      <c r="B88" s="15"/>
      <c r="C88" s="18" t="s">
        <v>221</v>
      </c>
      <c r="D88" s="16" t="s">
        <v>222</v>
      </c>
      <c r="E88" s="15" t="s">
        <v>137</v>
      </c>
      <c r="F88" s="15">
        <v>3.3453676695774002E-4</v>
      </c>
      <c r="G88" s="17">
        <v>506.63</v>
      </c>
      <c r="H88" s="17">
        <f t="shared" si="2"/>
        <v>0.17</v>
      </c>
    </row>
    <row r="89" spans="1:8" s="1" customFormat="1" ht="46.9" customHeight="1" x14ac:dyDescent="0.25">
      <c r="A89" s="15">
        <v>75</v>
      </c>
      <c r="B89" s="15"/>
      <c r="C89" s="18" t="s">
        <v>223</v>
      </c>
      <c r="D89" s="16" t="s">
        <v>224</v>
      </c>
      <c r="E89" s="15" t="s">
        <v>202</v>
      </c>
      <c r="F89" s="15">
        <v>2.7467687123899E-2</v>
      </c>
      <c r="G89" s="17">
        <v>6.17</v>
      </c>
      <c r="H89" s="17">
        <f t="shared" si="2"/>
        <v>0.17</v>
      </c>
    </row>
    <row r="90" spans="1:8" s="1" customFormat="1" ht="15.6" customHeight="1" x14ac:dyDescent="0.25">
      <c r="A90" s="15">
        <v>76</v>
      </c>
      <c r="B90" s="15"/>
      <c r="C90" s="18" t="s">
        <v>225</v>
      </c>
      <c r="D90" s="16" t="s">
        <v>226</v>
      </c>
      <c r="E90" s="15" t="s">
        <v>167</v>
      </c>
      <c r="F90" s="15">
        <v>9.2300374114222004E-5</v>
      </c>
      <c r="G90" s="17">
        <v>734.5</v>
      </c>
      <c r="H90" s="17">
        <f t="shared" si="2"/>
        <v>7.0000000000000007E-2</v>
      </c>
    </row>
    <row r="91" spans="1:8" s="1" customFormat="1" ht="31.5" customHeight="1" x14ac:dyDescent="0.25">
      <c r="A91" s="15">
        <v>77</v>
      </c>
      <c r="B91" s="15"/>
      <c r="C91" s="18" t="s">
        <v>227</v>
      </c>
      <c r="D91" s="16" t="s">
        <v>228</v>
      </c>
      <c r="E91" s="15" t="s">
        <v>229</v>
      </c>
      <c r="F91" s="15">
        <v>7.4158480022817994E-5</v>
      </c>
      <c r="G91" s="17">
        <v>342.82</v>
      </c>
      <c r="H91" s="17">
        <f t="shared" si="2"/>
        <v>0.03</v>
      </c>
    </row>
    <row r="92" spans="1:8" s="1" customFormat="1" ht="15.6" customHeight="1" x14ac:dyDescent="0.25">
      <c r="A92" s="15">
        <v>78</v>
      </c>
      <c r="B92" s="15"/>
      <c r="C92" s="18" t="s">
        <v>230</v>
      </c>
      <c r="D92" s="16" t="s">
        <v>231</v>
      </c>
      <c r="E92" s="15" t="s">
        <v>232</v>
      </c>
      <c r="F92" s="15">
        <v>5.4253694421365001E-4</v>
      </c>
      <c r="G92" s="17">
        <v>46.86</v>
      </c>
      <c r="H92" s="17">
        <f t="shared" si="2"/>
        <v>0.03</v>
      </c>
    </row>
    <row r="93" spans="1:8" s="1" customFormat="1" ht="46.9" customHeight="1" x14ac:dyDescent="0.25">
      <c r="A93" s="15">
        <v>79</v>
      </c>
      <c r="B93" s="15"/>
      <c r="C93" s="18" t="s">
        <v>233</v>
      </c>
      <c r="D93" s="16" t="s">
        <v>234</v>
      </c>
      <c r="E93" s="15" t="s">
        <v>202</v>
      </c>
      <c r="F93" s="15">
        <v>1.228E-4</v>
      </c>
      <c r="G93" s="17">
        <v>15.09</v>
      </c>
      <c r="H93" s="17">
        <f t="shared" si="2"/>
        <v>0</v>
      </c>
    </row>
    <row r="94" spans="1:8" s="1" customFormat="1" ht="15.6" customHeight="1" x14ac:dyDescent="0.25"/>
    <row r="95" spans="1:8" s="1" customFormat="1" ht="15.6" customHeight="1" x14ac:dyDescent="0.25"/>
    <row r="96" spans="1:8" s="1" customFormat="1" ht="15.6" customHeight="1" x14ac:dyDescent="0.25"/>
    <row r="97" spans="2:2" s="1" customFormat="1" ht="15.6" customHeight="1" x14ac:dyDescent="0.25"/>
    <row r="98" spans="2:2" s="1" customFormat="1" ht="15.6" customHeight="1" x14ac:dyDescent="0.25">
      <c r="B98" s="1" t="s">
        <v>235</v>
      </c>
    </row>
    <row r="99" spans="2:2" s="1" customFormat="1" ht="15.6" customHeight="1" x14ac:dyDescent="0.25">
      <c r="B99" s="5" t="s">
        <v>48</v>
      </c>
    </row>
    <row r="100" spans="2:2" s="1" customFormat="1" ht="15.6" customHeight="1" x14ac:dyDescent="0.25"/>
    <row r="101" spans="2:2" s="1" customFormat="1" ht="15.6" customHeight="1" x14ac:dyDescent="0.25">
      <c r="B101" s="1" t="s">
        <v>236</v>
      </c>
    </row>
    <row r="102" spans="2:2" s="1" customFormat="1" ht="15.6" customHeight="1" x14ac:dyDescent="0.25">
      <c r="B102" s="5" t="s">
        <v>50</v>
      </c>
    </row>
    <row r="103" spans="2:2" s="1" customFormat="1" ht="15.6" customHeight="1" x14ac:dyDescent="0.25"/>
  </sheetData>
  <mergeCells count="15">
    <mergeCell ref="A11:E11"/>
    <mergeCell ref="A26:E26"/>
    <mergeCell ref="A28:E28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9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8"/>
  <sheetViews>
    <sheetView tabSelected="1" topLeftCell="A3" workbookViewId="0">
      <selection activeCell="G10" sqref="G10:AK10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3.85546875" customWidth="1"/>
    <col min="11" max="11" width="13.42578125" customWidth="1"/>
  </cols>
  <sheetData>
    <row r="1" spans="1:37" ht="15.6" customHeight="1" x14ac:dyDescent="0.25">
      <c r="A1" s="40"/>
      <c r="B1" s="1"/>
      <c r="C1" s="1"/>
      <c r="D1" s="1"/>
      <c r="E1" s="1"/>
    </row>
    <row r="2" spans="1:37" ht="15.6" customHeight="1" x14ac:dyDescent="0.25">
      <c r="B2" s="1"/>
      <c r="C2" s="1"/>
      <c r="D2" s="1"/>
      <c r="E2" s="37" t="s">
        <v>237</v>
      </c>
    </row>
    <row r="3" spans="1:37" ht="15.6" customHeight="1" x14ac:dyDescent="0.25">
      <c r="B3" s="1"/>
      <c r="C3" s="1"/>
      <c r="D3" s="1"/>
      <c r="E3" s="1"/>
    </row>
    <row r="4" spans="1:37" ht="15.6" customHeight="1" x14ac:dyDescent="0.25">
      <c r="B4" s="1"/>
      <c r="C4" s="1"/>
      <c r="D4" s="1"/>
      <c r="E4" s="1"/>
    </row>
    <row r="5" spans="1:37" ht="15.6" customHeight="1" x14ac:dyDescent="0.25">
      <c r="B5" s="115" t="s">
        <v>238</v>
      </c>
      <c r="C5" s="115"/>
      <c r="D5" s="115"/>
      <c r="E5" s="115"/>
    </row>
    <row r="6" spans="1:37" ht="15.6" customHeight="1" x14ac:dyDescent="0.25">
      <c r="B6" s="2"/>
      <c r="C6" s="1"/>
      <c r="D6" s="1"/>
      <c r="E6" s="1"/>
    </row>
    <row r="7" spans="1:37" ht="15.6" customHeight="1" x14ac:dyDescent="0.25">
      <c r="B7" s="118" t="s">
        <v>239</v>
      </c>
      <c r="C7" s="118"/>
      <c r="D7" s="118"/>
      <c r="E7" s="118"/>
    </row>
    <row r="8" spans="1:37" ht="15.6" customHeight="1" x14ac:dyDescent="0.25">
      <c r="B8" s="118" t="str">
        <f>'Прил.2 Расч стоим'!B7:K7</f>
        <v>Единица измерения  — 1 ПС</v>
      </c>
      <c r="C8" s="118"/>
      <c r="D8" s="118"/>
      <c r="E8" s="118"/>
    </row>
    <row r="9" spans="1:37" x14ac:dyDescent="0.25">
      <c r="B9" s="41"/>
      <c r="C9" s="22"/>
      <c r="D9" s="22"/>
      <c r="E9" s="22"/>
    </row>
    <row r="10" spans="1:37" s="1" customFormat="1" ht="62.45" customHeight="1" x14ac:dyDescent="0.25">
      <c r="B10" s="4" t="s">
        <v>240</v>
      </c>
      <c r="C10" s="4" t="s">
        <v>241</v>
      </c>
      <c r="D10" s="4" t="s">
        <v>242</v>
      </c>
      <c r="E10" s="4" t="s">
        <v>243</v>
      </c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</row>
    <row r="11" spans="1:37" s="1" customFormat="1" ht="15" customHeight="1" x14ac:dyDescent="0.25">
      <c r="B11" s="26" t="s">
        <v>244</v>
      </c>
      <c r="C11" s="42">
        <f>'Прил.5 Расчет СМР и ОБ'!J14</f>
        <v>143255.13</v>
      </c>
      <c r="D11" s="43">
        <f>C11/C24</f>
        <v>8.2458579875758428E-3</v>
      </c>
      <c r="E11" s="43">
        <f>C11/C40</f>
        <v>7.3741492616824092E-3</v>
      </c>
    </row>
    <row r="12" spans="1:37" s="1" customFormat="1" ht="15" customHeight="1" x14ac:dyDescent="0.25">
      <c r="B12" s="26" t="s">
        <v>245</v>
      </c>
      <c r="C12" s="42">
        <f>'Прил.5 Расчет СМР и ОБ'!J23</f>
        <v>51160.7</v>
      </c>
      <c r="D12" s="43">
        <f>C12/C24</f>
        <v>2.9448429996536346E-3</v>
      </c>
      <c r="E12" s="43">
        <f>C12/C40</f>
        <v>2.6335296902257896E-3</v>
      </c>
    </row>
    <row r="13" spans="1:37" s="1" customFormat="1" ht="15" customHeight="1" x14ac:dyDescent="0.25">
      <c r="B13" s="26" t="s">
        <v>246</v>
      </c>
      <c r="C13" s="42">
        <f>'Прил.5 Расчет СМР и ОБ'!J38</f>
        <v>8570.65</v>
      </c>
      <c r="D13" s="43">
        <f>C13/C24</f>
        <v>4.9333216032973405E-4</v>
      </c>
      <c r="E13" s="43">
        <f>C13/C40</f>
        <v>4.4117967970597866E-4</v>
      </c>
    </row>
    <row r="14" spans="1:37" s="1" customFormat="1" ht="15" customHeight="1" x14ac:dyDescent="0.25">
      <c r="B14" s="26" t="s">
        <v>247</v>
      </c>
      <c r="C14" s="42">
        <f>C13+C12</f>
        <v>59731.35</v>
      </c>
      <c r="D14" s="43">
        <f>C14/C24</f>
        <v>3.4381751599833689E-3</v>
      </c>
      <c r="E14" s="43">
        <f>C14/C40</f>
        <v>3.0747093699317685E-3</v>
      </c>
    </row>
    <row r="15" spans="1:37" s="1" customFormat="1" ht="15" customHeight="1" x14ac:dyDescent="0.25">
      <c r="B15" s="26" t="s">
        <v>248</v>
      </c>
      <c r="C15" s="42">
        <f>'Прил.5 Расчет СМР и ОБ'!J16</f>
        <v>24921.39</v>
      </c>
      <c r="D15" s="43">
        <f>C15/C24</f>
        <v>1.4344913357936483E-3</v>
      </c>
      <c r="E15" s="43">
        <f>C15/C40</f>
        <v>1.2828444584748859E-3</v>
      </c>
    </row>
    <row r="16" spans="1:37" s="1" customFormat="1" ht="15" customHeight="1" x14ac:dyDescent="0.25">
      <c r="B16" s="26" t="s">
        <v>249</v>
      </c>
      <c r="C16" s="42">
        <f>'Прил.5 Расчет СМР и ОБ'!J53</f>
        <v>14617651.73</v>
      </c>
      <c r="D16" s="43">
        <f>C16/C24</f>
        <v>0.84140149310829104</v>
      </c>
      <c r="E16" s="43">
        <f>C16/C40</f>
        <v>0.75245295377771182</v>
      </c>
    </row>
    <row r="17" spans="2:5" s="1" customFormat="1" ht="15" customHeight="1" x14ac:dyDescent="0.25">
      <c r="B17" s="26" t="s">
        <v>250</v>
      </c>
      <c r="C17" s="42">
        <f>'Прил.5 Расчет СМР и ОБ'!J96</f>
        <v>2277152.5700000008</v>
      </c>
      <c r="D17" s="43">
        <f>C17/C24</f>
        <v>0.13107437554427101</v>
      </c>
      <c r="E17" s="43">
        <f>C17/C40</f>
        <v>0.11721788212962221</v>
      </c>
    </row>
    <row r="18" spans="2:5" s="1" customFormat="1" ht="15" customHeight="1" x14ac:dyDescent="0.25">
      <c r="B18" s="26" t="s">
        <v>251</v>
      </c>
      <c r="C18" s="42">
        <f>C17+C16</f>
        <v>16894804.300000001</v>
      </c>
      <c r="D18" s="43">
        <f>C18/C24</f>
        <v>0.97247586865256208</v>
      </c>
      <c r="E18" s="43">
        <f>C18/C40</f>
        <v>0.86967083590733396</v>
      </c>
    </row>
    <row r="19" spans="2:5" s="1" customFormat="1" ht="15" customHeight="1" x14ac:dyDescent="0.25">
      <c r="B19" s="26" t="s">
        <v>252</v>
      </c>
      <c r="C19" s="42">
        <f>C18+C14+C11</f>
        <v>17097790.780000001</v>
      </c>
      <c r="D19" s="43">
        <f>C19/C24</f>
        <v>0.98415990180012125</v>
      </c>
      <c r="E19" s="44">
        <f>C19/C40</f>
        <v>0.88011969453894823</v>
      </c>
    </row>
    <row r="20" spans="2:5" s="1" customFormat="1" ht="15" customHeight="1" x14ac:dyDescent="0.25">
      <c r="B20" s="26" t="s">
        <v>253</v>
      </c>
      <c r="C20" s="42">
        <f>'Прил.5 Расчет СМР и ОБ'!J100</f>
        <v>100131.58729036</v>
      </c>
      <c r="D20" s="43">
        <f>C20/C24</f>
        <v>5.7636389626456149E-3</v>
      </c>
      <c r="E20" s="43">
        <f>C20/C40</f>
        <v>5.1543373733861806E-3</v>
      </c>
    </row>
    <row r="21" spans="2:5" s="1" customFormat="1" ht="15" customHeight="1" x14ac:dyDescent="0.25">
      <c r="B21" s="26" t="s">
        <v>254</v>
      </c>
      <c r="C21" s="45">
        <f>C20/(C11+C15)</f>
        <v>0.59539576208591005</v>
      </c>
      <c r="D21" s="43"/>
      <c r="E21" s="44"/>
    </row>
    <row r="22" spans="2:5" s="1" customFormat="1" ht="15" customHeight="1" x14ac:dyDescent="0.25">
      <c r="B22" s="26" t="s">
        <v>255</v>
      </c>
      <c r="C22" s="42">
        <f>'Прил.5 Расчет СМР и ОБ'!J99</f>
        <v>175058.12980826001</v>
      </c>
      <c r="D22" s="43">
        <f>C22/C24</f>
        <v>1.0076459237233108E-2</v>
      </c>
      <c r="E22" s="43">
        <f>C22/C40</f>
        <v>9.0112289778179946E-3</v>
      </c>
    </row>
    <row r="23" spans="2:5" s="1" customFormat="1" ht="15" customHeight="1" x14ac:dyDescent="0.25">
      <c r="B23" s="26" t="s">
        <v>256</v>
      </c>
      <c r="C23" s="45">
        <f>C22/(C11+C15)</f>
        <v>1.0409189689991001</v>
      </c>
      <c r="D23" s="43"/>
      <c r="E23" s="44"/>
    </row>
    <row r="24" spans="2:5" s="1" customFormat="1" ht="15" customHeight="1" x14ac:dyDescent="0.25">
      <c r="B24" s="26" t="s">
        <v>257</v>
      </c>
      <c r="C24" s="42">
        <f>C19+C20+C22</f>
        <v>17372980.497098621</v>
      </c>
      <c r="D24" s="43">
        <f>C24/C24</f>
        <v>1</v>
      </c>
      <c r="E24" s="43">
        <f>C24/C40</f>
        <v>0.89428526089015237</v>
      </c>
    </row>
    <row r="25" spans="2:5" s="1" customFormat="1" ht="31.5" customHeight="1" x14ac:dyDescent="0.25">
      <c r="B25" s="26" t="s">
        <v>258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5" customHeight="1" x14ac:dyDescent="0.25">
      <c r="B26" s="26" t="s">
        <v>259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260</v>
      </c>
      <c r="C27" s="46">
        <f>C24+C25</f>
        <v>17372980.497098621</v>
      </c>
      <c r="D27" s="43"/>
      <c r="E27" s="43">
        <f>C27/C40</f>
        <v>0.89428526089015237</v>
      </c>
    </row>
    <row r="28" spans="2:5" s="1" customFormat="1" ht="33" customHeight="1" x14ac:dyDescent="0.25">
      <c r="B28" s="26" t="s">
        <v>261</v>
      </c>
      <c r="C28" s="26"/>
      <c r="D28" s="44"/>
      <c r="E28" s="44"/>
    </row>
    <row r="29" spans="2:5" s="1" customFormat="1" ht="31.5" customHeight="1" x14ac:dyDescent="0.25">
      <c r="B29" s="26" t="s">
        <v>262</v>
      </c>
      <c r="C29" s="46">
        <f>ROUND(C24*0.039,2)</f>
        <v>677546.24</v>
      </c>
      <c r="D29" s="44"/>
      <c r="E29" s="43">
        <f>C29/C40</f>
        <v>3.4877125206278427E-2</v>
      </c>
    </row>
    <row r="30" spans="2:5" s="1" customFormat="1" ht="62.45" customHeight="1" x14ac:dyDescent="0.25">
      <c r="B30" s="26" t="s">
        <v>263</v>
      </c>
      <c r="C30" s="46">
        <f>ROUND((C24+C29)*0.021,2)</f>
        <v>379061.06</v>
      </c>
      <c r="D30" s="44"/>
      <c r="E30" s="43">
        <f>C30/C40</f>
        <v>1.9512410031888919E-2</v>
      </c>
    </row>
    <row r="31" spans="2:5" s="1" customFormat="1" ht="15.6" customHeight="1" x14ac:dyDescent="0.25">
      <c r="B31" s="26" t="s">
        <v>264</v>
      </c>
      <c r="C31" s="46">
        <f>ROUND(C25*80%*7%,2)</f>
        <v>0</v>
      </c>
      <c r="D31" s="44"/>
      <c r="E31" s="43">
        <f>C31/C40</f>
        <v>0</v>
      </c>
    </row>
    <row r="32" spans="2:5" s="1" customFormat="1" ht="31.5" customHeight="1" x14ac:dyDescent="0.25">
      <c r="B32" s="26" t="s">
        <v>265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266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267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268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269</v>
      </c>
      <c r="C36" s="48">
        <f>ROUND((C27+C29+C31+C30)*0.0214,2)</f>
        <v>394393.18</v>
      </c>
      <c r="D36" s="49"/>
      <c r="E36" s="50">
        <f>C36/C40</f>
        <v>2.0301640695935829E-2</v>
      </c>
      <c r="K36" s="36"/>
    </row>
    <row r="37" spans="2:11" s="1" customFormat="1" ht="15.6" customHeight="1" x14ac:dyDescent="0.25">
      <c r="B37" s="27" t="s">
        <v>270</v>
      </c>
      <c r="C37" s="27">
        <f>ROUND((C27+C29+C30+C31)*0.002,2)</f>
        <v>36859.18</v>
      </c>
      <c r="D37" s="51"/>
      <c r="E37" s="51">
        <f>C37/C40</f>
        <v>1.8973498190481487E-3</v>
      </c>
    </row>
    <row r="38" spans="2:11" s="1" customFormat="1" ht="62.45" customHeight="1" x14ac:dyDescent="0.25">
      <c r="B38" s="52" t="s">
        <v>271</v>
      </c>
      <c r="C38" s="53">
        <f>C27+C29+C30+C31+C36+C37</f>
        <v>18860840.157098617</v>
      </c>
      <c r="D38" s="54"/>
      <c r="E38" s="55">
        <f>C38/C40</f>
        <v>0.97087378664330348</v>
      </c>
    </row>
    <row r="39" spans="2:11" s="1" customFormat="1" ht="15.6" customHeight="1" x14ac:dyDescent="0.25">
      <c r="B39" s="26" t="s">
        <v>272</v>
      </c>
      <c r="C39" s="42">
        <f>ROUND(C38*0.03,2)</f>
        <v>565825.19999999995</v>
      </c>
      <c r="D39" s="44"/>
      <c r="E39" s="43">
        <f>C39/C40</f>
        <v>2.9126213356696552E-2</v>
      </c>
    </row>
    <row r="40" spans="2:11" s="1" customFormat="1" ht="15.6" customHeight="1" x14ac:dyDescent="0.25">
      <c r="B40" s="26" t="s">
        <v>273</v>
      </c>
      <c r="C40" s="42">
        <f>C39+C38</f>
        <v>19426665.357098617</v>
      </c>
      <c r="D40" s="44"/>
      <c r="E40" s="43">
        <f>C40/C40</f>
        <v>1</v>
      </c>
    </row>
    <row r="41" spans="2:11" s="1" customFormat="1" ht="31.5" customHeight="1" x14ac:dyDescent="0.25">
      <c r="B41" s="26" t="s">
        <v>274</v>
      </c>
      <c r="C41" s="42">
        <f>C40/'Прил.5 Расчет СМР и ОБ'!E103</f>
        <v>19426665.357098617</v>
      </c>
      <c r="D41" s="44"/>
      <c r="E41" s="44"/>
    </row>
    <row r="42" spans="2:11" s="1" customFormat="1" ht="15.6" customHeight="1" x14ac:dyDescent="0.25">
      <c r="B42" s="5"/>
    </row>
    <row r="43" spans="2:11" s="1" customFormat="1" ht="15.6" customHeight="1" x14ac:dyDescent="0.25">
      <c r="B43" s="5" t="s">
        <v>275</v>
      </c>
    </row>
    <row r="44" spans="2:11" s="1" customFormat="1" ht="15.6" customHeight="1" x14ac:dyDescent="0.25">
      <c r="B44" s="5" t="s">
        <v>276</v>
      </c>
    </row>
    <row r="45" spans="2:11" s="1" customFormat="1" ht="15.6" customHeight="1" x14ac:dyDescent="0.25">
      <c r="B45" s="5"/>
    </row>
    <row r="46" spans="2:11" s="1" customFormat="1" ht="15.6" customHeight="1" x14ac:dyDescent="0.25">
      <c r="B46" s="5" t="s">
        <v>277</v>
      </c>
    </row>
    <row r="47" spans="2:11" s="1" customFormat="1" ht="15.6" customHeight="1" x14ac:dyDescent="0.25">
      <c r="B47" s="56" t="s">
        <v>278</v>
      </c>
      <c r="C47" s="56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0"/>
  <sheetViews>
    <sheetView topLeftCell="A55" workbookViewId="0">
      <selection activeCell="G64" sqref="G64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32" t="s">
        <v>279</v>
      </c>
      <c r="I2" s="132"/>
      <c r="J2" s="132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15" t="s">
        <v>280</v>
      </c>
      <c r="B4" s="115"/>
      <c r="C4" s="115"/>
      <c r="D4" s="115"/>
      <c r="E4" s="115"/>
      <c r="F4" s="115"/>
      <c r="G4" s="115"/>
      <c r="H4" s="115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33" t="s">
        <v>281</v>
      </c>
      <c r="B6" s="134"/>
      <c r="C6" s="134"/>
      <c r="D6" s="133" t="s">
        <v>282</v>
      </c>
      <c r="E6" s="135"/>
      <c r="F6" s="135"/>
      <c r="G6" s="135"/>
      <c r="H6" s="135"/>
      <c r="I6" s="135"/>
      <c r="J6" s="135"/>
    </row>
    <row r="7" spans="1:11" s="22" customFormat="1" ht="15.6" customHeight="1" x14ac:dyDescent="0.2">
      <c r="A7" s="118" t="s">
        <v>4</v>
      </c>
      <c r="B7" s="118"/>
      <c r="C7" s="118"/>
      <c r="D7" s="118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36" t="s">
        <v>283</v>
      </c>
      <c r="B9" s="119" t="s">
        <v>57</v>
      </c>
      <c r="C9" s="119" t="s">
        <v>240</v>
      </c>
      <c r="D9" s="119" t="s">
        <v>59</v>
      </c>
      <c r="E9" s="119" t="s">
        <v>284</v>
      </c>
      <c r="F9" s="119" t="s">
        <v>61</v>
      </c>
      <c r="G9" s="119"/>
      <c r="H9" s="119" t="s">
        <v>285</v>
      </c>
      <c r="I9" s="119" t="s">
        <v>286</v>
      </c>
      <c r="J9" s="119"/>
      <c r="K9" s="3"/>
    </row>
    <row r="10" spans="1:11" s="1" customFormat="1" ht="28.5" customHeight="1" x14ac:dyDescent="0.25">
      <c r="A10" s="136"/>
      <c r="B10" s="119"/>
      <c r="C10" s="119"/>
      <c r="D10" s="119"/>
      <c r="E10" s="119"/>
      <c r="F10" s="4" t="s">
        <v>287</v>
      </c>
      <c r="G10" s="4" t="s">
        <v>63</v>
      </c>
      <c r="H10" s="119"/>
      <c r="I10" s="4" t="s">
        <v>287</v>
      </c>
      <c r="J10" s="4" t="s">
        <v>63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27" t="s">
        <v>288</v>
      </c>
      <c r="C12" s="128"/>
      <c r="D12" s="129"/>
      <c r="E12" s="129"/>
      <c r="F12" s="129"/>
      <c r="G12" s="129"/>
      <c r="H12" s="129"/>
      <c r="I12" s="27"/>
      <c r="J12" s="27"/>
    </row>
    <row r="13" spans="1:11" s="1" customFormat="1" ht="31.5" customHeight="1" x14ac:dyDescent="0.25">
      <c r="A13" s="15">
        <v>1</v>
      </c>
      <c r="B13" s="15" t="s">
        <v>87</v>
      </c>
      <c r="C13" s="16" t="s">
        <v>289</v>
      </c>
      <c r="D13" s="15" t="s">
        <v>68</v>
      </c>
      <c r="E13" s="15">
        <v>373.66667799351001</v>
      </c>
      <c r="F13" s="17">
        <v>8.31</v>
      </c>
      <c r="G13" s="17">
        <f>ROUND(E13*F13,2)</f>
        <v>3105.17</v>
      </c>
      <c r="H13" s="28">
        <f>G13/G14</f>
        <v>1</v>
      </c>
      <c r="I13" s="17">
        <f>'ФОТр.тек. '!E13</f>
        <v>383.37679147060999</v>
      </c>
      <c r="J13" s="17">
        <f>ROUND(E13*I13,2)</f>
        <v>143255.13</v>
      </c>
    </row>
    <row r="14" spans="1:11" s="1" customFormat="1" ht="31.5" customHeight="1" x14ac:dyDescent="0.25">
      <c r="A14" s="15"/>
      <c r="B14" s="15"/>
      <c r="C14" s="16" t="s">
        <v>290</v>
      </c>
      <c r="D14" s="15" t="s">
        <v>68</v>
      </c>
      <c r="E14" s="15">
        <f>SUM(E13:E13)</f>
        <v>373.66667799351001</v>
      </c>
      <c r="F14" s="17"/>
      <c r="G14" s="17">
        <f>SUM(G13:G13)</f>
        <v>3105.17</v>
      </c>
      <c r="H14" s="28">
        <v>1</v>
      </c>
      <c r="I14" s="17"/>
      <c r="J14" s="17">
        <f>SUM(J13:J13)</f>
        <v>143255.13</v>
      </c>
    </row>
    <row r="15" spans="1:11" s="1" customFormat="1" ht="15.6" customHeight="1" x14ac:dyDescent="0.25">
      <c r="A15" s="15"/>
      <c r="B15" s="121" t="s">
        <v>95</v>
      </c>
      <c r="C15" s="122"/>
      <c r="D15" s="121"/>
      <c r="E15" s="121"/>
      <c r="F15" s="126"/>
      <c r="G15" s="126"/>
      <c r="H15" s="121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95</v>
      </c>
      <c r="D16" s="15" t="s">
        <v>68</v>
      </c>
      <c r="E16" s="15">
        <v>42.659728240108002</v>
      </c>
      <c r="F16" s="17">
        <v>13.19</v>
      </c>
      <c r="G16" s="17">
        <f>ROUND(E16*F16,2)</f>
        <v>562.67999999999995</v>
      </c>
      <c r="H16" s="28">
        <v>1</v>
      </c>
      <c r="I16" s="17">
        <f>ROUND(F16*'Прил. 10'!$D$10,2)</f>
        <v>584.19000000000005</v>
      </c>
      <c r="J16" s="17">
        <f>ROUND(E16*I16,2)</f>
        <v>24921.39</v>
      </c>
    </row>
    <row r="17" spans="1:10" s="1" customFormat="1" ht="15.6" customHeight="1" x14ac:dyDescent="0.25">
      <c r="A17" s="15"/>
      <c r="B17" s="120" t="s">
        <v>96</v>
      </c>
      <c r="C17" s="122"/>
      <c r="D17" s="121"/>
      <c r="E17" s="121"/>
      <c r="F17" s="126"/>
      <c r="G17" s="126"/>
      <c r="H17" s="121"/>
      <c r="I17" s="17"/>
      <c r="J17" s="17"/>
    </row>
    <row r="18" spans="1:10" s="1" customFormat="1" ht="15.6" customHeight="1" x14ac:dyDescent="0.25">
      <c r="A18" s="15"/>
      <c r="B18" s="121" t="s">
        <v>291</v>
      </c>
      <c r="C18" s="122"/>
      <c r="D18" s="121"/>
      <c r="E18" s="121"/>
      <c r="F18" s="126"/>
      <c r="G18" s="126"/>
      <c r="H18" s="121"/>
      <c r="I18" s="17"/>
      <c r="J18" s="17"/>
    </row>
    <row r="19" spans="1:10" s="1" customFormat="1" ht="31.5" customHeight="1" x14ac:dyDescent="0.25">
      <c r="A19" s="15">
        <v>3</v>
      </c>
      <c r="B19" s="29" t="s">
        <v>97</v>
      </c>
      <c r="C19" s="19" t="s">
        <v>98</v>
      </c>
      <c r="D19" s="20" t="s">
        <v>99</v>
      </c>
      <c r="E19" s="30">
        <v>13.874655214583999</v>
      </c>
      <c r="F19" s="31">
        <v>100.1</v>
      </c>
      <c r="G19" s="31">
        <f>ROUND(E19*F19,2)</f>
        <v>1388.85</v>
      </c>
      <c r="H19" s="28">
        <f>G19/G39</f>
        <v>0.31320049251530002</v>
      </c>
      <c r="I19" s="17">
        <f>ROUND(F19*'Прил. 10'!$D$11,2)</f>
        <v>1348.35</v>
      </c>
      <c r="J19" s="17">
        <f>ROUND(E19*I19,2)</f>
        <v>18707.89</v>
      </c>
    </row>
    <row r="20" spans="1:10" s="1" customFormat="1" ht="31.5" customHeight="1" x14ac:dyDescent="0.25">
      <c r="A20" s="15">
        <v>4</v>
      </c>
      <c r="B20" s="29" t="s">
        <v>100</v>
      </c>
      <c r="C20" s="19" t="s">
        <v>101</v>
      </c>
      <c r="D20" s="20" t="s">
        <v>99</v>
      </c>
      <c r="E20" s="30">
        <v>11.351235619536</v>
      </c>
      <c r="F20" s="31">
        <v>105.81</v>
      </c>
      <c r="G20" s="31">
        <f>ROUND(E20*F20,2)</f>
        <v>1201.07</v>
      </c>
      <c r="H20" s="28">
        <f>G20/G39</f>
        <v>0.27085409910743002</v>
      </c>
      <c r="I20" s="17">
        <f>ROUND(F20*'Прил. 10'!$D$11,2)</f>
        <v>1425.26</v>
      </c>
      <c r="J20" s="17">
        <f>ROUND(E20*I20,2)</f>
        <v>16178.46</v>
      </c>
    </row>
    <row r="21" spans="1:10" s="1" customFormat="1" ht="46.9" customHeight="1" x14ac:dyDescent="0.25">
      <c r="A21" s="15">
        <v>5</v>
      </c>
      <c r="B21" s="29" t="s">
        <v>102</v>
      </c>
      <c r="C21" s="19" t="s">
        <v>103</v>
      </c>
      <c r="D21" s="20" t="s">
        <v>99</v>
      </c>
      <c r="E21" s="30">
        <v>11.351409457299001</v>
      </c>
      <c r="F21" s="31">
        <v>71</v>
      </c>
      <c r="G21" s="31">
        <f>ROUND(E21*F21,2)</f>
        <v>805.95</v>
      </c>
      <c r="H21" s="28">
        <f>G21/G39</f>
        <v>0.18175032360780999</v>
      </c>
      <c r="I21" s="17">
        <f>ROUND(F21*'Прил. 10'!$D$11,2)</f>
        <v>956.37</v>
      </c>
      <c r="J21" s="17">
        <f>ROUND(E21*I21,2)</f>
        <v>10856.15</v>
      </c>
    </row>
    <row r="22" spans="1:10" s="1" customFormat="1" ht="46.9" customHeight="1" x14ac:dyDescent="0.25">
      <c r="A22" s="15">
        <v>6</v>
      </c>
      <c r="B22" s="29" t="s">
        <v>104</v>
      </c>
      <c r="C22" s="19" t="s">
        <v>105</v>
      </c>
      <c r="D22" s="20" t="s">
        <v>99</v>
      </c>
      <c r="E22" s="30">
        <v>3.5799376518099999</v>
      </c>
      <c r="F22" s="31">
        <v>112.36</v>
      </c>
      <c r="G22" s="31">
        <f>ROUND(E22*F22,2)</f>
        <v>402.24</v>
      </c>
      <c r="H22" s="28">
        <f>G22/G39</f>
        <v>9.0709411462256001E-2</v>
      </c>
      <c r="I22" s="17">
        <f>ROUND(F22*'Прил. 10'!$D$11,2)</f>
        <v>1513.49</v>
      </c>
      <c r="J22" s="17">
        <f>ROUND(E22*I22,2)</f>
        <v>5418.2</v>
      </c>
    </row>
    <row r="23" spans="1:10" s="1" customFormat="1" ht="15.6" customHeight="1" x14ac:dyDescent="0.25">
      <c r="A23" s="15"/>
      <c r="B23" s="130" t="s">
        <v>292</v>
      </c>
      <c r="C23" s="121"/>
      <c r="D23" s="121"/>
      <c r="E23" s="121"/>
      <c r="F23" s="126"/>
      <c r="G23" s="31">
        <f>SUM(G19:G22)</f>
        <v>3798.11</v>
      </c>
      <c r="H23" s="28">
        <f>SUM(H19:H22)</f>
        <v>0.85651432669280003</v>
      </c>
      <c r="I23" s="17"/>
      <c r="J23" s="17">
        <f>SUM(J19:J22)</f>
        <v>51160.7</v>
      </c>
    </row>
    <row r="24" spans="1:10" s="1" customFormat="1" ht="31.5" customHeight="1" outlineLevel="1" x14ac:dyDescent="0.25">
      <c r="A24" s="15">
        <v>7</v>
      </c>
      <c r="B24" s="29" t="s">
        <v>106</v>
      </c>
      <c r="C24" s="19" t="s">
        <v>107</v>
      </c>
      <c r="D24" s="20" t="s">
        <v>99</v>
      </c>
      <c r="E24" s="30">
        <v>1.9731771931997</v>
      </c>
      <c r="F24" s="31">
        <v>115.4</v>
      </c>
      <c r="G24" s="31">
        <f t="shared" ref="G24:G37" si="0">ROUND(E24*F24,2)</f>
        <v>227.7</v>
      </c>
      <c r="H24" s="28">
        <f>G24/G39</f>
        <v>5.1348779310749E-2</v>
      </c>
      <c r="I24" s="17">
        <f>ROUND(F24*'Прил. 10'!$D$11,2)</f>
        <v>1554.44</v>
      </c>
      <c r="J24" s="17">
        <f t="shared" ref="J24:J37" si="1">ROUND(E24*I24,2)</f>
        <v>3067.19</v>
      </c>
    </row>
    <row r="25" spans="1:10" s="1" customFormat="1" ht="93.6" customHeight="1" outlineLevel="1" x14ac:dyDescent="0.25">
      <c r="A25" s="15">
        <v>8</v>
      </c>
      <c r="B25" s="29" t="s">
        <v>108</v>
      </c>
      <c r="C25" s="19" t="s">
        <v>109</v>
      </c>
      <c r="D25" s="20" t="s">
        <v>99</v>
      </c>
      <c r="E25" s="30">
        <v>6.1950816244220999</v>
      </c>
      <c r="F25" s="31">
        <v>26.32</v>
      </c>
      <c r="G25" s="31">
        <f t="shared" si="0"/>
        <v>163.05000000000001</v>
      </c>
      <c r="H25" s="28">
        <f>G25/G39</f>
        <v>3.6769514565733998E-2</v>
      </c>
      <c r="I25" s="17">
        <f>ROUND(F25*'Прил. 10'!$D$11,2)</f>
        <v>354.53</v>
      </c>
      <c r="J25" s="17">
        <f t="shared" si="1"/>
        <v>2196.34</v>
      </c>
    </row>
    <row r="26" spans="1:10" s="1" customFormat="1" ht="15.6" customHeight="1" outlineLevel="1" x14ac:dyDescent="0.25">
      <c r="A26" s="15">
        <v>9</v>
      </c>
      <c r="B26" s="29" t="s">
        <v>110</v>
      </c>
      <c r="C26" s="19" t="s">
        <v>111</v>
      </c>
      <c r="D26" s="20" t="s">
        <v>99</v>
      </c>
      <c r="E26" s="30">
        <v>0.84498017624313004</v>
      </c>
      <c r="F26" s="31">
        <v>89.99</v>
      </c>
      <c r="G26" s="31">
        <f t="shared" si="0"/>
        <v>76.040000000000006</v>
      </c>
      <c r="H26" s="28">
        <f>G26/G39</f>
        <v>1.7147831263897E-2</v>
      </c>
      <c r="I26" s="17">
        <f>ROUND(F26*'Прил. 10'!$D$11,2)</f>
        <v>1212.17</v>
      </c>
      <c r="J26" s="17">
        <f t="shared" si="1"/>
        <v>1024.26</v>
      </c>
    </row>
    <row r="27" spans="1:10" s="1" customFormat="1" ht="31.5" customHeight="1" outlineLevel="1" x14ac:dyDescent="0.25">
      <c r="A27" s="15">
        <v>10</v>
      </c>
      <c r="B27" s="29" t="s">
        <v>112</v>
      </c>
      <c r="C27" s="19" t="s">
        <v>113</v>
      </c>
      <c r="D27" s="20" t="s">
        <v>99</v>
      </c>
      <c r="E27" s="30">
        <v>0.93564812857209001</v>
      </c>
      <c r="F27" s="31">
        <v>65.709999999999994</v>
      </c>
      <c r="G27" s="31">
        <f t="shared" si="0"/>
        <v>61.48</v>
      </c>
      <c r="H27" s="28">
        <f>G27/G39</f>
        <v>1.3864395924570999E-2</v>
      </c>
      <c r="I27" s="17">
        <f>ROUND(F27*'Прил. 10'!$D$11,2)</f>
        <v>885.11</v>
      </c>
      <c r="J27" s="17">
        <f t="shared" si="1"/>
        <v>828.15</v>
      </c>
    </row>
    <row r="28" spans="1:10" s="1" customFormat="1" ht="46.9" customHeight="1" outlineLevel="1" x14ac:dyDescent="0.25">
      <c r="A28" s="15">
        <v>11</v>
      </c>
      <c r="B28" s="29" t="s">
        <v>114</v>
      </c>
      <c r="C28" s="19" t="s">
        <v>115</v>
      </c>
      <c r="D28" s="20" t="s">
        <v>99</v>
      </c>
      <c r="E28" s="30">
        <v>0.41981774397284999</v>
      </c>
      <c r="F28" s="31">
        <v>100</v>
      </c>
      <c r="G28" s="31">
        <f t="shared" si="0"/>
        <v>41.98</v>
      </c>
      <c r="H28" s="28">
        <f>G28/G39</f>
        <v>9.4669378808311007E-3</v>
      </c>
      <c r="I28" s="17">
        <f>ROUND(F28*'Прил. 10'!$D$11,2)</f>
        <v>1347</v>
      </c>
      <c r="J28" s="17">
        <f t="shared" si="1"/>
        <v>565.49</v>
      </c>
    </row>
    <row r="29" spans="1:10" s="1" customFormat="1" ht="31.5" customHeight="1" outlineLevel="1" x14ac:dyDescent="0.25">
      <c r="A29" s="15">
        <v>12</v>
      </c>
      <c r="B29" s="29" t="s">
        <v>116</v>
      </c>
      <c r="C29" s="19" t="s">
        <v>117</v>
      </c>
      <c r="D29" s="20" t="s">
        <v>99</v>
      </c>
      <c r="E29" s="30">
        <v>0.36408121093448997</v>
      </c>
      <c r="F29" s="31">
        <v>86.4</v>
      </c>
      <c r="G29" s="31">
        <f t="shared" si="0"/>
        <v>31.46</v>
      </c>
      <c r="H29" s="28">
        <f>G29/G39</f>
        <v>7.0945656439006001E-3</v>
      </c>
      <c r="I29" s="17">
        <f>ROUND(F29*'Прил. 10'!$D$11,2)</f>
        <v>1163.81</v>
      </c>
      <c r="J29" s="17">
        <f t="shared" si="1"/>
        <v>423.72</v>
      </c>
    </row>
    <row r="30" spans="1:10" s="1" customFormat="1" ht="31.5" customHeight="1" outlineLevel="1" x14ac:dyDescent="0.25">
      <c r="A30" s="15">
        <v>13</v>
      </c>
      <c r="B30" s="29" t="s">
        <v>118</v>
      </c>
      <c r="C30" s="19" t="s">
        <v>119</v>
      </c>
      <c r="D30" s="20" t="s">
        <v>99</v>
      </c>
      <c r="E30" s="30">
        <v>0.71864807022931998</v>
      </c>
      <c r="F30" s="31">
        <v>27.11</v>
      </c>
      <c r="G30" s="31">
        <f t="shared" si="0"/>
        <v>19.48</v>
      </c>
      <c r="H30" s="28">
        <f>G30/G39</f>
        <v>4.3929478303619002E-3</v>
      </c>
      <c r="I30" s="17">
        <f>ROUND(F30*'Прил. 10'!$D$11,2)</f>
        <v>365.17</v>
      </c>
      <c r="J30" s="17">
        <f t="shared" si="1"/>
        <v>262.43</v>
      </c>
    </row>
    <row r="31" spans="1:10" s="1" customFormat="1" ht="31.5" customHeight="1" outlineLevel="1" x14ac:dyDescent="0.25">
      <c r="A31" s="15">
        <v>14</v>
      </c>
      <c r="B31" s="29" t="s">
        <v>120</v>
      </c>
      <c r="C31" s="19" t="s">
        <v>121</v>
      </c>
      <c r="D31" s="20" t="s">
        <v>99</v>
      </c>
      <c r="E31" s="30">
        <v>4.0913392057936003E-2</v>
      </c>
      <c r="F31" s="31">
        <v>239.44</v>
      </c>
      <c r="G31" s="31">
        <f t="shared" si="0"/>
        <v>9.8000000000000007</v>
      </c>
      <c r="H31" s="28">
        <f>G31/G39</f>
        <v>2.2100045553155E-3</v>
      </c>
      <c r="I31" s="17">
        <f>ROUND(F31*'Прил. 10'!$D$11,2)</f>
        <v>3225.26</v>
      </c>
      <c r="J31" s="17">
        <f t="shared" si="1"/>
        <v>131.96</v>
      </c>
    </row>
    <row r="32" spans="1:10" s="1" customFormat="1" ht="15.6" customHeight="1" outlineLevel="1" x14ac:dyDescent="0.25">
      <c r="A32" s="15">
        <v>15</v>
      </c>
      <c r="B32" s="29" t="s">
        <v>122</v>
      </c>
      <c r="C32" s="19" t="s">
        <v>123</v>
      </c>
      <c r="D32" s="20" t="s">
        <v>99</v>
      </c>
      <c r="E32" s="30">
        <v>6.8077026172424004E-2</v>
      </c>
      <c r="F32" s="31">
        <v>30</v>
      </c>
      <c r="G32" s="31">
        <f t="shared" si="0"/>
        <v>2.04</v>
      </c>
      <c r="H32" s="28">
        <f>G32/G39</f>
        <v>4.6004176457587999E-4</v>
      </c>
      <c r="I32" s="17">
        <f>ROUND(F32*'Прил. 10'!$D$11,2)</f>
        <v>404.1</v>
      </c>
      <c r="J32" s="17">
        <f t="shared" si="1"/>
        <v>27.51</v>
      </c>
    </row>
    <row r="33" spans="1:10" s="1" customFormat="1" ht="31.5" customHeight="1" outlineLevel="1" x14ac:dyDescent="0.25">
      <c r="A33" s="15">
        <v>16</v>
      </c>
      <c r="B33" s="29" t="s">
        <v>124</v>
      </c>
      <c r="C33" s="19" t="s">
        <v>125</v>
      </c>
      <c r="D33" s="20" t="s">
        <v>99</v>
      </c>
      <c r="E33" s="30">
        <v>1.4905015259846E-2</v>
      </c>
      <c r="F33" s="31">
        <v>94.38</v>
      </c>
      <c r="G33" s="31">
        <f t="shared" si="0"/>
        <v>1.41</v>
      </c>
      <c r="H33" s="28">
        <f>G33/G39</f>
        <v>3.1797004316273998E-4</v>
      </c>
      <c r="I33" s="17">
        <f>ROUND(F33*'Прил. 10'!$D$11,2)</f>
        <v>1271.3</v>
      </c>
      <c r="J33" s="17">
        <f t="shared" si="1"/>
        <v>18.95</v>
      </c>
    </row>
    <row r="34" spans="1:10" s="1" customFormat="1" ht="31.5" customHeight="1" outlineLevel="1" x14ac:dyDescent="0.25">
      <c r="A34" s="15">
        <v>17</v>
      </c>
      <c r="B34" s="29" t="s">
        <v>126</v>
      </c>
      <c r="C34" s="19" t="s">
        <v>127</v>
      </c>
      <c r="D34" s="20" t="s">
        <v>99</v>
      </c>
      <c r="E34" s="30">
        <v>0.23770291070831001</v>
      </c>
      <c r="F34" s="31">
        <v>3.28</v>
      </c>
      <c r="G34" s="31">
        <f t="shared" si="0"/>
        <v>0.78</v>
      </c>
      <c r="H34" s="28">
        <f>G34/G39</f>
        <v>1.7589832174959999E-4</v>
      </c>
      <c r="I34" s="17">
        <f>ROUND(F34*'Прил. 10'!$D$11,2)</f>
        <v>44.18</v>
      </c>
      <c r="J34" s="17">
        <f t="shared" si="1"/>
        <v>10.5</v>
      </c>
    </row>
    <row r="35" spans="1:10" s="1" customFormat="1" ht="31.5" customHeight="1" outlineLevel="1" x14ac:dyDescent="0.25">
      <c r="A35" s="15">
        <v>18</v>
      </c>
      <c r="B35" s="29" t="s">
        <v>128</v>
      </c>
      <c r="C35" s="19" t="s">
        <v>129</v>
      </c>
      <c r="D35" s="20" t="s">
        <v>99</v>
      </c>
      <c r="E35" s="30">
        <v>6.1724821093043003E-2</v>
      </c>
      <c r="F35" s="31">
        <v>8.1</v>
      </c>
      <c r="G35" s="31">
        <f t="shared" si="0"/>
        <v>0.5</v>
      </c>
      <c r="H35" s="28">
        <f>G35/G39</f>
        <v>1.1275533445487E-4</v>
      </c>
      <c r="I35" s="17">
        <f>ROUND(F35*'Прил. 10'!$D$11,2)</f>
        <v>109.11</v>
      </c>
      <c r="J35" s="17">
        <f t="shared" si="1"/>
        <v>6.73</v>
      </c>
    </row>
    <row r="36" spans="1:10" s="1" customFormat="1" ht="31.5" customHeight="1" outlineLevel="1" x14ac:dyDescent="0.25">
      <c r="A36" s="15">
        <v>19</v>
      </c>
      <c r="B36" s="29" t="s">
        <v>130</v>
      </c>
      <c r="C36" s="19" t="s">
        <v>131</v>
      </c>
      <c r="D36" s="20" t="s">
        <v>99</v>
      </c>
      <c r="E36" s="30">
        <v>1.5867737357232001E-2</v>
      </c>
      <c r="F36" s="31">
        <v>19.760000000000002</v>
      </c>
      <c r="G36" s="31">
        <f t="shared" si="0"/>
        <v>0.31</v>
      </c>
      <c r="H36" s="28">
        <f>G36/G39</f>
        <v>6.9908307362021003E-5</v>
      </c>
      <c r="I36" s="17">
        <f>ROUND(F36*'Прил. 10'!$D$11,2)</f>
        <v>266.17</v>
      </c>
      <c r="J36" s="17">
        <f t="shared" si="1"/>
        <v>4.22</v>
      </c>
    </row>
    <row r="37" spans="1:10" s="1" customFormat="1" ht="15.6" customHeight="1" outlineLevel="1" x14ac:dyDescent="0.25">
      <c r="A37" s="15">
        <v>20</v>
      </c>
      <c r="B37" s="29" t="s">
        <v>132</v>
      </c>
      <c r="C37" s="19" t="s">
        <v>133</v>
      </c>
      <c r="D37" s="20" t="s">
        <v>99</v>
      </c>
      <c r="E37" s="30">
        <v>0.12489933595945001</v>
      </c>
      <c r="F37" s="31">
        <v>1.9</v>
      </c>
      <c r="G37" s="31">
        <f t="shared" si="0"/>
        <v>0.24</v>
      </c>
      <c r="H37" s="28">
        <f>G37/G39</f>
        <v>5.4122560538338999E-5</v>
      </c>
      <c r="I37" s="17">
        <f>ROUND(F37*'Прил. 10'!$D$11,2)</f>
        <v>25.59</v>
      </c>
      <c r="J37" s="17">
        <f t="shared" si="1"/>
        <v>3.2</v>
      </c>
    </row>
    <row r="38" spans="1:10" s="1" customFormat="1" ht="15.6" customHeight="1" x14ac:dyDescent="0.25">
      <c r="A38" s="15"/>
      <c r="B38" s="121" t="s">
        <v>293</v>
      </c>
      <c r="C38" s="121"/>
      <c r="D38" s="121"/>
      <c r="E38" s="121"/>
      <c r="F38" s="126"/>
      <c r="G38" s="17">
        <f>SUM(G24:G37)</f>
        <v>636.27</v>
      </c>
      <c r="H38" s="28">
        <f>SUM(H24:H37)</f>
        <v>0.1434856733072</v>
      </c>
      <c r="I38" s="17"/>
      <c r="J38" s="17">
        <f>SUM(J24:J37)</f>
        <v>8570.65</v>
      </c>
    </row>
    <row r="39" spans="1:10" s="1" customFormat="1" ht="15.6" customHeight="1" x14ac:dyDescent="0.25">
      <c r="A39" s="15"/>
      <c r="B39" s="121" t="s">
        <v>294</v>
      </c>
      <c r="C39" s="122"/>
      <c r="D39" s="121"/>
      <c r="E39" s="121"/>
      <c r="F39" s="126"/>
      <c r="G39" s="17">
        <f>G23+G38</f>
        <v>4434.38</v>
      </c>
      <c r="H39" s="28">
        <f>H23+H38</f>
        <v>1</v>
      </c>
      <c r="I39" s="17"/>
      <c r="J39" s="17">
        <f>J23+J38</f>
        <v>59731.35</v>
      </c>
    </row>
    <row r="40" spans="1:10" s="1" customFormat="1" ht="15.6" customHeight="1" x14ac:dyDescent="0.25">
      <c r="A40" s="27"/>
      <c r="B40" s="127" t="s">
        <v>38</v>
      </c>
      <c r="C40" s="129"/>
      <c r="D40" s="129"/>
      <c r="E40" s="129"/>
      <c r="F40" s="131"/>
      <c r="G40" s="131"/>
      <c r="H40" s="129"/>
      <c r="I40" s="131"/>
      <c r="J40" s="131"/>
    </row>
    <row r="41" spans="1:10" s="1" customFormat="1" ht="15.6" customHeight="1" x14ac:dyDescent="0.25">
      <c r="A41" s="27"/>
      <c r="B41" s="129" t="s">
        <v>295</v>
      </c>
      <c r="C41" s="129"/>
      <c r="D41" s="129"/>
      <c r="E41" s="129"/>
      <c r="F41" s="131"/>
      <c r="G41" s="131"/>
      <c r="H41" s="129"/>
      <c r="I41" s="131"/>
      <c r="J41" s="131"/>
    </row>
    <row r="42" spans="1:10" s="1" customFormat="1" ht="15.6" customHeight="1" outlineLevel="1" x14ac:dyDescent="0.25">
      <c r="A42" s="27"/>
      <c r="B42" s="27"/>
      <c r="C42" s="27" t="s">
        <v>296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x14ac:dyDescent="0.25">
      <c r="A43" s="27"/>
      <c r="B43" s="129" t="s">
        <v>297</v>
      </c>
      <c r="C43" s="129"/>
      <c r="D43" s="129"/>
      <c r="E43" s="129"/>
      <c r="F43" s="131"/>
      <c r="G43" s="131"/>
      <c r="H43" s="129"/>
      <c r="I43" s="131"/>
      <c r="J43" s="131"/>
    </row>
    <row r="44" spans="1:10" s="1" customFormat="1" ht="15.6" customHeight="1" outlineLevel="1" x14ac:dyDescent="0.25">
      <c r="A44" s="27"/>
      <c r="B44" s="27"/>
      <c r="C44" s="27" t="s">
        <v>298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customHeight="1" outlineLevel="1" x14ac:dyDescent="0.25">
      <c r="A45" s="27"/>
      <c r="B45" s="27"/>
      <c r="C45" s="33" t="s">
        <v>299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customHeight="1" outlineLevel="1" x14ac:dyDescent="0.25">
      <c r="A46" s="27"/>
      <c r="B46" s="27"/>
      <c r="C46" s="27" t="s">
        <v>300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x14ac:dyDescent="0.25">
      <c r="A47" s="15"/>
      <c r="B47" s="120" t="s">
        <v>134</v>
      </c>
      <c r="C47" s="122"/>
      <c r="D47" s="121"/>
      <c r="E47" s="121"/>
      <c r="F47" s="126"/>
      <c r="G47" s="126"/>
      <c r="H47" s="121"/>
      <c r="I47" s="17"/>
      <c r="J47" s="17"/>
    </row>
    <row r="48" spans="1:10" s="1" customFormat="1" ht="15.6" customHeight="1" x14ac:dyDescent="0.25">
      <c r="A48" s="15"/>
      <c r="B48" s="121" t="s">
        <v>301</v>
      </c>
      <c r="C48" s="122"/>
      <c r="D48" s="121"/>
      <c r="E48" s="121"/>
      <c r="F48" s="126"/>
      <c r="G48" s="126"/>
      <c r="H48" s="121"/>
      <c r="I48" s="17"/>
      <c r="J48" s="17"/>
    </row>
    <row r="49" spans="1:10" s="1" customFormat="1" ht="46.9" customHeight="1" x14ac:dyDescent="0.25">
      <c r="A49" s="15">
        <v>21</v>
      </c>
      <c r="B49" s="29" t="s">
        <v>135</v>
      </c>
      <c r="C49" s="19" t="s">
        <v>136</v>
      </c>
      <c r="D49" s="20" t="s">
        <v>137</v>
      </c>
      <c r="E49" s="30">
        <v>31</v>
      </c>
      <c r="F49" s="21">
        <v>31632.65</v>
      </c>
      <c r="G49" s="31">
        <f>ROUND(E49*F49,2)</f>
        <v>980612.15</v>
      </c>
      <c r="H49" s="28">
        <f>G49/G97</f>
        <v>0.46665998204908937</v>
      </c>
      <c r="I49" s="17">
        <f>ROUND(F49*'Прил. 10'!$D$12,2)</f>
        <v>254326.51</v>
      </c>
      <c r="J49" s="17">
        <f>ROUND(E49*I49,2)</f>
        <v>7884121.8099999996</v>
      </c>
    </row>
    <row r="50" spans="1:10" s="1" customFormat="1" ht="31.5" customHeight="1" x14ac:dyDescent="0.25">
      <c r="A50" s="15">
        <v>22</v>
      </c>
      <c r="B50" s="29" t="s">
        <v>138</v>
      </c>
      <c r="C50" s="19" t="s">
        <v>139</v>
      </c>
      <c r="D50" s="20" t="s">
        <v>140</v>
      </c>
      <c r="E50" s="30">
        <v>10606.799116771001</v>
      </c>
      <c r="F50" s="31">
        <v>54.95</v>
      </c>
      <c r="G50" s="31">
        <f>ROUND(E50*F50,2)</f>
        <v>582843.61</v>
      </c>
      <c r="H50" s="28">
        <f>G50/G97</f>
        <v>0.27736734506096666</v>
      </c>
      <c r="I50" s="17">
        <f>ROUND(F50*'Прил. 10'!$D$12,2)</f>
        <v>441.8</v>
      </c>
      <c r="J50" s="17">
        <f>ROUND(E50*I50,2)</f>
        <v>4686083.8499999996</v>
      </c>
    </row>
    <row r="51" spans="1:10" s="1" customFormat="1" ht="78" customHeight="1" x14ac:dyDescent="0.25">
      <c r="A51" s="15">
        <v>23</v>
      </c>
      <c r="B51" s="29" t="s">
        <v>141</v>
      </c>
      <c r="C51" s="19" t="s">
        <v>142</v>
      </c>
      <c r="D51" s="20" t="s">
        <v>143</v>
      </c>
      <c r="E51" s="30">
        <v>7.71</v>
      </c>
      <c r="F51" s="31">
        <v>20759.099999999999</v>
      </c>
      <c r="G51" s="31">
        <f>ROUND(E51*F51,2)</f>
        <v>160052.66</v>
      </c>
      <c r="H51" s="28">
        <f>G51/G97</f>
        <v>7.6166883555857434E-2</v>
      </c>
      <c r="I51" s="17">
        <f>ROUND(F51*'Прил. 10'!$D$12,2)</f>
        <v>166903.16</v>
      </c>
      <c r="J51" s="17">
        <f>ROUND(E51*I51,2)</f>
        <v>1286823.3600000001</v>
      </c>
    </row>
    <row r="52" spans="1:10" s="1" customFormat="1" ht="15.6" customHeight="1" x14ac:dyDescent="0.25">
      <c r="A52" s="15">
        <v>24</v>
      </c>
      <c r="B52" s="29" t="s">
        <v>144</v>
      </c>
      <c r="C52" s="19" t="s">
        <v>145</v>
      </c>
      <c r="D52" s="20" t="s">
        <v>146</v>
      </c>
      <c r="E52" s="30">
        <v>2662.6853823747001</v>
      </c>
      <c r="F52" s="31">
        <v>35.53</v>
      </c>
      <c r="G52" s="31">
        <f>ROUND(E52*F52,2)</f>
        <v>94605.21</v>
      </c>
      <c r="H52" s="28">
        <f>G52/G97</f>
        <v>4.5021332440507017E-2</v>
      </c>
      <c r="I52" s="17">
        <f>ROUND(F52*'Прил. 10'!$D$12,2)</f>
        <v>285.66000000000003</v>
      </c>
      <c r="J52" s="17">
        <f>ROUND(E52*I52,2)</f>
        <v>760622.71</v>
      </c>
    </row>
    <row r="53" spans="1:10" s="1" customFormat="1" ht="15.6" customHeight="1" x14ac:dyDescent="0.25">
      <c r="A53" s="15"/>
      <c r="B53" s="130" t="s">
        <v>302</v>
      </c>
      <c r="C53" s="121"/>
      <c r="D53" s="121"/>
      <c r="E53" s="121"/>
      <c r="F53" s="126"/>
      <c r="G53" s="31">
        <f>SUM(G49:G52)</f>
        <v>1818113.63</v>
      </c>
      <c r="H53" s="28">
        <f>SUM(H49:H52)</f>
        <v>0.86521554310642046</v>
      </c>
      <c r="I53" s="17"/>
      <c r="J53" s="17">
        <f>SUM(J49:J52)</f>
        <v>14617651.73</v>
      </c>
    </row>
    <row r="54" spans="1:10" s="1" customFormat="1" ht="46.9" customHeight="1" outlineLevel="1" x14ac:dyDescent="0.25">
      <c r="A54" s="15">
        <v>25</v>
      </c>
      <c r="B54" s="29" t="s">
        <v>147</v>
      </c>
      <c r="C54" s="19" t="s">
        <v>148</v>
      </c>
      <c r="D54" s="20" t="s">
        <v>140</v>
      </c>
      <c r="E54" s="30">
        <v>101.75539316504999</v>
      </c>
      <c r="F54" s="31">
        <v>622.63</v>
      </c>
      <c r="G54" s="31">
        <f t="shared" ref="G54:G95" si="2">ROUND(E54*F54,2)</f>
        <v>63355.96</v>
      </c>
      <c r="H54" s="28">
        <f>G54/G97</f>
        <v>3.0150239476741975E-2</v>
      </c>
      <c r="I54" s="17">
        <f>ROUND(F54*'Прил. 10'!$D$12,2)</f>
        <v>5005.95</v>
      </c>
      <c r="J54" s="17">
        <f t="shared" ref="J54:J95" si="3">ROUND(E54*I54,2)</f>
        <v>509382.41</v>
      </c>
    </row>
    <row r="55" spans="1:10" s="1" customFormat="1" ht="78" customHeight="1" outlineLevel="1" x14ac:dyDescent="0.25">
      <c r="A55" s="15">
        <v>26</v>
      </c>
      <c r="B55" s="29" t="s">
        <v>149</v>
      </c>
      <c r="C55" s="19" t="s">
        <v>150</v>
      </c>
      <c r="D55" s="20" t="s">
        <v>143</v>
      </c>
      <c r="E55" s="30">
        <v>60.311329573065002</v>
      </c>
      <c r="F55" s="31">
        <v>1019.54</v>
      </c>
      <c r="G55" s="31">
        <f t="shared" si="2"/>
        <v>61489.81</v>
      </c>
      <c r="H55" s="28">
        <f>G55/G97</f>
        <v>2.9262164078633853E-2</v>
      </c>
      <c r="I55" s="17">
        <f>ROUND(F55*'Прил. 10'!$D$12,2)</f>
        <v>8197.1</v>
      </c>
      <c r="J55" s="17">
        <f t="shared" si="3"/>
        <v>494378</v>
      </c>
    </row>
    <row r="56" spans="1:10" s="1" customFormat="1" ht="78" customHeight="1" outlineLevel="1" x14ac:dyDescent="0.25">
      <c r="A56" s="15">
        <v>27</v>
      </c>
      <c r="B56" s="29" t="s">
        <v>151</v>
      </c>
      <c r="C56" s="19" t="s">
        <v>152</v>
      </c>
      <c r="D56" s="20" t="s">
        <v>143</v>
      </c>
      <c r="E56" s="30">
        <v>407.32198467736998</v>
      </c>
      <c r="F56" s="31">
        <v>148.57</v>
      </c>
      <c r="G56" s="31">
        <f t="shared" si="2"/>
        <v>60515.83</v>
      </c>
      <c r="H56" s="28">
        <f>G56/G97</f>
        <v>2.8798660246546755E-2</v>
      </c>
      <c r="I56" s="17">
        <f>ROUND(F56*'Прил. 10'!$D$12,2)</f>
        <v>1194.5</v>
      </c>
      <c r="J56" s="17">
        <f t="shared" si="3"/>
        <v>486546.11</v>
      </c>
    </row>
    <row r="57" spans="1:10" s="1" customFormat="1" ht="78" customHeight="1" outlineLevel="1" x14ac:dyDescent="0.25">
      <c r="A57" s="15">
        <v>28</v>
      </c>
      <c r="B57" s="29" t="s">
        <v>153</v>
      </c>
      <c r="C57" s="19" t="s">
        <v>154</v>
      </c>
      <c r="D57" s="20" t="s">
        <v>143</v>
      </c>
      <c r="E57" s="30">
        <v>19.971633938669999</v>
      </c>
      <c r="F57" s="31">
        <v>2072.58</v>
      </c>
      <c r="G57" s="31">
        <f t="shared" si="2"/>
        <v>41392.81</v>
      </c>
      <c r="H57" s="28">
        <f>G57/G97</f>
        <v>1.9698275175931038E-2</v>
      </c>
      <c r="I57" s="17">
        <f>ROUND(F57*'Прил. 10'!$D$12,2)</f>
        <v>16663.54</v>
      </c>
      <c r="J57" s="17">
        <f t="shared" si="3"/>
        <v>332798.12</v>
      </c>
    </row>
    <row r="58" spans="1:10" s="1" customFormat="1" ht="78" customHeight="1" outlineLevel="1" x14ac:dyDescent="0.25">
      <c r="A58" s="15">
        <v>29</v>
      </c>
      <c r="B58" s="29" t="s">
        <v>155</v>
      </c>
      <c r="C58" s="19" t="s">
        <v>156</v>
      </c>
      <c r="D58" s="20" t="s">
        <v>143</v>
      </c>
      <c r="E58" s="30">
        <v>348.82921320141003</v>
      </c>
      <c r="F58" s="31">
        <v>41.6</v>
      </c>
      <c r="G58" s="31">
        <f t="shared" si="2"/>
        <v>14511.3</v>
      </c>
      <c r="H58" s="28">
        <f>G58/G97</f>
        <v>6.9057302599289123E-3</v>
      </c>
      <c r="I58" s="17">
        <f>ROUND(F58*'Прил. 10'!$D$12,2)</f>
        <v>334.46</v>
      </c>
      <c r="J58" s="17">
        <f t="shared" si="3"/>
        <v>116669.42</v>
      </c>
    </row>
    <row r="59" spans="1:10" s="1" customFormat="1" ht="46.9" customHeight="1" outlineLevel="1" x14ac:dyDescent="0.25">
      <c r="A59" s="15">
        <v>30</v>
      </c>
      <c r="B59" s="29" t="s">
        <v>157</v>
      </c>
      <c r="C59" s="19" t="s">
        <v>158</v>
      </c>
      <c r="D59" s="20" t="s">
        <v>140</v>
      </c>
      <c r="E59" s="30">
        <v>239.14142966200001</v>
      </c>
      <c r="F59" s="31">
        <v>55.26</v>
      </c>
      <c r="G59" s="31">
        <f t="shared" si="2"/>
        <v>13214.96</v>
      </c>
      <c r="H59" s="28">
        <f>G59/G97</f>
        <v>6.2888196891905052E-3</v>
      </c>
      <c r="I59" s="17">
        <f>ROUND(F59*'Прил. 10'!$D$12,2)</f>
        <v>444.29</v>
      </c>
      <c r="J59" s="17">
        <f t="shared" si="3"/>
        <v>106248.15</v>
      </c>
    </row>
    <row r="60" spans="1:10" s="1" customFormat="1" ht="31.5" customHeight="1" outlineLevel="1" x14ac:dyDescent="0.25">
      <c r="A60" s="15">
        <v>31</v>
      </c>
      <c r="B60" s="29" t="s">
        <v>159</v>
      </c>
      <c r="C60" s="19" t="s">
        <v>160</v>
      </c>
      <c r="D60" s="20" t="s">
        <v>137</v>
      </c>
      <c r="E60" s="30">
        <v>26.891280078840001</v>
      </c>
      <c r="F60" s="31">
        <v>442.11</v>
      </c>
      <c r="G60" s="31">
        <f t="shared" si="2"/>
        <v>11888.9</v>
      </c>
      <c r="H60" s="28">
        <f>G60/G97</f>
        <v>5.657765774759591E-3</v>
      </c>
      <c r="I60" s="17">
        <f>ROUND(F60*'Прил. 10'!$D$12,2)</f>
        <v>3554.56</v>
      </c>
      <c r="J60" s="17">
        <f t="shared" si="3"/>
        <v>95586.67</v>
      </c>
    </row>
    <row r="61" spans="1:10" s="1" customFormat="1" ht="31.5" customHeight="1" outlineLevel="1" x14ac:dyDescent="0.25">
      <c r="A61" s="15">
        <v>32</v>
      </c>
      <c r="B61" s="29" t="s">
        <v>161</v>
      </c>
      <c r="C61" s="19" t="s">
        <v>162</v>
      </c>
      <c r="D61" s="20" t="s">
        <v>140</v>
      </c>
      <c r="E61" s="30">
        <v>12.985172316739</v>
      </c>
      <c r="F61" s="31">
        <v>490</v>
      </c>
      <c r="G61" s="31">
        <f t="shared" si="2"/>
        <v>6362.73</v>
      </c>
      <c r="H61" s="28">
        <f>G61/G97</f>
        <v>3.027936649146354E-3</v>
      </c>
      <c r="I61" s="17">
        <f>ROUND(F61*'Прил. 10'!$D$12,2)</f>
        <v>3939.6</v>
      </c>
      <c r="J61" s="17">
        <f t="shared" si="3"/>
        <v>51156.38</v>
      </c>
    </row>
    <row r="62" spans="1:10" s="1" customFormat="1" ht="31.5" customHeight="1" outlineLevel="1" x14ac:dyDescent="0.25">
      <c r="A62" s="15">
        <v>33</v>
      </c>
      <c r="B62" s="29" t="s">
        <v>163</v>
      </c>
      <c r="C62" s="19" t="s">
        <v>164</v>
      </c>
      <c r="D62" s="20" t="s">
        <v>137</v>
      </c>
      <c r="E62" s="30">
        <v>6.3373239367155998</v>
      </c>
      <c r="F62" s="31">
        <v>592.20000000000005</v>
      </c>
      <c r="G62" s="31">
        <f t="shared" si="2"/>
        <v>3752.96</v>
      </c>
      <c r="H62" s="28">
        <f>G62/G97</f>
        <v>1.7859826091599521E-3</v>
      </c>
      <c r="I62" s="17">
        <f>ROUND(F62*'Прил. 10'!$D$12,2)</f>
        <v>4761.29</v>
      </c>
      <c r="J62" s="17">
        <f t="shared" si="3"/>
        <v>30173.84</v>
      </c>
    </row>
    <row r="63" spans="1:10" s="1" customFormat="1" ht="15.6" customHeight="1" outlineLevel="1" x14ac:dyDescent="0.25">
      <c r="A63" s="15">
        <v>34</v>
      </c>
      <c r="B63" s="29" t="s">
        <v>165</v>
      </c>
      <c r="C63" s="19" t="s">
        <v>166</v>
      </c>
      <c r="D63" s="20" t="s">
        <v>167</v>
      </c>
      <c r="E63" s="30">
        <v>0.60665939996897</v>
      </c>
      <c r="F63" s="31">
        <v>3390</v>
      </c>
      <c r="G63" s="31">
        <f t="shared" si="2"/>
        <v>2056.58</v>
      </c>
      <c r="H63" s="28">
        <f>G63/G97</f>
        <v>9.7869844452010525E-4</v>
      </c>
      <c r="I63" s="17">
        <f>ROUND(F63*'Прил. 10'!$D$12,2)</f>
        <v>27255.599999999999</v>
      </c>
      <c r="J63" s="17">
        <f t="shared" si="3"/>
        <v>16534.87</v>
      </c>
    </row>
    <row r="64" spans="1:10" s="1" customFormat="1" ht="31.5" customHeight="1" outlineLevel="1" x14ac:dyDescent="0.25">
      <c r="A64" s="15">
        <v>35</v>
      </c>
      <c r="B64" s="29" t="s">
        <v>168</v>
      </c>
      <c r="C64" s="19" t="s">
        <v>169</v>
      </c>
      <c r="D64" s="20" t="s">
        <v>167</v>
      </c>
      <c r="E64" s="30">
        <v>0.23244624624876001</v>
      </c>
      <c r="F64" s="31">
        <v>5520</v>
      </c>
      <c r="G64" s="31">
        <f t="shared" si="2"/>
        <v>1283.0999999999999</v>
      </c>
      <c r="H64" s="28">
        <f>G64/G97</f>
        <v>6.1060983485385783E-4</v>
      </c>
      <c r="I64" s="17">
        <f>ROUND(F64*'Прил. 10'!$D$12,2)</f>
        <v>44380.800000000003</v>
      </c>
      <c r="J64" s="17">
        <f t="shared" si="3"/>
        <v>10316.15</v>
      </c>
    </row>
    <row r="65" spans="1:10" s="1" customFormat="1" ht="93.6" customHeight="1" outlineLevel="1" x14ac:dyDescent="0.25">
      <c r="A65" s="15">
        <v>36</v>
      </c>
      <c r="B65" s="29" t="s">
        <v>170</v>
      </c>
      <c r="C65" s="19" t="s">
        <v>171</v>
      </c>
      <c r="D65" s="20" t="s">
        <v>137</v>
      </c>
      <c r="E65" s="30">
        <v>3.1837035102916</v>
      </c>
      <c r="F65" s="31">
        <v>257.08</v>
      </c>
      <c r="G65" s="31">
        <f t="shared" si="2"/>
        <v>818.47</v>
      </c>
      <c r="H65" s="28">
        <f>G65/G97</f>
        <v>3.8949873862741569E-4</v>
      </c>
      <c r="I65" s="17">
        <f>ROUND(F65*'Прил. 10'!$D$12,2)</f>
        <v>2066.92</v>
      </c>
      <c r="J65" s="17">
        <f t="shared" si="3"/>
        <v>6580.46</v>
      </c>
    </row>
    <row r="66" spans="1:10" s="1" customFormat="1" ht="46.9" customHeight="1" outlineLevel="1" x14ac:dyDescent="0.25">
      <c r="A66" s="15">
        <v>37</v>
      </c>
      <c r="B66" s="29" t="s">
        <v>172</v>
      </c>
      <c r="C66" s="19" t="s">
        <v>173</v>
      </c>
      <c r="D66" s="20" t="s">
        <v>167</v>
      </c>
      <c r="E66" s="30">
        <v>0.11628772110504999</v>
      </c>
      <c r="F66" s="31">
        <v>5950</v>
      </c>
      <c r="G66" s="31">
        <f t="shared" si="2"/>
        <v>691.91</v>
      </c>
      <c r="H66" s="28">
        <f>G66/G97</f>
        <v>3.2927055633522935E-4</v>
      </c>
      <c r="I66" s="17">
        <f>ROUND(F66*'Прил. 10'!$D$12,2)</f>
        <v>47838</v>
      </c>
      <c r="J66" s="17">
        <f t="shared" si="3"/>
        <v>5562.97</v>
      </c>
    </row>
    <row r="67" spans="1:10" s="1" customFormat="1" ht="78" customHeight="1" outlineLevel="1" x14ac:dyDescent="0.25">
      <c r="A67" s="15">
        <v>38</v>
      </c>
      <c r="B67" s="29" t="s">
        <v>174</v>
      </c>
      <c r="C67" s="19" t="s">
        <v>175</v>
      </c>
      <c r="D67" s="20" t="s">
        <v>143</v>
      </c>
      <c r="E67" s="30">
        <v>14.069760409904999</v>
      </c>
      <c r="F67" s="31">
        <v>49.1</v>
      </c>
      <c r="G67" s="31">
        <f t="shared" si="2"/>
        <v>690.83</v>
      </c>
      <c r="H67" s="28">
        <f>G67/G97</f>
        <v>3.2875659902742628E-4</v>
      </c>
      <c r="I67" s="17">
        <f>ROUND(F67*'Прил. 10'!$D$12,2)</f>
        <v>394.76</v>
      </c>
      <c r="J67" s="17">
        <f t="shared" si="3"/>
        <v>5554.18</v>
      </c>
    </row>
    <row r="68" spans="1:10" s="1" customFormat="1" ht="46.9" customHeight="1" outlineLevel="1" x14ac:dyDescent="0.25">
      <c r="A68" s="15">
        <v>39</v>
      </c>
      <c r="B68" s="29" t="s">
        <v>176</v>
      </c>
      <c r="C68" s="19" t="s">
        <v>177</v>
      </c>
      <c r="D68" s="20" t="s">
        <v>137</v>
      </c>
      <c r="E68" s="30">
        <v>7.9089365814694004</v>
      </c>
      <c r="F68" s="31">
        <v>82.2</v>
      </c>
      <c r="G68" s="31">
        <f t="shared" si="2"/>
        <v>650.11</v>
      </c>
      <c r="H68" s="28">
        <f>G68/G97</f>
        <v>3.0937850497766468E-4</v>
      </c>
      <c r="I68" s="17">
        <f>ROUND(F68*'Прил. 10'!$D$12,2)</f>
        <v>660.89</v>
      </c>
      <c r="J68" s="17">
        <f t="shared" si="3"/>
        <v>5226.9399999999996</v>
      </c>
    </row>
    <row r="69" spans="1:10" s="1" customFormat="1" ht="31.5" customHeight="1" outlineLevel="1" x14ac:dyDescent="0.25">
      <c r="A69" s="15">
        <v>40</v>
      </c>
      <c r="B69" s="29" t="s">
        <v>178</v>
      </c>
      <c r="C69" s="19" t="s">
        <v>179</v>
      </c>
      <c r="D69" s="20" t="s">
        <v>137</v>
      </c>
      <c r="E69" s="30">
        <v>3.1635640210139</v>
      </c>
      <c r="F69" s="31">
        <v>65.13</v>
      </c>
      <c r="G69" s="31">
        <f t="shared" si="2"/>
        <v>206.04</v>
      </c>
      <c r="H69" s="28">
        <f>G69/G97</f>
        <v>9.805163305532607E-5</v>
      </c>
      <c r="I69" s="17">
        <f>ROUND(F69*'Прил. 10'!$D$12,2)</f>
        <v>523.65</v>
      </c>
      <c r="J69" s="17">
        <f t="shared" si="3"/>
        <v>1656.6</v>
      </c>
    </row>
    <row r="70" spans="1:10" s="1" customFormat="1" ht="15.6" customHeight="1" outlineLevel="1" x14ac:dyDescent="0.25">
      <c r="A70" s="15">
        <v>41</v>
      </c>
      <c r="B70" s="29" t="s">
        <v>180</v>
      </c>
      <c r="C70" s="19" t="s">
        <v>181</v>
      </c>
      <c r="D70" s="20" t="s">
        <v>167</v>
      </c>
      <c r="E70" s="30">
        <v>4.0449693568924999E-2</v>
      </c>
      <c r="F70" s="31">
        <v>1946.91</v>
      </c>
      <c r="G70" s="31">
        <f t="shared" si="2"/>
        <v>78.75</v>
      </c>
      <c r="H70" s="28">
        <f>G70/G97</f>
        <v>3.747605369397655E-5</v>
      </c>
      <c r="I70" s="17">
        <f>ROUND(F70*'Прил. 10'!$D$12,2)</f>
        <v>15653.16</v>
      </c>
      <c r="J70" s="17">
        <f t="shared" si="3"/>
        <v>633.16999999999996</v>
      </c>
    </row>
    <row r="71" spans="1:10" s="1" customFormat="1" ht="46.9" customHeight="1" outlineLevel="1" x14ac:dyDescent="0.25">
      <c r="A71" s="15">
        <v>42</v>
      </c>
      <c r="B71" s="29" t="s">
        <v>182</v>
      </c>
      <c r="C71" s="19" t="s">
        <v>183</v>
      </c>
      <c r="D71" s="20" t="s">
        <v>140</v>
      </c>
      <c r="E71" s="30">
        <v>0.13739127868727999</v>
      </c>
      <c r="F71" s="31">
        <v>558.33000000000004</v>
      </c>
      <c r="G71" s="31">
        <f t="shared" si="2"/>
        <v>76.709999999999994</v>
      </c>
      <c r="H71" s="28">
        <f>G71/G97</f>
        <v>3.6505245445904009E-5</v>
      </c>
      <c r="I71" s="17">
        <f>ROUND(F71*'Прил. 10'!$D$12,2)</f>
        <v>4488.97</v>
      </c>
      <c r="J71" s="17">
        <f t="shared" si="3"/>
        <v>616.75</v>
      </c>
    </row>
    <row r="72" spans="1:10" s="1" customFormat="1" ht="62.45" customHeight="1" outlineLevel="1" x14ac:dyDescent="0.25">
      <c r="A72" s="15">
        <v>43</v>
      </c>
      <c r="B72" s="29" t="s">
        <v>184</v>
      </c>
      <c r="C72" s="19" t="s">
        <v>185</v>
      </c>
      <c r="D72" s="20" t="s">
        <v>167</v>
      </c>
      <c r="E72" s="30">
        <v>9.3044096050361996E-3</v>
      </c>
      <c r="F72" s="31">
        <v>7008.5</v>
      </c>
      <c r="G72" s="31">
        <f t="shared" si="2"/>
        <v>65.209999999999994</v>
      </c>
      <c r="H72" s="28">
        <f>G72/G97</f>
        <v>3.1032551890593152E-5</v>
      </c>
      <c r="I72" s="17">
        <f>ROUND(F72*'Прил. 10'!$D$12,2)</f>
        <v>56348.34</v>
      </c>
      <c r="J72" s="17">
        <f t="shared" si="3"/>
        <v>524.29</v>
      </c>
    </row>
    <row r="73" spans="1:10" s="1" customFormat="1" ht="46.9" customHeight="1" outlineLevel="1" x14ac:dyDescent="0.25">
      <c r="A73" s="15">
        <v>44</v>
      </c>
      <c r="B73" s="29" t="s">
        <v>186</v>
      </c>
      <c r="C73" s="19" t="s">
        <v>187</v>
      </c>
      <c r="D73" s="20" t="s">
        <v>140</v>
      </c>
      <c r="E73" s="30">
        <v>7.9335118869938007E-2</v>
      </c>
      <c r="F73" s="31">
        <v>550</v>
      </c>
      <c r="G73" s="31">
        <f t="shared" si="2"/>
        <v>43.63</v>
      </c>
      <c r="H73" s="28">
        <f>G73/G97</f>
        <v>2.0762923462453294E-5</v>
      </c>
      <c r="I73" s="17">
        <f>ROUND(F73*'Прил. 10'!$D$12,2)</f>
        <v>4422</v>
      </c>
      <c r="J73" s="17">
        <f t="shared" si="3"/>
        <v>350.82</v>
      </c>
    </row>
    <row r="74" spans="1:10" s="1" customFormat="1" ht="15.6" customHeight="1" outlineLevel="1" x14ac:dyDescent="0.25">
      <c r="A74" s="15">
        <v>45</v>
      </c>
      <c r="B74" s="29" t="s">
        <v>188</v>
      </c>
      <c r="C74" s="19" t="s">
        <v>189</v>
      </c>
      <c r="D74" s="20" t="s">
        <v>140</v>
      </c>
      <c r="E74" s="30">
        <v>9.5463435604930993</v>
      </c>
      <c r="F74" s="31">
        <v>2.44</v>
      </c>
      <c r="G74" s="31">
        <f t="shared" si="2"/>
        <v>23.29</v>
      </c>
      <c r="H74" s="28">
        <f>G74/G97</f>
        <v>1.1083394165494778E-5</v>
      </c>
      <c r="I74" s="17">
        <f>ROUND(F74*'Прил. 10'!$D$12,2)</f>
        <v>19.62</v>
      </c>
      <c r="J74" s="17">
        <f t="shared" si="3"/>
        <v>187.3</v>
      </c>
    </row>
    <row r="75" spans="1:10" s="1" customFormat="1" ht="46.9" customHeight="1" outlineLevel="1" x14ac:dyDescent="0.25">
      <c r="A75" s="15">
        <v>46</v>
      </c>
      <c r="B75" s="29" t="s">
        <v>190</v>
      </c>
      <c r="C75" s="19" t="s">
        <v>191</v>
      </c>
      <c r="D75" s="20" t="s">
        <v>167</v>
      </c>
      <c r="E75" s="30">
        <v>1.2651491847454001E-3</v>
      </c>
      <c r="F75" s="31">
        <v>14830</v>
      </c>
      <c r="G75" s="31">
        <f t="shared" si="2"/>
        <v>18.760000000000002</v>
      </c>
      <c r="H75" s="28">
        <f>G75/G97</f>
        <v>8.927628791098414E-6</v>
      </c>
      <c r="I75" s="17">
        <f>ROUND(F75*'Прил. 10'!$D$12,2)</f>
        <v>119233.2</v>
      </c>
      <c r="J75" s="17">
        <f t="shared" si="3"/>
        <v>150.85</v>
      </c>
    </row>
    <row r="76" spans="1:10" s="1" customFormat="1" ht="15.6" customHeight="1" outlineLevel="1" x14ac:dyDescent="0.25">
      <c r="A76" s="15">
        <v>47</v>
      </c>
      <c r="B76" s="29" t="s">
        <v>192</v>
      </c>
      <c r="C76" s="19" t="s">
        <v>193</v>
      </c>
      <c r="D76" s="20" t="s">
        <v>167</v>
      </c>
      <c r="E76" s="30">
        <v>4.7521706685453E-4</v>
      </c>
      <c r="F76" s="31">
        <v>30030</v>
      </c>
      <c r="G76" s="31">
        <f t="shared" si="2"/>
        <v>14.27</v>
      </c>
      <c r="H76" s="28">
        <f>G76/G97</f>
        <v>6.7908988725466071E-6</v>
      </c>
      <c r="I76" s="17">
        <f>ROUND(F76*'Прил. 10'!$D$12,2)</f>
        <v>241441.2</v>
      </c>
      <c r="J76" s="17">
        <f t="shared" si="3"/>
        <v>114.74</v>
      </c>
    </row>
    <row r="77" spans="1:10" s="1" customFormat="1" ht="15.6" customHeight="1" outlineLevel="1" x14ac:dyDescent="0.25">
      <c r="A77" s="15">
        <v>48</v>
      </c>
      <c r="B77" s="29" t="s">
        <v>194</v>
      </c>
      <c r="C77" s="19" t="s">
        <v>195</v>
      </c>
      <c r="D77" s="20" t="s">
        <v>167</v>
      </c>
      <c r="E77" s="30">
        <v>7.7399523623377005E-4</v>
      </c>
      <c r="F77" s="31">
        <v>11978</v>
      </c>
      <c r="G77" s="31">
        <f t="shared" si="2"/>
        <v>9.27</v>
      </c>
      <c r="H77" s="28">
        <f>G77/G97</f>
        <v>4.4114668919766674E-6</v>
      </c>
      <c r="I77" s="17">
        <f>ROUND(F77*'Прил. 10'!$D$12,2)</f>
        <v>96303.12</v>
      </c>
      <c r="J77" s="17">
        <f t="shared" si="3"/>
        <v>74.540000000000006</v>
      </c>
    </row>
    <row r="78" spans="1:10" s="1" customFormat="1" ht="31.5" customHeight="1" outlineLevel="1" x14ac:dyDescent="0.25">
      <c r="A78" s="15">
        <v>49</v>
      </c>
      <c r="B78" s="29" t="s">
        <v>196</v>
      </c>
      <c r="C78" s="19" t="s">
        <v>197</v>
      </c>
      <c r="D78" s="20" t="s">
        <v>167</v>
      </c>
      <c r="E78" s="30">
        <v>4.5986919885918998E-4</v>
      </c>
      <c r="F78" s="31">
        <v>5989</v>
      </c>
      <c r="G78" s="31">
        <f t="shared" si="2"/>
        <v>2.75</v>
      </c>
      <c r="H78" s="28">
        <f>G78/G97</f>
        <v>1.3086875893134668E-6</v>
      </c>
      <c r="I78" s="17">
        <f>ROUND(F78*'Прил. 10'!$D$12,2)</f>
        <v>48151.56</v>
      </c>
      <c r="J78" s="17">
        <f t="shared" si="3"/>
        <v>22.14</v>
      </c>
    </row>
    <row r="79" spans="1:10" s="1" customFormat="1" ht="15.6" customHeight="1" outlineLevel="1" x14ac:dyDescent="0.25">
      <c r="A79" s="15">
        <v>50</v>
      </c>
      <c r="B79" s="29" t="s">
        <v>198</v>
      </c>
      <c r="C79" s="19" t="s">
        <v>199</v>
      </c>
      <c r="D79" s="20" t="s">
        <v>146</v>
      </c>
      <c r="E79" s="30">
        <v>3.6614364691479002E-2</v>
      </c>
      <c r="F79" s="31">
        <v>57.63</v>
      </c>
      <c r="G79" s="31">
        <f t="shared" si="2"/>
        <v>2.11</v>
      </c>
      <c r="H79" s="28">
        <f>G79/G97</f>
        <v>1.0041202958005144E-6</v>
      </c>
      <c r="I79" s="17">
        <f>ROUND(F79*'Прил. 10'!$D$12,2)</f>
        <v>463.35</v>
      </c>
      <c r="J79" s="17">
        <f t="shared" si="3"/>
        <v>16.97</v>
      </c>
    </row>
    <row r="80" spans="1:10" s="1" customFormat="1" ht="31.5" customHeight="1" outlineLevel="1" x14ac:dyDescent="0.25">
      <c r="A80" s="15">
        <v>51</v>
      </c>
      <c r="B80" s="29" t="s">
        <v>200</v>
      </c>
      <c r="C80" s="19" t="s">
        <v>201</v>
      </c>
      <c r="D80" s="20" t="s">
        <v>202</v>
      </c>
      <c r="E80" s="30">
        <v>0.21295144618917</v>
      </c>
      <c r="F80" s="31">
        <v>7.8</v>
      </c>
      <c r="G80" s="31">
        <f t="shared" si="2"/>
        <v>1.66</v>
      </c>
      <c r="H80" s="28">
        <f>G80/G97</f>
        <v>7.899714175492199E-7</v>
      </c>
      <c r="I80" s="17">
        <f>ROUND(F80*'Прил. 10'!$D$12,2)</f>
        <v>62.71</v>
      </c>
      <c r="J80" s="17">
        <f t="shared" si="3"/>
        <v>13.35</v>
      </c>
    </row>
    <row r="81" spans="1:10" s="1" customFormat="1" ht="15.6" customHeight="1" outlineLevel="1" x14ac:dyDescent="0.25">
      <c r="A81" s="15">
        <v>52</v>
      </c>
      <c r="B81" s="29" t="s">
        <v>203</v>
      </c>
      <c r="C81" s="19" t="s">
        <v>204</v>
      </c>
      <c r="D81" s="20" t="s">
        <v>146</v>
      </c>
      <c r="E81" s="30">
        <v>0.21810021338579</v>
      </c>
      <c r="F81" s="31">
        <v>7.46</v>
      </c>
      <c r="G81" s="31">
        <f t="shared" si="2"/>
        <v>1.63</v>
      </c>
      <c r="H81" s="28">
        <f>G81/G97</f>
        <v>7.756948256658002E-7</v>
      </c>
      <c r="I81" s="17">
        <f>ROUND(F81*'Прил. 10'!$D$12,2)</f>
        <v>59.98</v>
      </c>
      <c r="J81" s="17">
        <f t="shared" si="3"/>
        <v>13.08</v>
      </c>
    </row>
    <row r="82" spans="1:10" s="1" customFormat="1" ht="15.6" customHeight="1" outlineLevel="1" x14ac:dyDescent="0.25">
      <c r="A82" s="15">
        <v>53</v>
      </c>
      <c r="B82" s="29" t="s">
        <v>205</v>
      </c>
      <c r="C82" s="19" t="s">
        <v>206</v>
      </c>
      <c r="D82" s="20" t="s">
        <v>167</v>
      </c>
      <c r="E82" s="30">
        <v>6.0788639838991001E-4</v>
      </c>
      <c r="F82" s="31">
        <v>2606.9</v>
      </c>
      <c r="G82" s="31">
        <f t="shared" si="2"/>
        <v>1.58</v>
      </c>
      <c r="H82" s="28">
        <f>G82/G97</f>
        <v>7.5190050586010095E-7</v>
      </c>
      <c r="I82" s="17">
        <f>ROUND(F82*'Прил. 10'!$D$12,2)</f>
        <v>20959.48</v>
      </c>
      <c r="J82" s="17">
        <f t="shared" si="3"/>
        <v>12.74</v>
      </c>
    </row>
    <row r="83" spans="1:10" s="1" customFormat="1" ht="15.6" customHeight="1" outlineLevel="1" x14ac:dyDescent="0.25">
      <c r="A83" s="15">
        <v>54</v>
      </c>
      <c r="B83" s="29" t="s">
        <v>207</v>
      </c>
      <c r="C83" s="19" t="s">
        <v>208</v>
      </c>
      <c r="D83" s="20" t="s">
        <v>202</v>
      </c>
      <c r="E83" s="30">
        <v>0.81033807494767995</v>
      </c>
      <c r="F83" s="31">
        <v>1.82</v>
      </c>
      <c r="G83" s="31">
        <f t="shared" si="2"/>
        <v>1.47</v>
      </c>
      <c r="H83" s="28">
        <f>G83/G97</f>
        <v>6.995530022875622E-7</v>
      </c>
      <c r="I83" s="17">
        <f>ROUND(F83*'Прил. 10'!$D$12,2)</f>
        <v>14.63</v>
      </c>
      <c r="J83" s="17">
        <f t="shared" si="3"/>
        <v>11.86</v>
      </c>
    </row>
    <row r="84" spans="1:10" s="1" customFormat="1" ht="31.5" customHeight="1" outlineLevel="1" x14ac:dyDescent="0.25">
      <c r="A84" s="15">
        <v>55</v>
      </c>
      <c r="B84" s="29" t="s">
        <v>209</v>
      </c>
      <c r="C84" s="19" t="s">
        <v>210</v>
      </c>
      <c r="D84" s="20" t="s">
        <v>202</v>
      </c>
      <c r="E84" s="30">
        <v>6.2760424707778997E-2</v>
      </c>
      <c r="F84" s="31">
        <v>23.09</v>
      </c>
      <c r="G84" s="31">
        <f t="shared" si="2"/>
        <v>1.45</v>
      </c>
      <c r="H84" s="28">
        <f>G84/G97</f>
        <v>6.9003527436528244E-7</v>
      </c>
      <c r="I84" s="17">
        <f>ROUND(F84*'Прил. 10'!$D$12,2)</f>
        <v>185.64</v>
      </c>
      <c r="J84" s="17">
        <f t="shared" si="3"/>
        <v>11.65</v>
      </c>
    </row>
    <row r="85" spans="1:10" s="1" customFormat="1" ht="31.5" customHeight="1" outlineLevel="1" x14ac:dyDescent="0.25">
      <c r="A85" s="15">
        <v>56</v>
      </c>
      <c r="B85" s="29" t="s">
        <v>211</v>
      </c>
      <c r="C85" s="19" t="s">
        <v>212</v>
      </c>
      <c r="D85" s="20" t="s">
        <v>146</v>
      </c>
      <c r="E85" s="30">
        <v>0.30905961938934001</v>
      </c>
      <c r="F85" s="31">
        <v>3.62</v>
      </c>
      <c r="G85" s="31">
        <f t="shared" si="2"/>
        <v>1.1200000000000001</v>
      </c>
      <c r="H85" s="28">
        <f>G85/G97</f>
        <v>5.3299276364766651E-7</v>
      </c>
      <c r="I85" s="17">
        <f>ROUND(F85*'Прил. 10'!$D$12,2)</f>
        <v>29.1</v>
      </c>
      <c r="J85" s="17">
        <f t="shared" si="3"/>
        <v>8.99</v>
      </c>
    </row>
    <row r="86" spans="1:10" s="1" customFormat="1" ht="31.5" customHeight="1" outlineLevel="1" x14ac:dyDescent="0.25">
      <c r="A86" s="15">
        <v>57</v>
      </c>
      <c r="B86" s="29" t="s">
        <v>213</v>
      </c>
      <c r="C86" s="19" t="s">
        <v>214</v>
      </c>
      <c r="D86" s="20" t="s">
        <v>167</v>
      </c>
      <c r="E86" s="30">
        <v>5.0936290379998999E-5</v>
      </c>
      <c r="F86" s="31">
        <v>10315.01</v>
      </c>
      <c r="G86" s="31">
        <f t="shared" si="2"/>
        <v>0.53</v>
      </c>
      <c r="H86" s="28">
        <f>G86/G97</f>
        <v>2.5221978994041361E-7</v>
      </c>
      <c r="I86" s="17">
        <f>ROUND(F86*'Прил. 10'!$D$12,2)</f>
        <v>82932.679999999993</v>
      </c>
      <c r="J86" s="17">
        <f t="shared" si="3"/>
        <v>4.22</v>
      </c>
    </row>
    <row r="87" spans="1:10" s="1" customFormat="1" ht="31.5" customHeight="1" outlineLevel="1" x14ac:dyDescent="0.25">
      <c r="A87" s="15">
        <v>58</v>
      </c>
      <c r="B87" s="29" t="s">
        <v>215</v>
      </c>
      <c r="C87" s="19" t="s">
        <v>216</v>
      </c>
      <c r="D87" s="20" t="s">
        <v>167</v>
      </c>
      <c r="E87" s="30">
        <v>1.0271451152824999E-4</v>
      </c>
      <c r="F87" s="31">
        <v>4455.2</v>
      </c>
      <c r="G87" s="31">
        <f t="shared" si="2"/>
        <v>0.46</v>
      </c>
      <c r="H87" s="28">
        <f>G87/G97</f>
        <v>2.1890774221243444E-7</v>
      </c>
      <c r="I87" s="17">
        <f>ROUND(F87*'Прил. 10'!$D$12,2)</f>
        <v>35819.81</v>
      </c>
      <c r="J87" s="17">
        <f t="shared" si="3"/>
        <v>3.68</v>
      </c>
    </row>
    <row r="88" spans="1:10" s="1" customFormat="1" ht="46.9" customHeight="1" outlineLevel="1" x14ac:dyDescent="0.25">
      <c r="A88" s="15">
        <v>59</v>
      </c>
      <c r="B88" s="29" t="s">
        <v>217</v>
      </c>
      <c r="C88" s="19" t="s">
        <v>218</v>
      </c>
      <c r="D88" s="20" t="s">
        <v>140</v>
      </c>
      <c r="E88" s="30">
        <v>4.0124659556638003E-4</v>
      </c>
      <c r="F88" s="31">
        <v>1056</v>
      </c>
      <c r="G88" s="31">
        <f t="shared" si="2"/>
        <v>0.42</v>
      </c>
      <c r="H88" s="28">
        <f>G88/G97</f>
        <v>1.9987228636787492E-7</v>
      </c>
      <c r="I88" s="17">
        <f>ROUND(F88*'Прил. 10'!$D$12,2)</f>
        <v>8490.24</v>
      </c>
      <c r="J88" s="17">
        <f t="shared" si="3"/>
        <v>3.41</v>
      </c>
    </row>
    <row r="89" spans="1:10" s="1" customFormat="1" ht="46.9" customHeight="1" outlineLevel="1" x14ac:dyDescent="0.25">
      <c r="A89" s="15">
        <v>60</v>
      </c>
      <c r="B89" s="29" t="s">
        <v>219</v>
      </c>
      <c r="C89" s="19" t="s">
        <v>220</v>
      </c>
      <c r="D89" s="20" t="s">
        <v>143</v>
      </c>
      <c r="E89" s="30">
        <v>7.1133866316815996E-3</v>
      </c>
      <c r="F89" s="31">
        <v>53.61</v>
      </c>
      <c r="G89" s="31">
        <f t="shared" si="2"/>
        <v>0.38</v>
      </c>
      <c r="H89" s="28">
        <f>G89/G97</f>
        <v>1.8083683052331542E-7</v>
      </c>
      <c r="I89" s="17">
        <f>ROUND(F89*'Прил. 10'!$D$12,2)</f>
        <v>431.02</v>
      </c>
      <c r="J89" s="17">
        <f t="shared" si="3"/>
        <v>3.07</v>
      </c>
    </row>
    <row r="90" spans="1:10" s="1" customFormat="1" ht="78" customHeight="1" outlineLevel="1" x14ac:dyDescent="0.25">
      <c r="A90" s="15">
        <v>61</v>
      </c>
      <c r="B90" s="29" t="s">
        <v>221</v>
      </c>
      <c r="C90" s="19" t="s">
        <v>222</v>
      </c>
      <c r="D90" s="20" t="s">
        <v>137</v>
      </c>
      <c r="E90" s="30">
        <v>3.3453676695774002E-4</v>
      </c>
      <c r="F90" s="31">
        <v>506.63</v>
      </c>
      <c r="G90" s="31">
        <f t="shared" si="2"/>
        <v>0.17</v>
      </c>
      <c r="H90" s="28">
        <f>G90/G97</f>
        <v>8.0900687339377945E-8</v>
      </c>
      <c r="I90" s="17">
        <f>ROUND(F90*'Прил. 10'!$D$12,2)</f>
        <v>4073.31</v>
      </c>
      <c r="J90" s="17">
        <f t="shared" si="3"/>
        <v>1.36</v>
      </c>
    </row>
    <row r="91" spans="1:10" s="1" customFormat="1" ht="78" customHeight="1" outlineLevel="1" x14ac:dyDescent="0.25">
      <c r="A91" s="15">
        <v>62</v>
      </c>
      <c r="B91" s="29" t="s">
        <v>223</v>
      </c>
      <c r="C91" s="19" t="s">
        <v>224</v>
      </c>
      <c r="D91" s="20" t="s">
        <v>202</v>
      </c>
      <c r="E91" s="30">
        <v>2.7467687123899E-2</v>
      </c>
      <c r="F91" s="31">
        <v>6.17</v>
      </c>
      <c r="G91" s="31">
        <f t="shared" si="2"/>
        <v>0.17</v>
      </c>
      <c r="H91" s="28">
        <f>G91/G97</f>
        <v>8.0900687339377945E-8</v>
      </c>
      <c r="I91" s="17">
        <f>ROUND(F91*'Прил. 10'!$D$12,2)</f>
        <v>49.61</v>
      </c>
      <c r="J91" s="17">
        <f t="shared" si="3"/>
        <v>1.36</v>
      </c>
    </row>
    <row r="92" spans="1:10" s="1" customFormat="1" ht="31.5" customHeight="1" outlineLevel="1" x14ac:dyDescent="0.25">
      <c r="A92" s="15">
        <v>63</v>
      </c>
      <c r="B92" s="29" t="s">
        <v>225</v>
      </c>
      <c r="C92" s="19" t="s">
        <v>226</v>
      </c>
      <c r="D92" s="20" t="s">
        <v>167</v>
      </c>
      <c r="E92" s="30">
        <v>9.2300374114222004E-5</v>
      </c>
      <c r="F92" s="31">
        <v>734.5</v>
      </c>
      <c r="G92" s="31">
        <f t="shared" si="2"/>
        <v>7.0000000000000007E-2</v>
      </c>
      <c r="H92" s="28">
        <f>G92/G97</f>
        <v>3.3312047727979157E-8</v>
      </c>
      <c r="I92" s="17">
        <f>ROUND(F92*'Прил. 10'!$D$12,2)</f>
        <v>5905.38</v>
      </c>
      <c r="J92" s="17">
        <f t="shared" si="3"/>
        <v>0.55000000000000004</v>
      </c>
    </row>
    <row r="93" spans="1:10" s="1" customFormat="1" ht="46.9" customHeight="1" outlineLevel="1" x14ac:dyDescent="0.25">
      <c r="A93" s="15">
        <v>64</v>
      </c>
      <c r="B93" s="29" t="s">
        <v>227</v>
      </c>
      <c r="C93" s="19" t="s">
        <v>228</v>
      </c>
      <c r="D93" s="20" t="s">
        <v>229</v>
      </c>
      <c r="E93" s="30">
        <v>7.4158480022817994E-5</v>
      </c>
      <c r="F93" s="31">
        <v>342.82</v>
      </c>
      <c r="G93" s="31">
        <f t="shared" si="2"/>
        <v>0.03</v>
      </c>
      <c r="H93" s="28">
        <f>G93/G97</f>
        <v>1.4276591883419636E-8</v>
      </c>
      <c r="I93" s="17">
        <f>ROUND(F93*'Прил. 10'!$D$12,2)</f>
        <v>2756.27</v>
      </c>
      <c r="J93" s="17">
        <f t="shared" si="3"/>
        <v>0.2</v>
      </c>
    </row>
    <row r="94" spans="1:10" s="1" customFormat="1" ht="15.6" customHeight="1" outlineLevel="1" x14ac:dyDescent="0.25">
      <c r="A94" s="15">
        <v>65</v>
      </c>
      <c r="B94" s="29" t="s">
        <v>230</v>
      </c>
      <c r="C94" s="19" t="s">
        <v>231</v>
      </c>
      <c r="D94" s="20" t="s">
        <v>232</v>
      </c>
      <c r="E94" s="30">
        <v>5.4253694421365001E-4</v>
      </c>
      <c r="F94" s="31">
        <v>46.86</v>
      </c>
      <c r="G94" s="31">
        <f t="shared" si="2"/>
        <v>0.03</v>
      </c>
      <c r="H94" s="28">
        <f>G94/G97</f>
        <v>1.4276591883419636E-8</v>
      </c>
      <c r="I94" s="17">
        <f>ROUND(F94*'Прил. 10'!$D$12,2)</f>
        <v>376.75</v>
      </c>
      <c r="J94" s="17">
        <f t="shared" si="3"/>
        <v>0.2</v>
      </c>
    </row>
    <row r="95" spans="1:10" s="1" customFormat="1" ht="46.9" customHeight="1" outlineLevel="1" x14ac:dyDescent="0.25">
      <c r="A95" s="15">
        <v>66</v>
      </c>
      <c r="B95" s="29" t="s">
        <v>233</v>
      </c>
      <c r="C95" s="19" t="s">
        <v>234</v>
      </c>
      <c r="D95" s="20" t="s">
        <v>202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ROUND(F95*'Прил. 10'!$D$12,2)</f>
        <v>121.32</v>
      </c>
      <c r="J95" s="17">
        <f t="shared" si="3"/>
        <v>0.01</v>
      </c>
    </row>
    <row r="96" spans="1:10" s="1" customFormat="1" ht="15.6" customHeight="1" x14ac:dyDescent="0.25">
      <c r="A96" s="15"/>
      <c r="B96" s="121" t="s">
        <v>303</v>
      </c>
      <c r="C96" s="121"/>
      <c r="D96" s="121"/>
      <c r="E96" s="121"/>
      <c r="F96" s="126"/>
      <c r="G96" s="17">
        <f>SUM(G54:G95)</f>
        <v>283228.21999999997</v>
      </c>
      <c r="H96" s="28">
        <f>SUM(H54:H95)</f>
        <v>0.13478445689357976</v>
      </c>
      <c r="I96" s="17"/>
      <c r="J96" s="17">
        <f>SUM(J54:J95)</f>
        <v>2277152.5700000008</v>
      </c>
    </row>
    <row r="97" spans="1:10" s="1" customFormat="1" ht="15.6" customHeight="1" x14ac:dyDescent="0.25">
      <c r="A97" s="15"/>
      <c r="B97" s="121" t="s">
        <v>304</v>
      </c>
      <c r="C97" s="122"/>
      <c r="D97" s="121"/>
      <c r="E97" s="121"/>
      <c r="F97" s="126"/>
      <c r="G97" s="17">
        <f>G53+G96</f>
        <v>2101341.8499999996</v>
      </c>
      <c r="H97" s="28">
        <f>H53+H96</f>
        <v>1.0000000000000002</v>
      </c>
      <c r="I97" s="17"/>
      <c r="J97" s="17">
        <f>J53+J96</f>
        <v>16894804.300000001</v>
      </c>
    </row>
    <row r="98" spans="1:10" s="1" customFormat="1" ht="15.6" customHeight="1" x14ac:dyDescent="0.25">
      <c r="A98" s="16"/>
      <c r="B98" s="20"/>
      <c r="C98" s="19" t="s">
        <v>305</v>
      </c>
      <c r="D98" s="20"/>
      <c r="E98" s="20"/>
      <c r="F98" s="21"/>
      <c r="G98" s="21">
        <f>+G14+G39+G97</f>
        <v>2108881.3999999994</v>
      </c>
      <c r="H98" s="34"/>
      <c r="I98" s="17"/>
      <c r="J98" s="21">
        <f>+J14+J39+J97</f>
        <v>17097790.780000001</v>
      </c>
    </row>
    <row r="99" spans="1:10" s="1" customFormat="1" ht="15.6" customHeight="1" x14ac:dyDescent="0.25">
      <c r="A99" s="16"/>
      <c r="B99" s="20"/>
      <c r="C99" s="19" t="s">
        <v>306</v>
      </c>
      <c r="D99" s="35">
        <v>1.0409189689991001</v>
      </c>
      <c r="E99" s="20"/>
      <c r="F99" s="21"/>
      <c r="G99" s="21">
        <f>(G14+G16)*D99</f>
        <v>3817.9346404432999</v>
      </c>
      <c r="H99" s="34"/>
      <c r="I99" s="17"/>
      <c r="J99" s="17">
        <f>(J14+J16)*D99</f>
        <v>175058.12980826001</v>
      </c>
    </row>
    <row r="100" spans="1:10" s="1" customFormat="1" ht="15.6" customHeight="1" x14ac:dyDescent="0.25">
      <c r="A100" s="16"/>
      <c r="B100" s="20"/>
      <c r="C100" s="19" t="s">
        <v>307</v>
      </c>
      <c r="D100" s="35">
        <v>0.59539576208591005</v>
      </c>
      <c r="E100" s="20"/>
      <c r="F100" s="21"/>
      <c r="G100" s="21">
        <f>(G14+G16)*D100</f>
        <v>2183.8223459668002</v>
      </c>
      <c r="H100" s="34"/>
      <c r="I100" s="17"/>
      <c r="J100" s="17">
        <f>(J14+J16)*D100</f>
        <v>100131.58729036</v>
      </c>
    </row>
    <row r="101" spans="1:10" s="1" customFormat="1" ht="15.6" customHeight="1" x14ac:dyDescent="0.25">
      <c r="A101" s="16"/>
      <c r="B101" s="20"/>
      <c r="C101" s="19" t="s">
        <v>308</v>
      </c>
      <c r="D101" s="20"/>
      <c r="E101" s="20"/>
      <c r="F101" s="21"/>
      <c r="G101" s="21">
        <f>G98+G99+G100</f>
        <v>2114883.1569864098</v>
      </c>
      <c r="H101" s="34"/>
      <c r="I101" s="17"/>
      <c r="J101" s="21">
        <f>J98+J99+J100</f>
        <v>17372980.497098621</v>
      </c>
    </row>
    <row r="102" spans="1:10" s="1" customFormat="1" ht="15.6" customHeight="1" x14ac:dyDescent="0.25">
      <c r="A102" s="16"/>
      <c r="B102" s="20"/>
      <c r="C102" s="19" t="s">
        <v>309</v>
      </c>
      <c r="D102" s="20"/>
      <c r="E102" s="20"/>
      <c r="F102" s="21"/>
      <c r="G102" s="21">
        <f>G45+G101</f>
        <v>2114883.1569864098</v>
      </c>
      <c r="H102" s="34"/>
      <c r="I102" s="17"/>
      <c r="J102" s="17">
        <f>J45+J101</f>
        <v>17372980.497098621</v>
      </c>
    </row>
    <row r="103" spans="1:10" s="1" customFormat="1" ht="15.6" customHeight="1" x14ac:dyDescent="0.25">
      <c r="A103" s="16"/>
      <c r="B103" s="20"/>
      <c r="C103" s="19" t="s">
        <v>274</v>
      </c>
      <c r="D103" s="20" t="s">
        <v>310</v>
      </c>
      <c r="E103" s="20">
        <v>1</v>
      </c>
      <c r="F103" s="21"/>
      <c r="G103" s="21">
        <f>G102/E103</f>
        <v>2114883.1569864098</v>
      </c>
      <c r="H103" s="34"/>
      <c r="I103" s="17"/>
      <c r="J103" s="21">
        <f>J102/E103</f>
        <v>17372980.497098621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F106" s="36"/>
      <c r="G106" s="36"/>
      <c r="I106" s="36"/>
      <c r="J106" s="36"/>
    </row>
    <row r="107" spans="1:10" s="1" customFormat="1" ht="15.6" customHeight="1" x14ac:dyDescent="0.25">
      <c r="F107" s="36"/>
      <c r="G107" s="36"/>
      <c r="I107" s="36"/>
      <c r="J107" s="36"/>
    </row>
    <row r="108" spans="1:10" s="1" customFormat="1" ht="15.6" customHeight="1" x14ac:dyDescent="0.25">
      <c r="F108" s="36"/>
      <c r="G108" s="36"/>
      <c r="I108" s="36"/>
      <c r="J108" s="36"/>
    </row>
    <row r="109" spans="1:10" s="1" customFormat="1" ht="15.6" customHeight="1" x14ac:dyDescent="0.25">
      <c r="A109" s="5"/>
      <c r="F109" s="36"/>
      <c r="G109" s="36"/>
      <c r="I109" s="36"/>
      <c r="J109" s="36"/>
    </row>
    <row r="110" spans="1:10" s="1" customFormat="1" ht="15.6" customHeight="1" x14ac:dyDescent="0.25">
      <c r="F110" s="36"/>
      <c r="G110" s="36"/>
      <c r="I110" s="36"/>
      <c r="J110" s="36"/>
    </row>
  </sheetData>
  <sheetProtection formatCells="0" formatColumns="0" formatRows="0" insertColumns="0" insertRows="0" insertHyperlinks="0" deleteColumns="0" deleteRows="0" sort="0" autoFilter="0" pivotTables="0"/>
  <mergeCells count="28"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</mergeCells>
  <conditionalFormatting sqref="E13:E11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H20" sqref="H20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32" t="s">
        <v>311</v>
      </c>
      <c r="B1" s="132"/>
      <c r="C1" s="132"/>
      <c r="D1" s="132"/>
      <c r="E1" s="132"/>
      <c r="F1" s="132"/>
      <c r="G1" s="132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15" t="s">
        <v>312</v>
      </c>
      <c r="B3" s="115"/>
      <c r="C3" s="115"/>
      <c r="D3" s="115"/>
      <c r="E3" s="115"/>
      <c r="F3" s="115"/>
      <c r="G3" s="115"/>
    </row>
    <row r="4" spans="1:7" ht="25.5" customHeight="1" x14ac:dyDescent="0.25">
      <c r="A4" s="133" t="s">
        <v>313</v>
      </c>
      <c r="B4" s="133"/>
      <c r="C4" s="133"/>
      <c r="D4" s="133"/>
      <c r="E4" s="133"/>
      <c r="F4" s="133"/>
      <c r="G4" s="133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40" t="s">
        <v>283</v>
      </c>
      <c r="B6" s="140" t="s">
        <v>57</v>
      </c>
      <c r="C6" s="140" t="s">
        <v>240</v>
      </c>
      <c r="D6" s="140" t="s">
        <v>59</v>
      </c>
      <c r="E6" s="141" t="s">
        <v>284</v>
      </c>
      <c r="F6" s="140" t="s">
        <v>61</v>
      </c>
      <c r="G6" s="140"/>
    </row>
    <row r="7" spans="1:7" s="1" customFormat="1" ht="15.6" customHeight="1" x14ac:dyDescent="0.25">
      <c r="A7" s="140"/>
      <c r="B7" s="140"/>
      <c r="C7" s="140"/>
      <c r="D7" s="140"/>
      <c r="E7" s="125"/>
      <c r="F7" s="4" t="s">
        <v>287</v>
      </c>
      <c r="G7" s="4" t="s">
        <v>63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7" t="s">
        <v>314</v>
      </c>
      <c r="C9" s="137"/>
      <c r="D9" s="137"/>
      <c r="E9" s="137"/>
      <c r="F9" s="137"/>
      <c r="G9" s="137"/>
    </row>
    <row r="10" spans="1:7" s="1" customFormat="1" ht="31.5" customHeight="1" x14ac:dyDescent="0.25">
      <c r="A10" s="20"/>
      <c r="B10" s="38"/>
      <c r="C10" s="19" t="s">
        <v>315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37" t="s">
        <v>316</v>
      </c>
      <c r="C11" s="137"/>
      <c r="D11" s="137"/>
      <c r="E11" s="138"/>
      <c r="F11" s="139"/>
      <c r="G11" s="139"/>
    </row>
    <row r="12" spans="1:7" s="1" customFormat="1" ht="31.5" customHeight="1" x14ac:dyDescent="0.25">
      <c r="A12" s="20"/>
      <c r="B12" s="19"/>
      <c r="C12" s="19" t="s">
        <v>317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318</v>
      </c>
      <c r="D13" s="19"/>
      <c r="E13" s="30"/>
      <c r="F13" s="21"/>
      <c r="G13" s="21">
        <v>0</v>
      </c>
    </row>
    <row r="14" spans="1:7" s="1" customFormat="1" ht="15.6" customHeight="1" x14ac:dyDescent="0.25">
      <c r="B14" s="37"/>
    </row>
    <row r="15" spans="1:7" s="1" customFormat="1" ht="15.6" customHeight="1" x14ac:dyDescent="0.25">
      <c r="A15" s="1" t="s">
        <v>235</v>
      </c>
    </row>
    <row r="16" spans="1:7" s="1" customFormat="1" ht="15.6" customHeight="1" x14ac:dyDescent="0.25">
      <c r="A16" s="5" t="s">
        <v>48</v>
      </c>
    </row>
    <row r="17" spans="1:1" s="1" customFormat="1" ht="15.6" customHeight="1" x14ac:dyDescent="0.25"/>
    <row r="18" spans="1:1" s="1" customFormat="1" ht="15.6" customHeight="1" x14ac:dyDescent="0.25">
      <c r="A18" s="1" t="s">
        <v>236</v>
      </c>
    </row>
    <row r="19" spans="1:1" s="1" customFormat="1" ht="15.6" customHeight="1" x14ac:dyDescent="0.25">
      <c r="A19" s="5" t="s">
        <v>50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view="pageBreakPreview" workbookViewId="0">
      <selection activeCell="D13" sqref="D13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6"/>
      <c r="C1" s="76"/>
      <c r="D1" s="77" t="s">
        <v>319</v>
      </c>
    </row>
    <row r="2" spans="1:5" x14ac:dyDescent="0.25">
      <c r="A2" s="77"/>
      <c r="B2" s="77"/>
      <c r="C2" s="77"/>
      <c r="D2" s="77"/>
    </row>
    <row r="3" spans="1:5" ht="24.75" customHeight="1" x14ac:dyDescent="0.25">
      <c r="A3" s="142" t="s">
        <v>320</v>
      </c>
      <c r="B3" s="142"/>
      <c r="C3" s="142"/>
      <c r="D3" s="142"/>
    </row>
    <row r="4" spans="1:5" ht="24.75" customHeight="1" x14ac:dyDescent="0.25">
      <c r="A4" s="78"/>
      <c r="B4" s="78"/>
      <c r="C4" s="78"/>
      <c r="D4" s="78"/>
    </row>
    <row r="5" spans="1:5" ht="24.6" customHeight="1" x14ac:dyDescent="0.25">
      <c r="A5" s="143" t="s">
        <v>321</v>
      </c>
      <c r="B5" s="143"/>
      <c r="C5" s="143"/>
      <c r="D5" s="79" t="str">
        <f>'Прил.5 Расчет СМР и ОБ'!D6:J6</f>
        <v xml:space="preserve">Наружные сети водопровода/канализации ЗПС 500 кВ </v>
      </c>
    </row>
    <row r="6" spans="1:5" ht="19.899999999999999" customHeight="1" x14ac:dyDescent="0.25">
      <c r="A6" s="143" t="s">
        <v>4</v>
      </c>
      <c r="B6" s="143"/>
      <c r="C6" s="143"/>
      <c r="D6" s="79"/>
    </row>
    <row r="7" spans="1:5" x14ac:dyDescent="0.25">
      <c r="A7" s="76"/>
      <c r="B7" s="76"/>
      <c r="C7" s="76"/>
      <c r="D7" s="76"/>
    </row>
    <row r="8" spans="1:5" ht="14.45" customHeight="1" x14ac:dyDescent="0.25">
      <c r="A8" s="119" t="s">
        <v>322</v>
      </c>
      <c r="B8" s="119" t="s">
        <v>323</v>
      </c>
      <c r="C8" s="119" t="s">
        <v>324</v>
      </c>
      <c r="D8" s="119" t="s">
        <v>325</v>
      </c>
    </row>
    <row r="9" spans="1:5" ht="15" customHeight="1" x14ac:dyDescent="0.25">
      <c r="A9" s="119"/>
      <c r="B9" s="119"/>
      <c r="C9" s="119"/>
      <c r="D9" s="119"/>
    </row>
    <row r="10" spans="1:5" x14ac:dyDescent="0.25">
      <c r="A10" s="80">
        <v>1</v>
      </c>
      <c r="B10" s="80">
        <v>2</v>
      </c>
      <c r="C10" s="80">
        <v>3</v>
      </c>
      <c r="D10" s="80">
        <v>4</v>
      </c>
    </row>
    <row r="11" spans="1:5" ht="41.45" customHeight="1" x14ac:dyDescent="0.25">
      <c r="A11" s="80" t="s">
        <v>326</v>
      </c>
      <c r="B11" s="80" t="s">
        <v>327</v>
      </c>
      <c r="C11" s="81" t="str">
        <f>D5</f>
        <v xml:space="preserve">Наружные сети водопровода/канализации ЗПС 500 кВ </v>
      </c>
      <c r="D11" s="82">
        <f>'Прил.4 РМ'!C41/1000</f>
        <v>19426.665357098616</v>
      </c>
      <c r="E11" s="75"/>
    </row>
    <row r="12" spans="1:5" x14ac:dyDescent="0.25">
      <c r="A12" s="83"/>
      <c r="B12" s="84"/>
      <c r="C12" s="83"/>
      <c r="D12" s="83"/>
    </row>
    <row r="13" spans="1:5" x14ac:dyDescent="0.25">
      <c r="A13" s="76" t="s">
        <v>328</v>
      </c>
      <c r="B13" s="85"/>
      <c r="C13" s="85"/>
      <c r="D13" s="83"/>
    </row>
    <row r="14" spans="1:5" x14ac:dyDescent="0.25">
      <c r="A14" s="86" t="s">
        <v>48</v>
      </c>
      <c r="B14" s="85"/>
      <c r="C14" s="85"/>
      <c r="D14" s="83"/>
    </row>
    <row r="15" spans="1:5" x14ac:dyDescent="0.25">
      <c r="A15" s="76"/>
      <c r="B15" s="85"/>
      <c r="C15" s="85"/>
      <c r="D15" s="83"/>
    </row>
    <row r="16" spans="1:5" x14ac:dyDescent="0.25">
      <c r="A16" s="76" t="s">
        <v>329</v>
      </c>
      <c r="B16" s="85"/>
      <c r="C16" s="85"/>
      <c r="D16" s="83"/>
    </row>
    <row r="17" spans="1:4" x14ac:dyDescent="0.25">
      <c r="A17" s="86" t="s">
        <v>50</v>
      </c>
      <c r="B17" s="85"/>
      <c r="C17" s="85"/>
      <c r="D17" s="8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2"/>
  <sheetViews>
    <sheetView topLeftCell="A7" workbookViewId="0">
      <selection activeCell="I17" sqref="I1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14" t="s">
        <v>330</v>
      </c>
      <c r="C4" s="114"/>
      <c r="D4" s="114"/>
    </row>
    <row r="5" spans="2:5" ht="18" customHeight="1" x14ac:dyDescent="0.25">
      <c r="B5" s="6"/>
    </row>
    <row r="6" spans="2:5" ht="15.6" customHeight="1" x14ac:dyDescent="0.25">
      <c r="B6" s="115" t="s">
        <v>331</v>
      </c>
      <c r="C6" s="115"/>
      <c r="D6" s="115"/>
    </row>
    <row r="7" spans="2:5" ht="18" customHeight="1" x14ac:dyDescent="0.25">
      <c r="B7" s="7"/>
    </row>
    <row r="8" spans="2:5" s="1" customFormat="1" ht="46.9" customHeight="1" x14ac:dyDescent="0.25">
      <c r="B8" s="4" t="s">
        <v>332</v>
      </c>
      <c r="C8" s="4" t="s">
        <v>333</v>
      </c>
      <c r="D8" s="4" t="s">
        <v>334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5" customHeight="1" x14ac:dyDescent="0.25">
      <c r="B10" s="4" t="s">
        <v>335</v>
      </c>
      <c r="C10" s="4" t="s">
        <v>336</v>
      </c>
      <c r="D10" s="4">
        <v>44.29</v>
      </c>
    </row>
    <row r="11" spans="2:5" s="1" customFormat="1" ht="31.5" customHeight="1" x14ac:dyDescent="0.25">
      <c r="B11" s="4" t="s">
        <v>337</v>
      </c>
      <c r="C11" s="4" t="s">
        <v>336</v>
      </c>
      <c r="D11" s="4">
        <v>13.47</v>
      </c>
    </row>
    <row r="12" spans="2:5" s="1" customFormat="1" ht="31.5" customHeight="1" x14ac:dyDescent="0.25">
      <c r="B12" s="4" t="s">
        <v>338</v>
      </c>
      <c r="C12" s="4" t="s">
        <v>336</v>
      </c>
      <c r="D12" s="4">
        <v>8.0399999999999991</v>
      </c>
    </row>
    <row r="13" spans="2:5" s="1" customFormat="1" ht="31.5" customHeight="1" x14ac:dyDescent="0.25">
      <c r="B13" s="4" t="s">
        <v>339</v>
      </c>
      <c r="C13" s="8" t="s">
        <v>340</v>
      </c>
      <c r="D13" s="4">
        <v>6.26</v>
      </c>
    </row>
    <row r="14" spans="2:5" s="1" customFormat="1" ht="78" customHeight="1" x14ac:dyDescent="0.25">
      <c r="B14" s="4" t="s">
        <v>341</v>
      </c>
      <c r="C14" s="4" t="s">
        <v>342</v>
      </c>
      <c r="D14" s="9">
        <v>3.9E-2</v>
      </c>
    </row>
    <row r="15" spans="2:5" s="1" customFormat="1" ht="78" customHeight="1" x14ac:dyDescent="0.25">
      <c r="B15" s="4" t="s">
        <v>343</v>
      </c>
      <c r="C15" s="4" t="s">
        <v>344</v>
      </c>
      <c r="D15" s="9">
        <v>2.1000000000000001E-2</v>
      </c>
      <c r="E15" s="3"/>
    </row>
    <row r="16" spans="2:5" s="1" customFormat="1" ht="31.5" customHeight="1" x14ac:dyDescent="0.25">
      <c r="B16" s="4" t="s">
        <v>264</v>
      </c>
      <c r="C16" s="4"/>
      <c r="D16" s="4" t="s">
        <v>345</v>
      </c>
    </row>
    <row r="17" spans="2:4" s="1" customFormat="1" ht="31.5" customHeight="1" x14ac:dyDescent="0.25">
      <c r="B17" s="4" t="s">
        <v>346</v>
      </c>
      <c r="C17" s="4" t="s">
        <v>347</v>
      </c>
      <c r="D17" s="9">
        <v>2.1399999999999999E-2</v>
      </c>
    </row>
    <row r="18" spans="2:4" s="1" customFormat="1" ht="15.6" customHeight="1" x14ac:dyDescent="0.25">
      <c r="B18" s="4" t="s">
        <v>348</v>
      </c>
      <c r="C18" s="4" t="s">
        <v>349</v>
      </c>
      <c r="D18" s="9">
        <v>2E-3</v>
      </c>
    </row>
    <row r="19" spans="2:4" s="1" customFormat="1" ht="15.6" customHeight="1" x14ac:dyDescent="0.25">
      <c r="B19" s="4" t="s">
        <v>272</v>
      </c>
      <c r="C19" s="4" t="s">
        <v>350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235</v>
      </c>
    </row>
    <row r="27" spans="2:4" s="1" customFormat="1" ht="15.6" customHeight="1" x14ac:dyDescent="0.25">
      <c r="B27" s="5" t="s">
        <v>48</v>
      </c>
    </row>
    <row r="28" spans="2:4" s="1" customFormat="1" ht="15.6" customHeight="1" x14ac:dyDescent="0.25"/>
    <row r="29" spans="2:4" s="1" customFormat="1" ht="15.6" customHeight="1" x14ac:dyDescent="0.25">
      <c r="B29" s="1" t="s">
        <v>351</v>
      </c>
    </row>
    <row r="30" spans="2:4" s="1" customFormat="1" ht="15.6" customHeight="1" x14ac:dyDescent="0.25">
      <c r="B30" s="5" t="s">
        <v>50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view="pageBreakPreview" workbookViewId="0">
      <selection activeCell="D11" sqref="D11"/>
    </sheetView>
  </sheetViews>
  <sheetFormatPr defaultColWidth="9.140625" defaultRowHeight="15" x14ac:dyDescent="0.25"/>
  <cols>
    <col min="1" max="1" width="9.140625" style="88"/>
    <col min="2" max="2" width="44.85546875" style="88" customWidth="1"/>
    <col min="3" max="3" width="13" style="88" customWidth="1"/>
    <col min="4" max="4" width="22.85546875" style="88" customWidth="1"/>
    <col min="5" max="5" width="21.5703125" style="88" customWidth="1"/>
    <col min="6" max="6" width="43.85546875" style="88" customWidth="1"/>
    <col min="7" max="7" width="9.140625" style="88"/>
  </cols>
  <sheetData>
    <row r="2" spans="1:7" ht="17.25" customHeight="1" x14ac:dyDescent="0.25">
      <c r="A2" s="115" t="s">
        <v>352</v>
      </c>
      <c r="B2" s="115"/>
      <c r="C2" s="115"/>
      <c r="D2" s="115"/>
      <c r="E2" s="115"/>
      <c r="F2" s="115"/>
    </row>
    <row r="4" spans="1:7" ht="18" customHeight="1" x14ac:dyDescent="0.25">
      <c r="A4" s="89" t="s">
        <v>353</v>
      </c>
      <c r="B4" s="90"/>
      <c r="C4" s="90"/>
      <c r="D4" s="90"/>
      <c r="E4" s="90"/>
      <c r="F4" s="90"/>
      <c r="G4" s="90"/>
    </row>
    <row r="5" spans="1:7" ht="15.75" customHeight="1" x14ac:dyDescent="0.25">
      <c r="A5" s="91" t="s">
        <v>283</v>
      </c>
      <c r="B5" s="91" t="s">
        <v>354</v>
      </c>
      <c r="C5" s="91" t="s">
        <v>355</v>
      </c>
      <c r="D5" s="91" t="s">
        <v>356</v>
      </c>
      <c r="E5" s="91" t="s">
        <v>357</v>
      </c>
      <c r="F5" s="91" t="s">
        <v>358</v>
      </c>
      <c r="G5" s="90"/>
    </row>
    <row r="6" spans="1:7" ht="15.75" customHeight="1" x14ac:dyDescent="0.25">
      <c r="A6" s="91">
        <v>1</v>
      </c>
      <c r="B6" s="91">
        <v>2</v>
      </c>
      <c r="C6" s="91">
        <v>3</v>
      </c>
      <c r="D6" s="91">
        <v>4</v>
      </c>
      <c r="E6" s="91">
        <v>5</v>
      </c>
      <c r="F6" s="91">
        <v>6</v>
      </c>
      <c r="G6" s="90"/>
    </row>
    <row r="7" spans="1:7" ht="110.25" customHeight="1" x14ac:dyDescent="0.25">
      <c r="A7" s="92" t="s">
        <v>359</v>
      </c>
      <c r="B7" s="93" t="s">
        <v>360</v>
      </c>
      <c r="C7" s="94" t="s">
        <v>361</v>
      </c>
      <c r="D7" s="94" t="s">
        <v>362</v>
      </c>
      <c r="E7" s="95">
        <v>47872.94</v>
      </c>
      <c r="F7" s="93" t="s">
        <v>363</v>
      </c>
      <c r="G7" s="90"/>
    </row>
    <row r="8" spans="1:7" ht="31.5" customHeight="1" x14ac:dyDescent="0.25">
      <c r="A8" s="92" t="s">
        <v>364</v>
      </c>
      <c r="B8" s="93" t="s">
        <v>365</v>
      </c>
      <c r="C8" s="94" t="s">
        <v>366</v>
      </c>
      <c r="D8" s="94" t="s">
        <v>367</v>
      </c>
      <c r="E8" s="96">
        <f>1973/12</f>
        <v>164.41666666667001</v>
      </c>
      <c r="F8" s="97" t="s">
        <v>368</v>
      </c>
      <c r="G8" s="98"/>
    </row>
    <row r="9" spans="1:7" ht="15.75" customHeight="1" x14ac:dyDescent="0.25">
      <c r="A9" s="92" t="s">
        <v>369</v>
      </c>
      <c r="B9" s="93" t="s">
        <v>370</v>
      </c>
      <c r="C9" s="94" t="s">
        <v>371</v>
      </c>
      <c r="D9" s="94" t="s">
        <v>362</v>
      </c>
      <c r="E9" s="96">
        <v>1</v>
      </c>
      <c r="F9" s="97"/>
      <c r="G9" s="99"/>
    </row>
    <row r="10" spans="1:7" ht="15.75" customHeight="1" x14ac:dyDescent="0.25">
      <c r="A10" s="92" t="s">
        <v>372</v>
      </c>
      <c r="B10" s="93" t="s">
        <v>373</v>
      </c>
      <c r="C10" s="94"/>
      <c r="D10" s="94"/>
      <c r="E10" s="100">
        <v>2.7</v>
      </c>
      <c r="F10" s="97" t="s">
        <v>374</v>
      </c>
      <c r="G10" s="99"/>
    </row>
    <row r="11" spans="1:7" ht="78.75" customHeight="1" x14ac:dyDescent="0.25">
      <c r="A11" s="92" t="s">
        <v>375</v>
      </c>
      <c r="B11" s="93" t="s">
        <v>376</v>
      </c>
      <c r="C11" s="94" t="s">
        <v>377</v>
      </c>
      <c r="D11" s="94" t="s">
        <v>362</v>
      </c>
      <c r="E11" s="101">
        <v>1.1559999999999999</v>
      </c>
      <c r="F11" s="93" t="s">
        <v>378</v>
      </c>
      <c r="G11" s="90"/>
    </row>
    <row r="12" spans="1:7" ht="78.75" customHeight="1" x14ac:dyDescent="0.25">
      <c r="A12" s="92" t="s">
        <v>379</v>
      </c>
      <c r="B12" s="102" t="s">
        <v>380</v>
      </c>
      <c r="C12" s="94" t="s">
        <v>381</v>
      </c>
      <c r="D12" s="94" t="s">
        <v>362</v>
      </c>
      <c r="E12" s="103">
        <v>1.139</v>
      </c>
      <c r="F12" s="104" t="s">
        <v>382</v>
      </c>
      <c r="G12" s="99" t="s">
        <v>383</v>
      </c>
    </row>
    <row r="13" spans="1:7" ht="63" customHeight="1" x14ac:dyDescent="0.25">
      <c r="A13" s="105" t="s">
        <v>384</v>
      </c>
      <c r="B13" s="106" t="s">
        <v>385</v>
      </c>
      <c r="C13" s="107" t="s">
        <v>386</v>
      </c>
      <c r="D13" s="107" t="s">
        <v>387</v>
      </c>
      <c r="E13" s="108">
        <f>((E7*E9/E8)*E11)*E12</f>
        <v>383.37679147060999</v>
      </c>
      <c r="F13" s="109" t="s">
        <v>388</v>
      </c>
      <c r="G13" s="90"/>
    </row>
    <row r="14" spans="1:7" ht="14.45" customHeight="1" x14ac:dyDescent="0.25">
      <c r="A14" s="110"/>
      <c r="B14" s="144" t="s">
        <v>389</v>
      </c>
      <c r="C14" s="144"/>
      <c r="D14" s="144"/>
      <c r="E14" s="144"/>
      <c r="F14" s="145"/>
    </row>
    <row r="15" spans="1:7" ht="110.25" customHeight="1" x14ac:dyDescent="0.25">
      <c r="A15" s="92" t="s">
        <v>359</v>
      </c>
      <c r="B15" s="93" t="s">
        <v>360</v>
      </c>
      <c r="C15" s="94" t="s">
        <v>361</v>
      </c>
      <c r="D15" s="94" t="s">
        <v>362</v>
      </c>
      <c r="E15" s="95">
        <v>47872.94</v>
      </c>
      <c r="F15" s="93" t="s">
        <v>363</v>
      </c>
      <c r="G15" s="90"/>
    </row>
    <row r="16" spans="1:7" ht="31.5" customHeight="1" x14ac:dyDescent="0.25">
      <c r="A16" s="92" t="s">
        <v>364</v>
      </c>
      <c r="B16" s="93" t="s">
        <v>365</v>
      </c>
      <c r="C16" s="94" t="s">
        <v>366</v>
      </c>
      <c r="D16" s="94" t="s">
        <v>367</v>
      </c>
      <c r="E16" s="96">
        <f>1973/12</f>
        <v>164.41666666667001</v>
      </c>
      <c r="F16" s="97" t="s">
        <v>368</v>
      </c>
      <c r="G16" s="98"/>
    </row>
    <row r="17" spans="1:7" ht="15.75" customHeight="1" x14ac:dyDescent="0.25">
      <c r="A17" s="92" t="s">
        <v>369</v>
      </c>
      <c r="B17" s="93" t="s">
        <v>370</v>
      </c>
      <c r="C17" s="94" t="s">
        <v>371</v>
      </c>
      <c r="D17" s="94" t="s">
        <v>362</v>
      </c>
      <c r="E17" s="96">
        <v>1</v>
      </c>
      <c r="F17" s="97"/>
      <c r="G17" s="99"/>
    </row>
    <row r="18" spans="1:7" ht="15.75" customHeight="1" x14ac:dyDescent="0.25">
      <c r="A18" s="92" t="s">
        <v>372</v>
      </c>
      <c r="B18" s="93" t="s">
        <v>373</v>
      </c>
      <c r="C18" s="94"/>
      <c r="D18" s="94"/>
      <c r="E18" s="100"/>
      <c r="F18" s="97" t="s">
        <v>374</v>
      </c>
      <c r="G18" s="99"/>
    </row>
    <row r="19" spans="1:7" ht="78.75" customHeight="1" x14ac:dyDescent="0.25">
      <c r="A19" s="105" t="s">
        <v>375</v>
      </c>
      <c r="B19" s="109" t="s">
        <v>376</v>
      </c>
      <c r="C19" s="107" t="s">
        <v>377</v>
      </c>
      <c r="D19" s="107" t="s">
        <v>362</v>
      </c>
      <c r="E19" s="111">
        <v>2.35</v>
      </c>
      <c r="F19" s="109" t="s">
        <v>378</v>
      </c>
      <c r="G19" s="90"/>
    </row>
    <row r="20" spans="1:7" ht="78.75" customHeight="1" x14ac:dyDescent="0.25">
      <c r="A20" s="92" t="s">
        <v>379</v>
      </c>
      <c r="B20" s="102" t="s">
        <v>380</v>
      </c>
      <c r="C20" s="94" t="s">
        <v>381</v>
      </c>
      <c r="D20" s="94" t="s">
        <v>362</v>
      </c>
      <c r="E20" s="103">
        <v>1.139</v>
      </c>
      <c r="F20" s="104" t="s">
        <v>382</v>
      </c>
      <c r="G20" s="99" t="s">
        <v>383</v>
      </c>
    </row>
    <row r="21" spans="1:7" ht="63" customHeight="1" x14ac:dyDescent="0.25">
      <c r="A21" s="92" t="s">
        <v>384</v>
      </c>
      <c r="B21" s="112" t="s">
        <v>385</v>
      </c>
      <c r="C21" s="94" t="s">
        <v>386</v>
      </c>
      <c r="D21" s="94" t="s">
        <v>387</v>
      </c>
      <c r="E21" s="113">
        <f>((E15*E17/E16)*E19)*E20</f>
        <v>779.35593421793999</v>
      </c>
      <c r="F21" s="93" t="s">
        <v>388</v>
      </c>
      <c r="G21" s="90"/>
    </row>
    <row r="22" spans="1:7" ht="15.75" customHeight="1" x14ac:dyDescent="0.25">
      <c r="A22" s="110"/>
      <c r="B22" s="144" t="s">
        <v>390</v>
      </c>
      <c r="C22" s="144"/>
      <c r="D22" s="144"/>
      <c r="E22" s="144"/>
      <c r="F22" s="145"/>
    </row>
    <row r="23" spans="1:7" ht="110.25" customHeight="1" x14ac:dyDescent="0.25">
      <c r="A23" s="92" t="s">
        <v>359</v>
      </c>
      <c r="B23" s="93" t="s">
        <v>360</v>
      </c>
      <c r="C23" s="94" t="s">
        <v>361</v>
      </c>
      <c r="D23" s="94" t="s">
        <v>362</v>
      </c>
      <c r="E23" s="95">
        <v>47872.94</v>
      </c>
      <c r="F23" s="93" t="s">
        <v>363</v>
      </c>
      <c r="G23" s="90"/>
    </row>
    <row r="24" spans="1:7" ht="31.5" customHeight="1" x14ac:dyDescent="0.25">
      <c r="A24" s="92" t="s">
        <v>364</v>
      </c>
      <c r="B24" s="93" t="s">
        <v>365</v>
      </c>
      <c r="C24" s="94" t="s">
        <v>366</v>
      </c>
      <c r="D24" s="94" t="s">
        <v>367</v>
      </c>
      <c r="E24" s="96">
        <f>1973/12</f>
        <v>164.41666666667001</v>
      </c>
      <c r="F24" s="97" t="s">
        <v>368</v>
      </c>
      <c r="G24" s="98"/>
    </row>
    <row r="25" spans="1:7" ht="15.75" customHeight="1" x14ac:dyDescent="0.25">
      <c r="A25" s="92" t="s">
        <v>369</v>
      </c>
      <c r="B25" s="93" t="s">
        <v>370</v>
      </c>
      <c r="C25" s="94" t="s">
        <v>371</v>
      </c>
      <c r="D25" s="94" t="s">
        <v>362</v>
      </c>
      <c r="E25" s="96">
        <v>1</v>
      </c>
      <c r="F25" s="97"/>
      <c r="G25" s="99"/>
    </row>
    <row r="26" spans="1:7" ht="15.75" customHeight="1" x14ac:dyDescent="0.25">
      <c r="A26" s="92" t="s">
        <v>372</v>
      </c>
      <c r="B26" s="93" t="s">
        <v>373</v>
      </c>
      <c r="C26" s="94"/>
      <c r="D26" s="94"/>
      <c r="E26" s="100">
        <v>1</v>
      </c>
      <c r="F26" s="97" t="s">
        <v>374</v>
      </c>
      <c r="G26" s="99"/>
    </row>
    <row r="27" spans="1:7" ht="78.75" customHeight="1" x14ac:dyDescent="0.25">
      <c r="A27" s="105" t="s">
        <v>375</v>
      </c>
      <c r="B27" s="109" t="s">
        <v>376</v>
      </c>
      <c r="C27" s="107" t="s">
        <v>377</v>
      </c>
      <c r="D27" s="107" t="s">
        <v>362</v>
      </c>
      <c r="E27" s="111">
        <v>2.15</v>
      </c>
      <c r="F27" s="109" t="s">
        <v>378</v>
      </c>
      <c r="G27" s="90"/>
    </row>
    <row r="28" spans="1:7" ht="78.75" customHeight="1" x14ac:dyDescent="0.25">
      <c r="A28" s="92" t="s">
        <v>379</v>
      </c>
      <c r="B28" s="102" t="s">
        <v>380</v>
      </c>
      <c r="C28" s="94" t="s">
        <v>381</v>
      </c>
      <c r="D28" s="94" t="s">
        <v>362</v>
      </c>
      <c r="E28" s="103">
        <v>1.139</v>
      </c>
      <c r="F28" s="104" t="s">
        <v>382</v>
      </c>
      <c r="G28" s="99" t="s">
        <v>383</v>
      </c>
    </row>
    <row r="29" spans="1:7" ht="63" customHeight="1" x14ac:dyDescent="0.25">
      <c r="A29" s="92" t="s">
        <v>384</v>
      </c>
      <c r="B29" s="112" t="s">
        <v>385</v>
      </c>
      <c r="C29" s="94" t="s">
        <v>386</v>
      </c>
      <c r="D29" s="94" t="s">
        <v>387</v>
      </c>
      <c r="E29" s="113">
        <f>((E23*E25/E24)*E27)*E28</f>
        <v>713.02776960364997</v>
      </c>
      <c r="F29" s="93" t="s">
        <v>388</v>
      </c>
      <c r="G29" s="90"/>
    </row>
    <row r="30" spans="1:7" ht="15.75" customHeight="1" x14ac:dyDescent="0.25">
      <c r="A30" s="110"/>
      <c r="B30" s="144" t="s">
        <v>391</v>
      </c>
      <c r="C30" s="144"/>
      <c r="D30" s="144"/>
      <c r="E30" s="144"/>
      <c r="F30" s="145"/>
    </row>
    <row r="31" spans="1:7" ht="110.25" customHeight="1" x14ac:dyDescent="0.25">
      <c r="A31" s="92" t="s">
        <v>359</v>
      </c>
      <c r="B31" s="93" t="s">
        <v>360</v>
      </c>
      <c r="C31" s="94" t="s">
        <v>361</v>
      </c>
      <c r="D31" s="94" t="s">
        <v>362</v>
      </c>
      <c r="E31" s="95">
        <v>47872.94</v>
      </c>
      <c r="F31" s="93" t="s">
        <v>363</v>
      </c>
      <c r="G31" s="90"/>
    </row>
    <row r="32" spans="1:7" ht="31.5" customHeight="1" x14ac:dyDescent="0.25">
      <c r="A32" s="92" t="s">
        <v>364</v>
      </c>
      <c r="B32" s="93" t="s">
        <v>365</v>
      </c>
      <c r="C32" s="94" t="s">
        <v>366</v>
      </c>
      <c r="D32" s="94" t="s">
        <v>367</v>
      </c>
      <c r="E32" s="96">
        <f>1973/12</f>
        <v>164.41666666667001</v>
      </c>
      <c r="F32" s="97" t="s">
        <v>368</v>
      </c>
      <c r="G32" s="98"/>
    </row>
    <row r="33" spans="1:7" ht="15.75" customHeight="1" x14ac:dyDescent="0.25">
      <c r="A33" s="92" t="s">
        <v>369</v>
      </c>
      <c r="B33" s="93" t="s">
        <v>370</v>
      </c>
      <c r="C33" s="94" t="s">
        <v>371</v>
      </c>
      <c r="D33" s="94" t="s">
        <v>362</v>
      </c>
      <c r="E33" s="96">
        <v>1</v>
      </c>
      <c r="F33" s="97"/>
      <c r="G33" s="99"/>
    </row>
    <row r="34" spans="1:7" ht="15.75" customHeight="1" x14ac:dyDescent="0.25">
      <c r="A34" s="92" t="s">
        <v>372</v>
      </c>
      <c r="B34" s="93" t="s">
        <v>373</v>
      </c>
      <c r="C34" s="94"/>
      <c r="D34" s="94"/>
      <c r="E34" s="100">
        <v>2</v>
      </c>
      <c r="F34" s="97" t="s">
        <v>374</v>
      </c>
      <c r="G34" s="99"/>
    </row>
    <row r="35" spans="1:7" ht="78.75" customHeight="1" x14ac:dyDescent="0.25">
      <c r="A35" s="105" t="s">
        <v>375</v>
      </c>
      <c r="B35" s="109" t="s">
        <v>376</v>
      </c>
      <c r="C35" s="107" t="s">
        <v>377</v>
      </c>
      <c r="D35" s="107" t="s">
        <v>362</v>
      </c>
      <c r="E35" s="111">
        <v>1.96</v>
      </c>
      <c r="F35" s="109" t="s">
        <v>378</v>
      </c>
      <c r="G35" s="90"/>
    </row>
    <row r="36" spans="1:7" ht="78.75" customHeight="1" x14ac:dyDescent="0.25">
      <c r="A36" s="92" t="s">
        <v>379</v>
      </c>
      <c r="B36" s="102" t="s">
        <v>380</v>
      </c>
      <c r="C36" s="94" t="s">
        <v>381</v>
      </c>
      <c r="D36" s="94" t="s">
        <v>362</v>
      </c>
      <c r="E36" s="103">
        <v>1.139</v>
      </c>
      <c r="F36" s="104" t="s">
        <v>382</v>
      </c>
      <c r="G36" s="99" t="s">
        <v>383</v>
      </c>
    </row>
    <row r="37" spans="1:7" ht="63" customHeight="1" x14ac:dyDescent="0.25">
      <c r="A37" s="92" t="s">
        <v>384</v>
      </c>
      <c r="B37" s="112" t="s">
        <v>385</v>
      </c>
      <c r="C37" s="94" t="s">
        <v>386</v>
      </c>
      <c r="D37" s="94" t="s">
        <v>387</v>
      </c>
      <c r="E37" s="113">
        <f>((E31*E33/E32)*E35)*E36</f>
        <v>650.01601322007002</v>
      </c>
      <c r="F37" s="93" t="s">
        <v>388</v>
      </c>
      <c r="G37" s="90"/>
    </row>
    <row r="38" spans="1:7" ht="15.75" customHeight="1" x14ac:dyDescent="0.25">
      <c r="A38" s="110"/>
      <c r="B38" s="144" t="s">
        <v>392</v>
      </c>
      <c r="C38" s="144"/>
      <c r="D38" s="144"/>
      <c r="E38" s="144"/>
      <c r="F38" s="145"/>
    </row>
    <row r="39" spans="1:7" ht="110.25" customHeight="1" x14ac:dyDescent="0.25">
      <c r="A39" s="92" t="s">
        <v>359</v>
      </c>
      <c r="B39" s="93" t="s">
        <v>360</v>
      </c>
      <c r="C39" s="94" t="s">
        <v>361</v>
      </c>
      <c r="D39" s="94" t="s">
        <v>362</v>
      </c>
      <c r="E39" s="95">
        <v>47872.94</v>
      </c>
      <c r="F39" s="93" t="s">
        <v>363</v>
      </c>
      <c r="G39" s="90"/>
    </row>
    <row r="40" spans="1:7" ht="31.5" customHeight="1" x14ac:dyDescent="0.25">
      <c r="A40" s="92" t="s">
        <v>364</v>
      </c>
      <c r="B40" s="93" t="s">
        <v>365</v>
      </c>
      <c r="C40" s="94" t="s">
        <v>366</v>
      </c>
      <c r="D40" s="94" t="s">
        <v>367</v>
      </c>
      <c r="E40" s="96">
        <f>1973/12</f>
        <v>164.41666666667001</v>
      </c>
      <c r="F40" s="97" t="s">
        <v>368</v>
      </c>
      <c r="G40" s="98"/>
    </row>
    <row r="41" spans="1:7" ht="15.75" customHeight="1" x14ac:dyDescent="0.25">
      <c r="A41" s="92" t="s">
        <v>369</v>
      </c>
      <c r="B41" s="93" t="s">
        <v>370</v>
      </c>
      <c r="C41" s="94" t="s">
        <v>371</v>
      </c>
      <c r="D41" s="94" t="s">
        <v>362</v>
      </c>
      <c r="E41" s="96">
        <v>1</v>
      </c>
      <c r="F41" s="97"/>
      <c r="G41" s="99"/>
    </row>
    <row r="42" spans="1:7" ht="15.75" customHeight="1" x14ac:dyDescent="0.25">
      <c r="A42" s="92" t="s">
        <v>372</v>
      </c>
      <c r="B42" s="93" t="s">
        <v>373</v>
      </c>
      <c r="C42" s="94"/>
      <c r="D42" s="94"/>
      <c r="E42" s="100">
        <v>3</v>
      </c>
      <c r="F42" s="97" t="s">
        <v>374</v>
      </c>
      <c r="G42" s="99"/>
    </row>
    <row r="43" spans="1:7" ht="78.75" customHeight="1" x14ac:dyDescent="0.25">
      <c r="A43" s="105" t="s">
        <v>375</v>
      </c>
      <c r="B43" s="109" t="s">
        <v>376</v>
      </c>
      <c r="C43" s="107" t="s">
        <v>377</v>
      </c>
      <c r="D43" s="107" t="s">
        <v>362</v>
      </c>
      <c r="E43" s="111">
        <v>1.76</v>
      </c>
      <c r="F43" s="109" t="s">
        <v>378</v>
      </c>
      <c r="G43" s="90"/>
    </row>
    <row r="44" spans="1:7" ht="78.75" customHeight="1" x14ac:dyDescent="0.25">
      <c r="A44" s="92" t="s">
        <v>379</v>
      </c>
      <c r="B44" s="102" t="s">
        <v>380</v>
      </c>
      <c r="C44" s="94" t="s">
        <v>381</v>
      </c>
      <c r="D44" s="94" t="s">
        <v>362</v>
      </c>
      <c r="E44" s="103">
        <v>1.139</v>
      </c>
      <c r="F44" s="104" t="s">
        <v>382</v>
      </c>
      <c r="G44" s="99" t="s">
        <v>383</v>
      </c>
    </row>
    <row r="45" spans="1:7" ht="63" customHeight="1" x14ac:dyDescent="0.25">
      <c r="A45" s="92" t="s">
        <v>384</v>
      </c>
      <c r="B45" s="112" t="s">
        <v>385</v>
      </c>
      <c r="C45" s="94" t="s">
        <v>386</v>
      </c>
      <c r="D45" s="94" t="s">
        <v>387</v>
      </c>
      <c r="E45" s="113">
        <f>((E39*E41/E40)*E43)*E44</f>
        <v>583.68784860578</v>
      </c>
      <c r="F45" s="93" t="s">
        <v>388</v>
      </c>
      <c r="G45" s="90"/>
    </row>
    <row r="46" spans="1:7" ht="15.75" customHeight="1" x14ac:dyDescent="0.25">
      <c r="A46" s="110"/>
      <c r="B46" s="144" t="s">
        <v>393</v>
      </c>
      <c r="C46" s="144"/>
      <c r="D46" s="144"/>
      <c r="E46" s="144"/>
      <c r="F46" s="145"/>
    </row>
    <row r="47" spans="1:7" ht="110.25" customHeight="1" x14ac:dyDescent="0.25">
      <c r="A47" s="92" t="s">
        <v>359</v>
      </c>
      <c r="B47" s="93" t="s">
        <v>360</v>
      </c>
      <c r="C47" s="94" t="s">
        <v>361</v>
      </c>
      <c r="D47" s="94" t="s">
        <v>362</v>
      </c>
      <c r="E47" s="95">
        <v>47872.94</v>
      </c>
      <c r="F47" s="93" t="s">
        <v>363</v>
      </c>
      <c r="G47" s="90"/>
    </row>
    <row r="48" spans="1:7" ht="31.5" customHeight="1" x14ac:dyDescent="0.25">
      <c r="A48" s="92" t="s">
        <v>364</v>
      </c>
      <c r="B48" s="93" t="s">
        <v>365</v>
      </c>
      <c r="C48" s="94" t="s">
        <v>366</v>
      </c>
      <c r="D48" s="94" t="s">
        <v>367</v>
      </c>
      <c r="E48" s="96">
        <f>1973/12</f>
        <v>164.41666666667001</v>
      </c>
      <c r="F48" s="97" t="s">
        <v>368</v>
      </c>
      <c r="G48" s="98"/>
    </row>
    <row r="49" spans="1:7" ht="15.75" customHeight="1" x14ac:dyDescent="0.25">
      <c r="A49" s="92" t="s">
        <v>369</v>
      </c>
      <c r="B49" s="93" t="s">
        <v>370</v>
      </c>
      <c r="C49" s="94" t="s">
        <v>371</v>
      </c>
      <c r="D49" s="94" t="s">
        <v>362</v>
      </c>
      <c r="E49" s="96">
        <v>1</v>
      </c>
      <c r="F49" s="97"/>
      <c r="G49" s="99"/>
    </row>
    <row r="50" spans="1:7" ht="15.75" customHeight="1" x14ac:dyDescent="0.25">
      <c r="A50" s="92" t="s">
        <v>372</v>
      </c>
      <c r="B50" s="93" t="s">
        <v>373</v>
      </c>
      <c r="C50" s="94"/>
      <c r="D50" s="94"/>
      <c r="E50" s="100">
        <v>1</v>
      </c>
      <c r="F50" s="97" t="s">
        <v>374</v>
      </c>
      <c r="G50" s="99"/>
    </row>
    <row r="51" spans="1:7" ht="78.75" customHeight="1" x14ac:dyDescent="0.25">
      <c r="A51" s="105" t="s">
        <v>375</v>
      </c>
      <c r="B51" s="109" t="s">
        <v>376</v>
      </c>
      <c r="C51" s="107" t="s">
        <v>377</v>
      </c>
      <c r="D51" s="107" t="s">
        <v>362</v>
      </c>
      <c r="E51" s="111">
        <v>1.42</v>
      </c>
      <c r="F51" s="109" t="s">
        <v>378</v>
      </c>
      <c r="G51" s="90"/>
    </row>
    <row r="52" spans="1:7" ht="78.75" customHeight="1" x14ac:dyDescent="0.25">
      <c r="A52" s="92" t="s">
        <v>379</v>
      </c>
      <c r="B52" s="102" t="s">
        <v>380</v>
      </c>
      <c r="C52" s="94" t="s">
        <v>381</v>
      </c>
      <c r="D52" s="94" t="s">
        <v>362</v>
      </c>
      <c r="E52" s="103">
        <v>1.139</v>
      </c>
      <c r="F52" s="104" t="s">
        <v>382</v>
      </c>
      <c r="G52" s="99" t="s">
        <v>383</v>
      </c>
    </row>
    <row r="53" spans="1:7" ht="63" customHeight="1" x14ac:dyDescent="0.25">
      <c r="A53" s="92" t="s">
        <v>384</v>
      </c>
      <c r="B53" s="112" t="s">
        <v>385</v>
      </c>
      <c r="C53" s="94" t="s">
        <v>386</v>
      </c>
      <c r="D53" s="94" t="s">
        <v>387</v>
      </c>
      <c r="E53" s="113">
        <f>((E47*E49/E48)*E51)*E52</f>
        <v>470.92996876147998</v>
      </c>
      <c r="F53" s="93" t="s">
        <v>388</v>
      </c>
      <c r="G53" s="90"/>
    </row>
  </sheetData>
  <mergeCells count="6">
    <mergeCell ref="B46:F46"/>
    <mergeCell ref="A2:F2"/>
    <mergeCell ref="B14:F14"/>
    <mergeCell ref="B22:F22"/>
    <mergeCell ref="B30:F30"/>
    <mergeCell ref="B38:F38"/>
  </mergeCells>
  <hyperlinks>
    <hyperlink ref="G12" r:id="rId1" xr:uid="{00000000-0004-0000-0800-000000000000}"/>
    <hyperlink ref="G20" r:id="rId2" xr:uid="{00000000-0004-0000-0800-000001000000}"/>
    <hyperlink ref="G28" r:id="rId3" xr:uid="{00000000-0004-0000-0800-000002000000}"/>
    <hyperlink ref="G36" r:id="rId4" xr:uid="{00000000-0004-0000-0800-000003000000}"/>
    <hyperlink ref="G44" r:id="rId5" xr:uid="{00000000-0004-0000-0800-000004000000}"/>
    <hyperlink ref="G52" r:id="rId6" xr:uid="{00000000-0004-0000-0800-000005000000}"/>
  </hyperlinks>
  <pageMargins left="0.7" right="0.7" top="0.75" bottom="0.75" header="0.3" footer="0.3"/>
  <pageSetup paperSize="9" scale="57" fitToHeight="0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 </vt:lpstr>
      <vt:lpstr>'Прил.1 Сравнит табл'!Область_печати</vt:lpstr>
      <vt:lpstr>'Прил.2 Расч стоим'!Область_печати</vt:lpstr>
      <vt:lpstr>'ФОТр.тек. 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dcterms:created xsi:type="dcterms:W3CDTF">2023-08-25T11:35:03Z</dcterms:created>
  <dcterms:modified xsi:type="dcterms:W3CDTF">2024-02-06T10:58:20Z</dcterms:modified>
  <cp:category/>
</cp:coreProperties>
</file>