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DD4A781E-E231-4A9B-B15A-0C5FE6472EF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Прил.3!$A$1:$H$371</definedName>
    <definedName name="_xlnm.Print_Area" localSheetId="6">'Прил.4 РМ'!$A$1:$E$48</definedName>
    <definedName name="_xlnm.Print_Area" localSheetId="7">'Прил.5 Расчет СМР и ОБ'!$A$1:$J$367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C11" i="10"/>
  <c r="D5" i="10"/>
  <c r="G22" i="9"/>
  <c r="F19" i="9"/>
  <c r="E19" i="9"/>
  <c r="G19" i="9" s="1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J351" i="8"/>
  <c r="I351" i="8"/>
  <c r="G351" i="8"/>
  <c r="J350" i="8"/>
  <c r="I350" i="8"/>
  <c r="G350" i="8"/>
  <c r="J349" i="8"/>
  <c r="I349" i="8"/>
  <c r="G349" i="8"/>
  <c r="J348" i="8"/>
  <c r="I348" i="8"/>
  <c r="G348" i="8"/>
  <c r="J347" i="8"/>
  <c r="I347" i="8"/>
  <c r="G347" i="8"/>
  <c r="J346" i="8"/>
  <c r="I346" i="8"/>
  <c r="G346" i="8"/>
  <c r="J345" i="8"/>
  <c r="I345" i="8"/>
  <c r="G345" i="8"/>
  <c r="J344" i="8"/>
  <c r="I344" i="8"/>
  <c r="G344" i="8"/>
  <c r="J343" i="8"/>
  <c r="I343" i="8"/>
  <c r="G343" i="8"/>
  <c r="J342" i="8"/>
  <c r="I342" i="8"/>
  <c r="G342" i="8"/>
  <c r="J341" i="8"/>
  <c r="I341" i="8"/>
  <c r="G341" i="8"/>
  <c r="J340" i="8"/>
  <c r="I340" i="8"/>
  <c r="G340" i="8"/>
  <c r="J339" i="8"/>
  <c r="I339" i="8"/>
  <c r="G339" i="8"/>
  <c r="J338" i="8"/>
  <c r="I338" i="8"/>
  <c r="G338" i="8"/>
  <c r="J337" i="8"/>
  <c r="I337" i="8"/>
  <c r="G337" i="8"/>
  <c r="J336" i="8"/>
  <c r="I336" i="8"/>
  <c r="G336" i="8"/>
  <c r="J335" i="8"/>
  <c r="I335" i="8"/>
  <c r="G335" i="8"/>
  <c r="J334" i="8"/>
  <c r="I334" i="8"/>
  <c r="G334" i="8"/>
  <c r="J333" i="8"/>
  <c r="I333" i="8"/>
  <c r="G333" i="8"/>
  <c r="J332" i="8"/>
  <c r="I332" i="8"/>
  <c r="G332" i="8"/>
  <c r="J331" i="8"/>
  <c r="I331" i="8"/>
  <c r="G331" i="8"/>
  <c r="J330" i="8"/>
  <c r="I330" i="8"/>
  <c r="G330" i="8"/>
  <c r="I329" i="8"/>
  <c r="J329" i="8" s="1"/>
  <c r="G329" i="8"/>
  <c r="J328" i="8"/>
  <c r="I328" i="8"/>
  <c r="G328" i="8"/>
  <c r="I327" i="8"/>
  <c r="J327" i="8" s="1"/>
  <c r="G327" i="8"/>
  <c r="J326" i="8"/>
  <c r="I326" i="8"/>
  <c r="G326" i="8"/>
  <c r="I325" i="8"/>
  <c r="J325" i="8" s="1"/>
  <c r="G325" i="8"/>
  <c r="J324" i="8"/>
  <c r="I324" i="8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I319" i="8"/>
  <c r="J319" i="8" s="1"/>
  <c r="G319" i="8"/>
  <c r="J318" i="8"/>
  <c r="I318" i="8"/>
  <c r="G318" i="8"/>
  <c r="J317" i="8"/>
  <c r="I317" i="8"/>
  <c r="G317" i="8"/>
  <c r="I316" i="8"/>
  <c r="J316" i="8" s="1"/>
  <c r="G316" i="8"/>
  <c r="J315" i="8"/>
  <c r="I315" i="8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J309" i="8"/>
  <c r="I309" i="8"/>
  <c r="G309" i="8"/>
  <c r="J308" i="8"/>
  <c r="I308" i="8"/>
  <c r="G308" i="8"/>
  <c r="I307" i="8"/>
  <c r="J307" i="8" s="1"/>
  <c r="G307" i="8"/>
  <c r="J306" i="8"/>
  <c r="I306" i="8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J300" i="8"/>
  <c r="I300" i="8"/>
  <c r="G300" i="8"/>
  <c r="J299" i="8"/>
  <c r="I299" i="8"/>
  <c r="G299" i="8"/>
  <c r="I298" i="8"/>
  <c r="J298" i="8" s="1"/>
  <c r="G298" i="8"/>
  <c r="J297" i="8"/>
  <c r="I297" i="8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J291" i="8"/>
  <c r="I291" i="8"/>
  <c r="G291" i="8"/>
  <c r="J290" i="8"/>
  <c r="I290" i="8"/>
  <c r="G290" i="8"/>
  <c r="I289" i="8"/>
  <c r="J289" i="8" s="1"/>
  <c r="G289" i="8"/>
  <c r="J288" i="8"/>
  <c r="I288" i="8"/>
  <c r="G288" i="8"/>
  <c r="I287" i="8"/>
  <c r="J287" i="8" s="1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J282" i="8"/>
  <c r="I282" i="8"/>
  <c r="G282" i="8"/>
  <c r="J281" i="8"/>
  <c r="I281" i="8"/>
  <c r="G281" i="8"/>
  <c r="I280" i="8"/>
  <c r="J280" i="8" s="1"/>
  <c r="G280" i="8"/>
  <c r="J279" i="8"/>
  <c r="I279" i="8"/>
  <c r="G279" i="8"/>
  <c r="I278" i="8"/>
  <c r="J278" i="8" s="1"/>
  <c r="G278" i="8"/>
  <c r="I277" i="8"/>
  <c r="J277" i="8" s="1"/>
  <c r="G277" i="8"/>
  <c r="I276" i="8"/>
  <c r="J276" i="8" s="1"/>
  <c r="G276" i="8"/>
  <c r="I275" i="8"/>
  <c r="J275" i="8" s="1"/>
  <c r="G275" i="8"/>
  <c r="I274" i="8"/>
  <c r="J274" i="8" s="1"/>
  <c r="G274" i="8"/>
  <c r="J273" i="8"/>
  <c r="I273" i="8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I268" i="8"/>
  <c r="J268" i="8" s="1"/>
  <c r="G268" i="8"/>
  <c r="J267" i="8"/>
  <c r="I267" i="8"/>
  <c r="G267" i="8"/>
  <c r="I266" i="8"/>
  <c r="J266" i="8" s="1"/>
  <c r="G266" i="8"/>
  <c r="I265" i="8"/>
  <c r="J265" i="8" s="1"/>
  <c r="G265" i="8"/>
  <c r="J264" i="8"/>
  <c r="I264" i="8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I253" i="8"/>
  <c r="J253" i="8" s="1"/>
  <c r="G253" i="8"/>
  <c r="I252" i="8"/>
  <c r="J252" i="8" s="1"/>
  <c r="G252" i="8"/>
  <c r="I251" i="8"/>
  <c r="J251" i="8" s="1"/>
  <c r="G251" i="8"/>
  <c r="I250" i="8"/>
  <c r="J250" i="8" s="1"/>
  <c r="G250" i="8"/>
  <c r="J249" i="8"/>
  <c r="I249" i="8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I235" i="8"/>
  <c r="J235" i="8" s="1"/>
  <c r="G235" i="8"/>
  <c r="J234" i="8"/>
  <c r="I234" i="8"/>
  <c r="G234" i="8"/>
  <c r="I233" i="8"/>
  <c r="J233" i="8" s="1"/>
  <c r="G233" i="8"/>
  <c r="I232" i="8"/>
  <c r="J232" i="8" s="1"/>
  <c r="G232" i="8"/>
  <c r="J231" i="8"/>
  <c r="I231" i="8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J222" i="8"/>
  <c r="I222" i="8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J195" i="8"/>
  <c r="I195" i="8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J182" i="8"/>
  <c r="I182" i="8"/>
  <c r="G182" i="8"/>
  <c r="I181" i="8"/>
  <c r="J181" i="8" s="1"/>
  <c r="G181" i="8"/>
  <c r="I180" i="8"/>
  <c r="J180" i="8" s="1"/>
  <c r="G180" i="8"/>
  <c r="J179" i="8"/>
  <c r="I179" i="8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J170" i="8"/>
  <c r="I170" i="8"/>
  <c r="G170" i="8"/>
  <c r="I169" i="8"/>
  <c r="J169" i="8" s="1"/>
  <c r="G169" i="8"/>
  <c r="I168" i="8"/>
  <c r="J168" i="8" s="1"/>
  <c r="G168" i="8"/>
  <c r="J167" i="8"/>
  <c r="I167" i="8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J158" i="8"/>
  <c r="I158" i="8"/>
  <c r="G158" i="8"/>
  <c r="I157" i="8"/>
  <c r="J157" i="8" s="1"/>
  <c r="G157" i="8"/>
  <c r="I156" i="8"/>
  <c r="J156" i="8" s="1"/>
  <c r="G156" i="8"/>
  <c r="J155" i="8"/>
  <c r="I155" i="8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J146" i="8"/>
  <c r="I146" i="8"/>
  <c r="G146" i="8"/>
  <c r="I145" i="8"/>
  <c r="J145" i="8" s="1"/>
  <c r="G145" i="8"/>
  <c r="I144" i="8"/>
  <c r="J144" i="8" s="1"/>
  <c r="G144" i="8"/>
  <c r="J143" i="8"/>
  <c r="I143" i="8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J136" i="8"/>
  <c r="I136" i="8"/>
  <c r="G136" i="8"/>
  <c r="I135" i="8"/>
  <c r="J135" i="8" s="1"/>
  <c r="G135" i="8"/>
  <c r="J134" i="8"/>
  <c r="I134" i="8"/>
  <c r="G134" i="8"/>
  <c r="I133" i="8"/>
  <c r="J133" i="8" s="1"/>
  <c r="G133" i="8"/>
  <c r="I132" i="8"/>
  <c r="J132" i="8" s="1"/>
  <c r="G132" i="8"/>
  <c r="J131" i="8"/>
  <c r="I131" i="8"/>
  <c r="G131" i="8"/>
  <c r="I130" i="8"/>
  <c r="J130" i="8" s="1"/>
  <c r="G130" i="8"/>
  <c r="J128" i="8"/>
  <c r="I128" i="8"/>
  <c r="G128" i="8"/>
  <c r="I127" i="8"/>
  <c r="J127" i="8" s="1"/>
  <c r="G127" i="8"/>
  <c r="J126" i="8"/>
  <c r="I126" i="8"/>
  <c r="G126" i="8"/>
  <c r="I125" i="8"/>
  <c r="J125" i="8" s="1"/>
  <c r="G125" i="8"/>
  <c r="J124" i="8"/>
  <c r="I124" i="8"/>
  <c r="G124" i="8"/>
  <c r="I123" i="8"/>
  <c r="J123" i="8" s="1"/>
  <c r="G123" i="8"/>
  <c r="J122" i="8"/>
  <c r="I122" i="8"/>
  <c r="G122" i="8"/>
  <c r="I121" i="8"/>
  <c r="J121" i="8" s="1"/>
  <c r="G121" i="8"/>
  <c r="J120" i="8"/>
  <c r="I120" i="8"/>
  <c r="G120" i="8"/>
  <c r="I119" i="8"/>
  <c r="J119" i="8" s="1"/>
  <c r="G119" i="8"/>
  <c r="I118" i="8"/>
  <c r="J118" i="8" s="1"/>
  <c r="G118" i="8"/>
  <c r="I117" i="8"/>
  <c r="J117" i="8" s="1"/>
  <c r="G117" i="8"/>
  <c r="I116" i="8"/>
  <c r="J116" i="8" s="1"/>
  <c r="G116" i="8"/>
  <c r="I115" i="8"/>
  <c r="J115" i="8" s="1"/>
  <c r="G115" i="8"/>
  <c r="I114" i="8"/>
  <c r="J114" i="8" s="1"/>
  <c r="G114" i="8"/>
  <c r="J113" i="8"/>
  <c r="I113" i="8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I99" i="8"/>
  <c r="J99" i="8" s="1"/>
  <c r="G99" i="8"/>
  <c r="J98" i="8"/>
  <c r="I98" i="8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J91" i="8"/>
  <c r="I91" i="8"/>
  <c r="G91" i="8"/>
  <c r="I90" i="8"/>
  <c r="J90" i="8" s="1"/>
  <c r="G90" i="8"/>
  <c r="J89" i="8"/>
  <c r="I89" i="8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G81" i="8"/>
  <c r="J78" i="8"/>
  <c r="I78" i="8"/>
  <c r="G78" i="8"/>
  <c r="I77" i="8"/>
  <c r="J77" i="8" s="1"/>
  <c r="G77" i="8"/>
  <c r="J76" i="8"/>
  <c r="I76" i="8"/>
  <c r="G76" i="8"/>
  <c r="I75" i="8"/>
  <c r="J75" i="8" s="1"/>
  <c r="G75" i="8"/>
  <c r="J74" i="8"/>
  <c r="I74" i="8"/>
  <c r="G74" i="8"/>
  <c r="I73" i="8"/>
  <c r="J73" i="8" s="1"/>
  <c r="G73" i="8"/>
  <c r="J72" i="8"/>
  <c r="I72" i="8"/>
  <c r="G72" i="8"/>
  <c r="I70" i="8"/>
  <c r="J70" i="8" s="1"/>
  <c r="G70" i="8"/>
  <c r="I69" i="8"/>
  <c r="J69" i="8" s="1"/>
  <c r="G69" i="8"/>
  <c r="I68" i="8"/>
  <c r="J68" i="8" s="1"/>
  <c r="G68" i="8"/>
  <c r="I63" i="8"/>
  <c r="J63" i="8" s="1"/>
  <c r="G63" i="8"/>
  <c r="J62" i="8"/>
  <c r="I62" i="8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J51" i="8"/>
  <c r="I51" i="8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J44" i="8"/>
  <c r="I44" i="8"/>
  <c r="G44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J35" i="8"/>
  <c r="I35" i="8"/>
  <c r="G35" i="8"/>
  <c r="I34" i="8"/>
  <c r="J34" i="8" s="1"/>
  <c r="G34" i="8"/>
  <c r="J33" i="8"/>
  <c r="I33" i="8"/>
  <c r="G33" i="8"/>
  <c r="I32" i="8"/>
  <c r="J32" i="8" s="1"/>
  <c r="G32" i="8"/>
  <c r="I31" i="8"/>
  <c r="J31" i="8" s="1"/>
  <c r="G31" i="8"/>
  <c r="I30" i="8"/>
  <c r="J30" i="8" s="1"/>
  <c r="G30" i="8"/>
  <c r="I29" i="8"/>
  <c r="J29" i="8" s="1"/>
  <c r="G29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I19" i="8"/>
  <c r="J19" i="8" s="1"/>
  <c r="G19" i="8"/>
  <c r="F16" i="8"/>
  <c r="I16" i="8" s="1"/>
  <c r="J16" i="8" s="1"/>
  <c r="C15" i="7" s="1"/>
  <c r="G14" i="8"/>
  <c r="J13" i="8"/>
  <c r="J14" i="8" s="1"/>
  <c r="I13" i="8"/>
  <c r="E13" i="8"/>
  <c r="E14" i="8" s="1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H12" i="5"/>
  <c r="H14" i="5" s="1"/>
  <c r="D19" i="4" s="1"/>
  <c r="F12" i="5"/>
  <c r="F14" i="5" s="1"/>
  <c r="B7" i="5"/>
  <c r="B6" i="5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79" i="8" l="1"/>
  <c r="J64" i="8"/>
  <c r="G129" i="8"/>
  <c r="G353" i="8" s="1"/>
  <c r="G20" i="9"/>
  <c r="G23" i="9" s="1"/>
  <c r="J71" i="8"/>
  <c r="C11" i="7"/>
  <c r="C13" i="7"/>
  <c r="J80" i="8"/>
  <c r="J28" i="8"/>
  <c r="C12" i="7" s="1"/>
  <c r="J352" i="8"/>
  <c r="C17" i="7" s="1"/>
  <c r="G64" i="8"/>
  <c r="G28" i="8"/>
  <c r="D356" i="8"/>
  <c r="D355" i="8"/>
  <c r="J129" i="8"/>
  <c r="H13" i="8"/>
  <c r="H14" i="8" s="1"/>
  <c r="G79" i="8"/>
  <c r="G352" i="8"/>
  <c r="G71" i="8"/>
  <c r="D17" i="4"/>
  <c r="D23" i="4" s="1"/>
  <c r="D24" i="4" s="1"/>
  <c r="J12" i="5"/>
  <c r="J14" i="5" s="1"/>
  <c r="H197" i="8" l="1"/>
  <c r="H188" i="8"/>
  <c r="H321" i="8"/>
  <c r="H303" i="8"/>
  <c r="H211" i="8"/>
  <c r="H232" i="8"/>
  <c r="H241" i="8"/>
  <c r="H265" i="8"/>
  <c r="H137" i="8"/>
  <c r="H226" i="8"/>
  <c r="H300" i="8"/>
  <c r="H249" i="8"/>
  <c r="H167" i="8"/>
  <c r="H248" i="8"/>
  <c r="H173" i="8"/>
  <c r="H233" i="8"/>
  <c r="H195" i="8"/>
  <c r="H113" i="8"/>
  <c r="H152" i="8"/>
  <c r="H353" i="8"/>
  <c r="H351" i="8"/>
  <c r="H348" i="8"/>
  <c r="H345" i="8"/>
  <c r="H342" i="8"/>
  <c r="H339" i="8"/>
  <c r="H336" i="8"/>
  <c r="H333" i="8"/>
  <c r="H330" i="8"/>
  <c r="H327" i="8"/>
  <c r="H324" i="8"/>
  <c r="H349" i="8"/>
  <c r="H346" i="8"/>
  <c r="H343" i="8"/>
  <c r="H340" i="8"/>
  <c r="H337" i="8"/>
  <c r="H334" i="8"/>
  <c r="H331" i="8"/>
  <c r="H328" i="8"/>
  <c r="H325" i="8"/>
  <c r="H322" i="8"/>
  <c r="H319" i="8"/>
  <c r="H316" i="8"/>
  <c r="H313" i="8"/>
  <c r="H310" i="8"/>
  <c r="H307" i="8"/>
  <c r="H304" i="8"/>
  <c r="H301" i="8"/>
  <c r="H298" i="8"/>
  <c r="H295" i="8"/>
  <c r="H292" i="8"/>
  <c r="H289" i="8"/>
  <c r="H286" i="8"/>
  <c r="H283" i="8"/>
  <c r="H280" i="8"/>
  <c r="H277" i="8"/>
  <c r="H320" i="8"/>
  <c r="H314" i="8"/>
  <c r="H308" i="8"/>
  <c r="H302" i="8"/>
  <c r="H296" i="8"/>
  <c r="H290" i="8"/>
  <c r="H284" i="8"/>
  <c r="H278" i="8"/>
  <c r="H187" i="8"/>
  <c r="H184" i="8"/>
  <c r="H181" i="8"/>
  <c r="H178" i="8"/>
  <c r="H175" i="8"/>
  <c r="H172" i="8"/>
  <c r="H169" i="8"/>
  <c r="H166" i="8"/>
  <c r="H163" i="8"/>
  <c r="H160" i="8"/>
  <c r="H157" i="8"/>
  <c r="H154" i="8"/>
  <c r="H151" i="8"/>
  <c r="H148" i="8"/>
  <c r="H145" i="8"/>
  <c r="H142" i="8"/>
  <c r="H139" i="8"/>
  <c r="H136" i="8"/>
  <c r="H133" i="8"/>
  <c r="H130" i="8"/>
  <c r="H110" i="8"/>
  <c r="H107" i="8"/>
  <c r="H104" i="8"/>
  <c r="H101" i="8"/>
  <c r="H98" i="8"/>
  <c r="H95" i="8"/>
  <c r="H92" i="8"/>
  <c r="H89" i="8"/>
  <c r="H86" i="8"/>
  <c r="H347" i="8"/>
  <c r="H338" i="8"/>
  <c r="H329" i="8"/>
  <c r="H269" i="8"/>
  <c r="H260" i="8"/>
  <c r="H128" i="8"/>
  <c r="H125" i="8"/>
  <c r="H122" i="8"/>
  <c r="H119" i="8"/>
  <c r="H116" i="8"/>
  <c r="H350" i="8"/>
  <c r="H335" i="8"/>
  <c r="H305" i="8"/>
  <c r="H266" i="8"/>
  <c r="H254" i="8"/>
  <c r="H227" i="8"/>
  <c r="H200" i="8"/>
  <c r="H186" i="8"/>
  <c r="H180" i="8"/>
  <c r="H174" i="8"/>
  <c r="H168" i="8"/>
  <c r="H162" i="8"/>
  <c r="H156" i="8"/>
  <c r="H150" i="8"/>
  <c r="H144" i="8"/>
  <c r="H138" i="8"/>
  <c r="H132" i="8"/>
  <c r="H123" i="8"/>
  <c r="H118" i="8"/>
  <c r="H108" i="8"/>
  <c r="H103" i="8"/>
  <c r="H90" i="8"/>
  <c r="H85" i="8"/>
  <c r="H323" i="8"/>
  <c r="H245" i="8"/>
  <c r="H191" i="8"/>
  <c r="H344" i="8"/>
  <c r="H311" i="8"/>
  <c r="H275" i="8"/>
  <c r="H121" i="8"/>
  <c r="H106" i="8"/>
  <c r="H88" i="8"/>
  <c r="H124" i="8"/>
  <c r="H109" i="8"/>
  <c r="H91" i="8"/>
  <c r="H287" i="8"/>
  <c r="H272" i="8"/>
  <c r="H127" i="8"/>
  <c r="H112" i="8"/>
  <c r="H293" i="8"/>
  <c r="H97" i="8"/>
  <c r="H326" i="8"/>
  <c r="H230" i="8"/>
  <c r="H203" i="8"/>
  <c r="H120" i="8"/>
  <c r="H115" i="8"/>
  <c r="H87" i="8"/>
  <c r="H317" i="8"/>
  <c r="H281" i="8"/>
  <c r="H263" i="8"/>
  <c r="H236" i="8"/>
  <c r="H209" i="8"/>
  <c r="H94" i="8"/>
  <c r="H332" i="8"/>
  <c r="H218" i="8"/>
  <c r="H341" i="8"/>
  <c r="H299" i="8"/>
  <c r="H257" i="8"/>
  <c r="H105" i="8"/>
  <c r="H100" i="8"/>
  <c r="H294" i="8"/>
  <c r="H202" i="8"/>
  <c r="H271" i="8"/>
  <c r="H264" i="8"/>
  <c r="H225" i="8"/>
  <c r="H28" i="8"/>
  <c r="H146" i="8"/>
  <c r="H155" i="8"/>
  <c r="H234" i="8"/>
  <c r="H149" i="8"/>
  <c r="H247" i="8"/>
  <c r="H231" i="8"/>
  <c r="H208" i="8"/>
  <c r="H259" i="8"/>
  <c r="H215" i="8"/>
  <c r="H201" i="8"/>
  <c r="H176" i="8"/>
  <c r="H140" i="8"/>
  <c r="H143" i="8"/>
  <c r="H279" i="8"/>
  <c r="H131" i="8"/>
  <c r="H165" i="8"/>
  <c r="H93" i="8"/>
  <c r="H171" i="8"/>
  <c r="H282" i="8"/>
  <c r="H238" i="8"/>
  <c r="G80" i="8"/>
  <c r="H222" i="8"/>
  <c r="H253" i="8"/>
  <c r="H199" i="8"/>
  <c r="H252" i="8"/>
  <c r="H210" i="8"/>
  <c r="H189" i="8"/>
  <c r="H309" i="8"/>
  <c r="H134" i="8"/>
  <c r="H216" i="8"/>
  <c r="H84" i="8"/>
  <c r="H261" i="8"/>
  <c r="H219" i="8"/>
  <c r="H96" i="8"/>
  <c r="H153" i="8"/>
  <c r="H159" i="8"/>
  <c r="C14" i="7"/>
  <c r="H114" i="8"/>
  <c r="H312" i="8"/>
  <c r="H276" i="8"/>
  <c r="H229" i="8"/>
  <c r="H267" i="8"/>
  <c r="H213" i="8"/>
  <c r="H244" i="8"/>
  <c r="H190" i="8"/>
  <c r="H242" i="8"/>
  <c r="H205" i="8"/>
  <c r="J356" i="8"/>
  <c r="C21" i="7"/>
  <c r="C20" i="7" s="1"/>
  <c r="H179" i="8"/>
  <c r="H273" i="8"/>
  <c r="H164" i="8"/>
  <c r="G65" i="8"/>
  <c r="H196" i="8"/>
  <c r="H297" i="8"/>
  <c r="H251" i="8"/>
  <c r="H214" i="8"/>
  <c r="H255" i="8"/>
  <c r="H250" i="8"/>
  <c r="H141" i="8"/>
  <c r="H194" i="8"/>
  <c r="H135" i="8"/>
  <c r="J65" i="8"/>
  <c r="H99" i="8"/>
  <c r="C25" i="7"/>
  <c r="J81" i="8"/>
  <c r="C26" i="7" s="1"/>
  <c r="H239" i="8"/>
  <c r="H221" i="8"/>
  <c r="H256" i="8"/>
  <c r="H240" i="8"/>
  <c r="H217" i="8"/>
  <c r="H79" i="8"/>
  <c r="H285" i="8"/>
  <c r="H206" i="8"/>
  <c r="H182" i="8"/>
  <c r="H270" i="8"/>
  <c r="H315" i="8"/>
  <c r="H192" i="8"/>
  <c r="H212" i="8"/>
  <c r="H177" i="8"/>
  <c r="H102" i="8"/>
  <c r="H183" i="8"/>
  <c r="H288" i="8"/>
  <c r="H193" i="8"/>
  <c r="H262" i="8"/>
  <c r="H228" i="8"/>
  <c r="H224" i="8"/>
  <c r="H111" i="8"/>
  <c r="H147" i="8"/>
  <c r="H318" i="8"/>
  <c r="J355" i="8"/>
  <c r="C23" i="7"/>
  <c r="C22" i="7" s="1"/>
  <c r="H170" i="8"/>
  <c r="H306" i="8"/>
  <c r="H274" i="8"/>
  <c r="H220" i="8"/>
  <c r="H258" i="8"/>
  <c r="H204" i="8"/>
  <c r="H235" i="8"/>
  <c r="H352" i="8"/>
  <c r="H237" i="8"/>
  <c r="H198" i="8"/>
  <c r="J353" i="8"/>
  <c r="C16" i="7"/>
  <c r="H291" i="8"/>
  <c r="H161" i="8"/>
  <c r="H268" i="8"/>
  <c r="H158" i="8"/>
  <c r="H185" i="8"/>
  <c r="C18" i="7"/>
  <c r="H246" i="8"/>
  <c r="H207" i="8"/>
  <c r="H243" i="8"/>
  <c r="H223" i="8"/>
  <c r="H126" i="8"/>
  <c r="H117" i="8"/>
  <c r="H129" i="8"/>
  <c r="H62" i="8" l="1"/>
  <c r="H59" i="8"/>
  <c r="H56" i="8"/>
  <c r="H53" i="8"/>
  <c r="H50" i="8"/>
  <c r="H47" i="8"/>
  <c r="H44" i="8"/>
  <c r="H41" i="8"/>
  <c r="H38" i="8"/>
  <c r="H35" i="8"/>
  <c r="H32" i="8"/>
  <c r="H29" i="8"/>
  <c r="H55" i="8"/>
  <c r="H52" i="8"/>
  <c r="H43" i="8"/>
  <c r="H34" i="8"/>
  <c r="H58" i="8"/>
  <c r="H49" i="8"/>
  <c r="H46" i="8"/>
  <c r="H40" i="8"/>
  <c r="H37" i="8"/>
  <c r="H61" i="8"/>
  <c r="H31" i="8"/>
  <c r="G357" i="8"/>
  <c r="G358" i="8" s="1"/>
  <c r="G359" i="8" s="1"/>
  <c r="H25" i="8"/>
  <c r="H48" i="8"/>
  <c r="H19" i="8"/>
  <c r="H20" i="8"/>
  <c r="H26" i="8"/>
  <c r="H21" i="8"/>
  <c r="G354" i="8"/>
  <c r="H54" i="8"/>
  <c r="H39" i="8"/>
  <c r="H57" i="8"/>
  <c r="H24" i="8"/>
  <c r="H33" i="8"/>
  <c r="H22" i="8"/>
  <c r="H42" i="8"/>
  <c r="H27" i="8"/>
  <c r="H45" i="8"/>
  <c r="H36" i="8"/>
  <c r="H51" i="8"/>
  <c r="H63" i="8"/>
  <c r="H60" i="8"/>
  <c r="H30" i="8"/>
  <c r="H23" i="8"/>
  <c r="H64" i="8"/>
  <c r="H77" i="8"/>
  <c r="H74" i="8"/>
  <c r="H80" i="8"/>
  <c r="H75" i="8"/>
  <c r="H76" i="8"/>
  <c r="H73" i="8"/>
  <c r="H72" i="8"/>
  <c r="H70" i="8"/>
  <c r="H78" i="8"/>
  <c r="H68" i="8"/>
  <c r="H69" i="8"/>
  <c r="C19" i="7"/>
  <c r="C24" i="7" s="1"/>
  <c r="D14" i="7" s="1"/>
  <c r="D18" i="7"/>
  <c r="J357" i="8"/>
  <c r="J358" i="8" s="1"/>
  <c r="J359" i="8" s="1"/>
  <c r="J354" i="8"/>
  <c r="H71" i="8"/>
  <c r="D16" i="7"/>
  <c r="D22" i="7"/>
  <c r="D20" i="7" l="1"/>
  <c r="C29" i="7"/>
  <c r="D24" i="7"/>
  <c r="C27" i="7"/>
  <c r="D15" i="7"/>
  <c r="D13" i="7"/>
  <c r="D12" i="7"/>
  <c r="D11" i="7"/>
  <c r="D17" i="7"/>
  <c r="C33" i="7" l="1"/>
  <c r="C35" i="7"/>
  <c r="C30" i="7"/>
  <c r="C36" i="7" l="1"/>
  <c r="C37" i="7"/>
  <c r="C38" i="7" l="1"/>
  <c r="C39" i="7" l="1"/>
  <c r="E39" i="7" l="1"/>
  <c r="C40" i="7"/>
  <c r="E40" i="7" l="1"/>
  <c r="E34" i="7"/>
  <c r="E32" i="7"/>
  <c r="C41" i="7"/>
  <c r="D11" i="10" s="1"/>
  <c r="E31" i="7"/>
  <c r="E15" i="7"/>
  <c r="E13" i="7"/>
  <c r="E17" i="7"/>
  <c r="E11" i="7"/>
  <c r="E12" i="7"/>
  <c r="E26" i="7"/>
  <c r="E18" i="7"/>
  <c r="E22" i="7"/>
  <c r="E20" i="7"/>
  <c r="E16" i="7"/>
  <c r="E25" i="7"/>
  <c r="E14" i="7"/>
  <c r="E24" i="7"/>
  <c r="E29" i="7"/>
  <c r="E27" i="7"/>
  <c r="E36" i="7"/>
  <c r="E30" i="7"/>
  <c r="E35" i="7"/>
  <c r="E33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<sst xmlns="http://schemas.openxmlformats.org/spreadsheetml/2006/main" count="2483" uniqueCount="1054">
  <si>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</si>
  <si>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</si>
  <si>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</si>
  <si>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</si>
  <si>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</si>
  <si>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</si>
  <si>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</si>
  <si>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</si>
  <si>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</si>
  <si>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</si>
  <si>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</si>
  <si>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</si>
  <si>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</si>
  <si>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</si>
  <si>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</si>
  <si>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</si>
  <si>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</si>
  <si>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</si>
  <si>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</si>
  <si>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</si>
  <si>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</si>
  <si>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</si>
  <si>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</si>
  <si>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</si>
  <si>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</si>
  <si>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</si>
  <si>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</si>
  <si>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</si>
  <si>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</si>
  <si>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</si>
  <si>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</si>
  <si>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</si>
  <si>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</si>
  <si>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</si>
  <si>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</si>
  <si>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</si>
  <si>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</si>
  <si>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</si>
  <si>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</si>
  <si>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</si>
  <si>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</si>
  <si>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</si>
  <si>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</si>
  <si>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</si>
  <si>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</si>
  <si>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</si>
  <si>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</si>
  <si>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</si>
  <si>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ЗПС 220 кВ</t>
  </si>
  <si>
    <t>Сопоставимый уровень цен: 3 кв. 2016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</si>
  <si>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</si>
  <si>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</si>
  <si>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</si>
  <si>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</si>
  <si>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</si>
  <si>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</si>
  <si>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</si>
  <si>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</si>
  <si>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</si>
  <si>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</si>
  <si>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</si>
  <si>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</si>
  <si>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</si>
  <si>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</si>
  <si>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</si>
  <si>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</si>
  <si>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</si>
  <si>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</si>
  <si>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</si>
  <si>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</si>
  <si>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</si>
  <si>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</si>
  <si>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</si>
  <si>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</si>
  <si>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</si>
  <si>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</si>
  <si>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</si>
  <si>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</si>
  <si>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</si>
  <si>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</si>
  <si>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</si>
  <si>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</si>
  <si>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</si>
  <si>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</si>
  <si>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</si>
  <si>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</si>
  <si>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2016 г. г., тыс. руб.</t>
  </si>
  <si>
    <t>Строительные работы</t>
  </si>
  <si>
    <t>Монтажные работы</t>
  </si>
  <si>
    <t>Прочее</t>
  </si>
  <si>
    <t>Всего</t>
  </si>
  <si>
    <t xml:space="preserve">ПЧЗ насосная </t>
  </si>
  <si>
    <t>Всего по объекту:</t>
  </si>
  <si>
    <t>Всего по объекту в сопоставимом уровне цен 3 кв. 2016 г. г.: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</si>
  <si>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</si>
  <si>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</si>
  <si>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</si>
  <si>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</si>
  <si>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ЗПС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</si>
  <si>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</si>
  <si>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</si>
  <si>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</si>
  <si>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</si>
  <si>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</si>
  <si>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</si>
  <si>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</si>
  <si>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</si>
  <si>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</si>
  <si>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</si>
  <si>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</si>
  <si>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</si>
  <si>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</si>
  <si>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</si>
  <si>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</si>
  <si>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</si>
  <si>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</si>
  <si>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</si>
  <si>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</si>
  <si>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</si>
  <si>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</si>
  <si>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</si>
  <si>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</si>
  <si>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</si>
  <si>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</si>
  <si>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</si>
  <si>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</si>
  <si>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</si>
  <si>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</si>
  <si>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</si>
  <si>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</si>
  <si>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</si>
  <si>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</si>
  <si>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</si>
  <si>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</si>
  <si>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</si>
  <si>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</si>
  <si>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</si>
  <si>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</si>
  <si>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</si>
  <si>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</si>
  <si>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</si>
  <si>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</si>
  <si>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</si>
  <si>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</si>
  <si>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</si>
  <si>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</si>
  <si>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</si>
  <si>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</si>
  <si>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</si>
  <si>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</si>
  <si>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</si>
  <si>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</si>
  <si>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</si>
  <si>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</si>
  <si>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</si>
  <si>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</si>
  <si>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</si>
  <si>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</si>
  <si>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</si>
  <si>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</si>
  <si>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</si>
  <si>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</si>
  <si>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</si>
  <si>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</si>
  <si>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</si>
  <si>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</si>
  <si>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</si>
  <si>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</si>
  <si>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</si>
  <si>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</si>
  <si>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</si>
  <si>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</si>
  <si>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</si>
  <si>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</si>
  <si>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</si>
  <si>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</si>
  <si>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</si>
  <si>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</si>
  <si>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</si>
  <si>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</si>
  <si>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</si>
  <si>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</si>
  <si>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</si>
  <si>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</si>
  <si>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</si>
  <si>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</si>
  <si>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</si>
  <si>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</si>
  <si>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</si>
  <si>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</si>
  <si>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</si>
  <si>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</si>
  <si>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</si>
  <si>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</si>
  <si>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</si>
  <si>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</si>
  <si>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</si>
  <si>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</si>
  <si>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</si>
  <si>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</si>
  <si>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</si>
  <si>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</si>
  <si>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</si>
  <si>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</si>
  <si>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</si>
  <si>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</si>
  <si>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</si>
  <si>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</si>
  <si>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</si>
  <si>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</si>
  <si>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</si>
  <si>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</si>
  <si>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</si>
  <si>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</si>
  <si>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</si>
  <si>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</si>
  <si>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</si>
  <si>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</si>
  <si>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</si>
  <si>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</si>
  <si>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</si>
  <si>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</si>
  <si>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</si>
  <si>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</si>
  <si>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</si>
  <si>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</si>
  <si>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</si>
  <si>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</si>
  <si>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</si>
  <si>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</si>
  <si>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</si>
  <si>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</si>
  <si>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</si>
  <si>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</si>
  <si>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</si>
  <si>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</si>
  <si>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</si>
  <si>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</si>
  <si>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</si>
  <si>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</si>
  <si>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</si>
  <si>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</si>
  <si>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</si>
  <si>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</si>
  <si>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</si>
  <si>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</si>
  <si>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</si>
  <si>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</si>
  <si>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</si>
  <si>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</si>
  <si>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</si>
  <si>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</si>
  <si>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</si>
  <si>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</si>
  <si>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</si>
  <si>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</si>
  <si>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</si>
  <si>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</si>
  <si>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</si>
  <si>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</si>
  <si>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</si>
  <si>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</si>
  <si>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</si>
  <si>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</si>
  <si>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</si>
  <si>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</si>
  <si>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</si>
  <si>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</si>
  <si>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</si>
  <si>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</si>
  <si>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</si>
  <si>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</si>
  <si>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</si>
  <si>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</si>
  <si>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</si>
  <si>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</si>
  <si>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</si>
  <si>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</si>
  <si>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</si>
  <si>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</si>
  <si>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</si>
  <si>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</si>
  <si>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</si>
  <si>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</si>
  <si>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</si>
  <si>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</si>
  <si>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</si>
  <si>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</si>
  <si>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</si>
  <si>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</si>
  <si>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</si>
  <si>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</si>
  <si>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</si>
  <si>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</si>
  <si>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</si>
  <si>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</si>
  <si>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</si>
  <si>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</si>
  <si>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</si>
  <si>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</si>
  <si>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</si>
  <si>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</si>
  <si>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</si>
  <si>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</si>
  <si>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</si>
  <si>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</si>
  <si>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</si>
  <si>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</si>
  <si>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</si>
  <si>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</si>
  <si>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</si>
  <si>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</si>
  <si>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</si>
  <si>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</si>
  <si>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</si>
  <si>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</si>
  <si>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</si>
  <si>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</si>
  <si>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</si>
  <si>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</si>
  <si>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</si>
  <si>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</si>
  <si>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</si>
  <si>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</si>
  <si>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</si>
  <si>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</si>
  <si>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</si>
  <si>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</si>
  <si>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</si>
  <si>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</si>
  <si>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</si>
  <si>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</si>
  <si>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</si>
  <si>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</si>
  <si>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</si>
  <si>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</si>
  <si>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</si>
  <si>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</si>
  <si>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</si>
  <si>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</si>
  <si>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</si>
  <si>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</si>
  <si>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</si>
  <si>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</si>
  <si>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</si>
  <si>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</si>
  <si>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</si>
  <si>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</si>
  <si>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</si>
  <si>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</si>
  <si>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</si>
  <si>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</si>
  <si>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</si>
  <si>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</si>
  <si>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</si>
  <si>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</si>
  <si>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</si>
  <si>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</si>
  <si>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</si>
  <si>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</si>
  <si>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</si>
  <si>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</si>
  <si>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</si>
  <si>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</si>
  <si>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</si>
  <si>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</si>
  <si>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</si>
  <si>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</si>
  <si>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</si>
  <si>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</si>
  <si>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</si>
  <si>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</si>
  <si>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</si>
  <si>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</si>
  <si>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</si>
  <si>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</si>
  <si>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</si>
  <si>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</si>
  <si>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</si>
  <si>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</si>
  <si>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</si>
  <si>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</si>
  <si>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</si>
  <si>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</si>
  <si>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</si>
  <si>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</si>
  <si>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</si>
  <si>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</si>
  <si>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</si>
  <si>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</si>
  <si>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</si>
  <si>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</si>
  <si>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</si>
  <si>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</si>
  <si>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</si>
  <si>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</si>
  <si>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</si>
  <si>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</si>
  <si>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</si>
  <si>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</si>
  <si>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</si>
  <si>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</si>
  <si>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</si>
  <si>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</si>
  <si>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</si>
  <si>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</si>
  <si>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</si>
  <si>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</si>
  <si>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</si>
  <si>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</si>
  <si>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</si>
  <si>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</si>
  <si>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</si>
  <si>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</si>
  <si>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</si>
  <si>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</si>
  <si>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</si>
  <si>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</si>
  <si>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</si>
  <si>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</si>
  <si>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</si>
  <si>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</si>
  <si>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</si>
  <si>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</si>
  <si>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</si>
  <si>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</si>
  <si>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</si>
  <si>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</si>
  <si>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</si>
  <si>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</si>
  <si>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</si>
  <si>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</si>
  <si>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</si>
  <si>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</si>
  <si>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</si>
  <si>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</si>
  <si>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</si>
  <si>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</si>
  <si>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</si>
  <si>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</si>
  <si>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</si>
  <si>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</si>
  <si>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</si>
  <si>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</si>
  <si>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</si>
  <si>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</si>
  <si>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</si>
  <si>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</si>
  <si>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</si>
  <si>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</si>
  <si>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</si>
  <si>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</si>
  <si>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</si>
  <si>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</si>
  <si>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</si>
  <si>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</si>
  <si>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</si>
  <si>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</si>
  <si>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</si>
  <si>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</si>
  <si>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</si>
  <si>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</si>
  <si>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</si>
  <si>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</si>
  <si>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</si>
  <si>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</si>
  <si>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</si>
  <si>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</si>
  <si>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</si>
  <si>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</si>
  <si>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</si>
  <si>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</si>
  <si>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</si>
  <si>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</si>
  <si>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</si>
  <si>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</si>
  <si>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</si>
  <si>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</si>
  <si>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</si>
  <si>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</si>
  <si>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</si>
  <si>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</si>
  <si>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</si>
  <si>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</si>
  <si>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</si>
  <si>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</si>
  <si>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</si>
  <si>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</si>
  <si>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</si>
  <si>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</si>
  <si>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</si>
  <si>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</si>
  <si>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</si>
  <si>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</si>
  <si>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</si>
  <si>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</si>
  <si>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</si>
  <si>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</si>
  <si>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</si>
  <si>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</si>
  <si>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</si>
  <si>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</si>
  <si>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</si>
  <si>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</si>
  <si>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</si>
  <si>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</si>
  <si>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</si>
  <si>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</si>
  <si>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</si>
  <si>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</si>
  <si>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</si>
  <si>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</si>
  <si>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</si>
  <si>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</si>
  <si>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</si>
  <si>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</si>
  <si>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</si>
  <si>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</si>
  <si>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</si>
  <si>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</si>
  <si>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</si>
  <si>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</si>
  <si>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</si>
  <si>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</si>
  <si>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</si>
  <si>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</si>
  <si>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</si>
  <si>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</si>
  <si>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</si>
  <si>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</si>
  <si>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</si>
  <si>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</si>
  <si>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</si>
  <si>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</si>
  <si>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</si>
  <si>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</si>
  <si>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</si>
  <si>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</si>
  <si>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</si>
  <si>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</si>
  <si>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</si>
  <si>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</si>
  <si>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</si>
  <si>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</si>
  <si>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</si>
  <si>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</si>
  <si>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</si>
  <si>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</si>
  <si>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</si>
  <si>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</si>
  <si>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</si>
  <si>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</si>
  <si>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</si>
  <si>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</si>
  <si>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</si>
  <si>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</si>
  <si>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</si>
  <si>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</si>
  <si>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</si>
  <si>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</si>
  <si>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</si>
  <si>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</si>
  <si>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</si>
  <si>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</si>
  <si>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</si>
  <si>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</si>
  <si>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</si>
  <si>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</si>
  <si>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</si>
  <si>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</si>
  <si>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</si>
  <si>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</si>
  <si>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</si>
  <si>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</si>
  <si>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</si>
  <si>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</si>
  <si>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</si>
  <si>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</si>
  <si>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</si>
  <si>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</si>
  <si>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</si>
  <si>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</si>
  <si>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</si>
  <si>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</si>
  <si>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</si>
  <si>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</si>
  <si>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</si>
  <si>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</si>
  <si>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</si>
  <si>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</si>
  <si>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</si>
  <si>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</si>
  <si>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</si>
  <si>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</si>
  <si>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</si>
  <si>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</si>
  <si>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</si>
  <si>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</si>
  <si>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</si>
  <si>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</si>
  <si>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</si>
  <si>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</si>
  <si>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</si>
  <si>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</si>
  <si>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</si>
  <si>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</si>
  <si>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</si>
  <si>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</si>
  <si>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</si>
  <si>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</si>
  <si>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</si>
  <si>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</si>
  <si>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</si>
  <si>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</si>
  <si>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</si>
  <si>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</si>
  <si>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</si>
  <si>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</si>
  <si>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</si>
  <si>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</si>
  <si>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</si>
  <si>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</si>
  <si>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</si>
  <si>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</si>
  <si>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</si>
  <si>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</si>
  <si>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</si>
  <si>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</si>
  <si>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</si>
  <si>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</si>
  <si>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</si>
  <si>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</si>
  <si>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</si>
  <si>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</si>
  <si>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</si>
  <si>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</si>
  <si>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</si>
  <si>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</si>
  <si>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</si>
  <si>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</si>
  <si>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</si>
  <si>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</si>
  <si>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</si>
  <si>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</si>
  <si>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</si>
  <si>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</si>
  <si>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</si>
  <si>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</si>
  <si>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</si>
  <si>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</si>
  <si>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</si>
  <si>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</si>
  <si>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</si>
  <si>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</si>
  <si>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</si>
  <si>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</si>
  <si>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</si>
  <si>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</si>
  <si>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</si>
  <si>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</si>
  <si>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</si>
  <si>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</si>
  <si>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</si>
  <si>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</si>
  <si>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</si>
  <si>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</si>
  <si>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</si>
  <si>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</si>
  <si>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</si>
  <si>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</si>
  <si>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</si>
  <si>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</si>
  <si>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</si>
  <si>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</si>
  <si>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</si>
  <si>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</si>
  <si>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</si>
  <si>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</si>
  <si>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</si>
  <si>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</si>
  <si>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</si>
  <si>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</si>
  <si>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</si>
  <si>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</si>
  <si>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</si>
  <si>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</si>
  <si>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</si>
  <si>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</si>
  <si>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</si>
  <si>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</si>
  <si>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</si>
  <si>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</si>
  <si>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</si>
  <si>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</si>
  <si>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</si>
  <si>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</si>
  <si>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</si>
  <si>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</si>
  <si>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</si>
  <si>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</si>
  <si>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</si>
  <si>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</si>
  <si>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</si>
  <si>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</si>
  <si>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</si>
  <si>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</si>
  <si>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</si>
  <si>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</si>
  <si>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</si>
  <si>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</si>
  <si>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</si>
  <si>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</si>
  <si>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</si>
  <si>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</si>
  <si>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</si>
  <si>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</si>
  <si>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</si>
  <si>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</si>
  <si>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</si>
  <si>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</si>
  <si>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</si>
  <si>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</si>
  <si>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</si>
  <si>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</si>
  <si>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</si>
  <si>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</si>
  <si>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</si>
  <si>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</si>
  <si>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</si>
  <si>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</si>
  <si>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</si>
  <si>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</si>
  <si>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</si>
  <si>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</si>
  <si>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</si>
  <si>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</si>
  <si>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</si>
  <si>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</si>
  <si>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</si>
  <si>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</si>
  <si>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</si>
  <si>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</si>
  <si>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</si>
  <si>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</si>
  <si>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</si>
  <si>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</si>
  <si>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</si>
  <si>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</si>
  <si>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</si>
  <si>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</si>
  <si>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</si>
  <si>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</si>
  <si>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</si>
  <si>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</si>
  <si>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</si>
  <si>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</si>
  <si>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</si>
  <si>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</si>
  <si>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</si>
  <si>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</si>
  <si>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</si>
  <si>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</si>
  <si>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</si>
  <si>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</si>
  <si>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</si>
  <si>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</si>
  <si>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</si>
  <si>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</si>
  <si>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</si>
  <si>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</si>
  <si>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</si>
  <si>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</si>
  <si>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</si>
  <si>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</si>
  <si>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</si>
  <si>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</si>
  <si>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</si>
  <si>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</si>
  <si>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</si>
  <si>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</si>
  <si>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</si>
  <si>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</si>
  <si>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</si>
  <si>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</si>
  <si>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</si>
  <si>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</si>
  <si>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</si>
  <si>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</si>
  <si>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</si>
  <si>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</si>
  <si>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</si>
  <si>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</si>
  <si>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</si>
  <si>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</si>
  <si>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</si>
  <si>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</si>
  <si>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</si>
  <si>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</si>
  <si>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</si>
  <si>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</si>
  <si>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</si>
  <si>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</si>
  <si>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</si>
  <si>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</si>
  <si>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</si>
  <si>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</si>
  <si>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</si>
  <si>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</si>
  <si>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</si>
  <si>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</si>
  <si>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</si>
  <si>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</si>
  <si>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</si>
  <si>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ЗПС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</si>
  <si>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</si>
  <si>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</si>
  <si>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</si>
  <si>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</si>
  <si>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</si>
  <si>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</si>
  <si>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</si>
  <si>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</si>
  <si>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</si>
  <si>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</si>
  <si>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</si>
  <si>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</si>
  <si>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</si>
  <si>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</si>
  <si>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</si>
  <si>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</si>
  <si>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</si>
  <si>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</si>
  <si>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</si>
  <si>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</si>
  <si>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</si>
  <si>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</si>
  <si>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</si>
  <si>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</si>
  <si>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</si>
  <si>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</si>
  <si>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</si>
  <si>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</si>
  <si>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</si>
  <si>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</si>
  <si>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</si>
  <si>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</si>
  <si>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</si>
  <si>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</si>
  <si>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</si>
  <si>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</si>
  <si>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</si>
  <si>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</si>
  <si>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</si>
  <si>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</si>
  <si>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</si>
  <si>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</si>
  <si>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ЗПС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</si>
  <si>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</si>
  <si>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</si>
  <si>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</si>
  <si>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</si>
  <si>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</si>
  <si>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</si>
  <si>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</si>
  <si>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</si>
  <si>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</si>
  <si>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</si>
  <si>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</si>
  <si>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</si>
  <si>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</si>
  <si>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</si>
  <si>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</si>
  <si>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</si>
  <si>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</si>
  <si>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</si>
  <si>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</si>
  <si>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</si>
  <si>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</si>
  <si>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</si>
  <si>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</si>
  <si>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</si>
  <si>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</si>
  <si>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</si>
  <si>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</si>
  <si>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</si>
  <si>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</si>
  <si>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</si>
  <si>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</si>
  <si>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</si>
  <si>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</si>
  <si>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</si>
  <si>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</si>
  <si>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</si>
  <si>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</si>
  <si>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</si>
  <si>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</si>
  <si>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</si>
  <si>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</si>
  <si>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Насосная 220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</si>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</sst>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3" fillId="0" borderId="9" xfId="0" applyNumberFormat="1" applyFont="1" applyBorder="1"/>
    <xf numFmtId="10" fontId="23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3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3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28</xdr:row>
      <xdr:rowOff>85725</xdr:rowOff>
    </xdr:from>
    <xdr:to>
      <xdr:col>2</xdr:col>
      <xdr:colOff>1389302</xdr:colOff>
      <xdr:row>30</xdr:row>
      <xdr:rowOff>190838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6965CF-9B08-4BC4-9FBA-64C69128B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348422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615950</xdr:colOff>
      <xdr:row>26</xdr:row>
      <xdr:rowOff>161925</xdr:rowOff>
    </xdr:from>
    <xdr:to>
      <xdr:col>2</xdr:col>
      <xdr:colOff>1187450</xdr:colOff>
      <xdr:row>28</xdr:row>
      <xdr:rowOff>85725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8B6F2BB-BB76-4394-80F5-ADEC9988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450" y="12877800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44450</xdr:rowOff>
    </xdr:from>
    <xdr:to>
      <xdr:col>2</xdr:col>
      <xdr:colOff>1754427</xdr:colOff>
      <xdr:row>20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AD8767-A0D6-404C-B0FF-71C082CA5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997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15</xdr:row>
      <xdr:rowOff>15875</xdr:rowOff>
    </xdr:from>
    <xdr:to>
      <xdr:col>2</xdr:col>
      <xdr:colOff>1552575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3E647BB-2160-481D-9F8B-3D0542538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3397250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155863</xdr:colOff>
      <xdr:row>365</xdr:row>
      <xdr:rowOff>115166</xdr:rowOff>
    </xdr:from>
    <xdr:to>
      <xdr:col>2</xdr:col>
      <xdr:colOff>1074688</xdr:colOff>
      <xdr:row>368</xdr:row>
      <xdr:rowOff>64168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395030C-19B0-4B35-8B9E-64CD18A3E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272" y="110830302"/>
          <a:ext cx="918825" cy="572457"/>
        </a:xfrm>
        <a:prstGeom prst="rect">
          <a:avLst/>
        </a:prstGeom>
      </xdr:spPr>
    </xdr:pic>
    <xdr:clientData/>
  </xdr:twoCellAnchor>
  <xdr:twoCellAnchor editAs="oneCell">
    <xdr:from>
      <xdr:col>2</xdr:col>
      <xdr:colOff>301336</xdr:colOff>
      <xdr:row>362</xdr:row>
      <xdr:rowOff>86591</xdr:rowOff>
    </xdr:from>
    <xdr:to>
      <xdr:col>2</xdr:col>
      <xdr:colOff>872836</xdr:colOff>
      <xdr:row>365</xdr:row>
      <xdr:rowOff>115166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7EB369D-B365-4E7A-BB04-63CAFC80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745" y="110178273"/>
          <a:ext cx="571500" cy="652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2150C2-C1C2-40C8-BA4B-B89A5AD8C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72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1524000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BD420353-1AC1-4FD2-B818-58EB074D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516031</xdr:colOff>
      <xdr:row>361</xdr:row>
      <xdr:rowOff>66675</xdr:rowOff>
    </xdr:from>
    <xdr:to>
      <xdr:col>1</xdr:col>
      <xdr:colOff>1460833</xdr:colOff>
      <xdr:row>364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02CD92-5737-4704-AC6A-8E993854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031" y="34223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763681</xdr:colOff>
      <xdr:row>358</xdr:row>
      <xdr:rowOff>285750</xdr:rowOff>
    </xdr:from>
    <xdr:to>
      <xdr:col>1</xdr:col>
      <xdr:colOff>1335181</xdr:colOff>
      <xdr:row>361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C420F8A-D0D4-42A0-B5BE-DA5A12221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681" y="33632775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25</xdr:row>
      <xdr:rowOff>76200</xdr:rowOff>
    </xdr:from>
    <xdr:to>
      <xdr:col>2</xdr:col>
      <xdr:colOff>363777</xdr:colOff>
      <xdr:row>28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0AF038-BC5F-45C3-BC7A-0FA6988BD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7820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22</xdr:row>
      <xdr:rowOff>104775</xdr:rowOff>
    </xdr:from>
    <xdr:to>
      <xdr:col>2</xdr:col>
      <xdr:colOff>161925</xdr:colOff>
      <xdr:row>25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9076A5C-0E4B-4C5C-A172-BF8B5A64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721995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13</xdr:row>
      <xdr:rowOff>76200</xdr:rowOff>
    </xdr:from>
    <xdr:to>
      <xdr:col>1</xdr:col>
      <xdr:colOff>859077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6B5C2C-2061-44D0-AAE6-276D1A91C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3295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390525</xdr:rowOff>
    </xdr:from>
    <xdr:to>
      <xdr:col>1</xdr:col>
      <xdr:colOff>619125</xdr:colOff>
      <xdr:row>13</xdr:row>
      <xdr:rowOff>85725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B9FC3DBA-4721-48A8-BD46-441B0CF3C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705100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107950</xdr:rowOff>
    </xdr:from>
    <xdr:to>
      <xdr:col>1</xdr:col>
      <xdr:colOff>1754427</xdr:colOff>
      <xdr:row>29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7378FA5-6443-47AB-ABE2-272480FC0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6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23</xdr:row>
      <xdr:rowOff>79375</xdr:rowOff>
    </xdr:from>
    <xdr:to>
      <xdr:col>1</xdr:col>
      <xdr:colOff>1552575</xdr:colOff>
      <xdr:row>26</xdr:row>
      <xdr:rowOff>107950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36DD1BE-2D45-4791-BF8C-EB0E9580B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366125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9" t="s">
        <v>0</v>
      </c>
      <c r="B2" s="249"/>
      <c r="C2" s="249"/>
    </row>
    <row r="3" spans="1:3" x14ac:dyDescent="0.25">
      <c r="A3" s="1"/>
      <c r="B3" s="1"/>
      <c r="C3" s="1"/>
    </row>
    <row r="4" spans="1:3" x14ac:dyDescent="0.25">
      <c r="A4" s="250" t="s">
        <v>1</v>
      </c>
      <c r="B4" s="250"/>
      <c r="C4" s="25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51" t="s">
        <v>3</v>
      </c>
      <c r="C6" s="251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4"/>
      <c r="C1" s="224"/>
      <c r="D1" s="225" t="s">
        <v>893</v>
      </c>
    </row>
    <row r="2" spans="1:5" x14ac:dyDescent="0.25">
      <c r="A2" s="225"/>
      <c r="B2" s="225"/>
      <c r="C2" s="225"/>
      <c r="D2" s="225"/>
    </row>
    <row r="3" spans="1:5" ht="24.75" customHeight="1" x14ac:dyDescent="0.25">
      <c r="A3" s="249" t="s">
        <v>894</v>
      </c>
      <c r="B3" s="249"/>
      <c r="C3" s="249"/>
      <c r="D3" s="249"/>
    </row>
    <row r="4" spans="1:5" ht="24.75" customHeight="1" x14ac:dyDescent="0.25">
      <c r="A4" s="226"/>
      <c r="B4" s="226"/>
      <c r="C4" s="226"/>
      <c r="D4" s="226"/>
    </row>
    <row r="5" spans="1:5" ht="24.6" customHeight="1" x14ac:dyDescent="0.25">
      <c r="A5" s="252" t="s">
        <v>895</v>
      </c>
      <c r="B5" s="252"/>
      <c r="C5" s="252"/>
      <c r="D5" s="227" t="str">
        <f>'Прил.5 Расчет СМР и ОБ'!D6:J6</f>
        <v>ПЧЗ Насосная ЗПС 220 кВ</v>
      </c>
    </row>
    <row r="6" spans="1:5" ht="19.899999999999999" customHeight="1" x14ac:dyDescent="0.25">
      <c r="A6" s="252" t="s">
        <v>50</v>
      </c>
      <c r="B6" s="252"/>
      <c r="C6" s="252"/>
      <c r="D6" s="227"/>
    </row>
    <row r="7" spans="1:5" x14ac:dyDescent="0.25">
      <c r="A7" s="224"/>
      <c r="B7" s="224"/>
      <c r="C7" s="224"/>
      <c r="D7" s="224"/>
    </row>
    <row r="8" spans="1:5" ht="14.45" customHeight="1" x14ac:dyDescent="0.25">
      <c r="A8" s="262" t="s">
        <v>5</v>
      </c>
      <c r="B8" s="262" t="s">
        <v>6</v>
      </c>
      <c r="C8" s="262" t="s">
        <v>896</v>
      </c>
      <c r="D8" s="262" t="s">
        <v>897</v>
      </c>
    </row>
    <row r="9" spans="1:5" ht="15" customHeight="1" x14ac:dyDescent="0.25">
      <c r="A9" s="262"/>
      <c r="B9" s="262"/>
      <c r="C9" s="262"/>
      <c r="D9" s="262"/>
    </row>
    <row r="10" spans="1:5" x14ac:dyDescent="0.25">
      <c r="A10" s="228">
        <v>1</v>
      </c>
      <c r="B10" s="228">
        <v>2</v>
      </c>
      <c r="C10" s="228">
        <v>3</v>
      </c>
      <c r="D10" s="228">
        <v>4</v>
      </c>
    </row>
    <row r="11" spans="1:5" ht="41.45" customHeight="1" x14ac:dyDescent="0.25">
      <c r="A11" s="228" t="s">
        <v>898</v>
      </c>
      <c r="B11" s="228" t="s">
        <v>899</v>
      </c>
      <c r="C11" s="229" t="str">
        <f>D5</f>
        <v>ПЧЗ Насосная ЗПС 220 кВ</v>
      </c>
      <c r="D11" s="230">
        <f>'Прил.4 РМ'!C41/1000</f>
        <v>24031.299528399999</v>
      </c>
      <c r="E11" s="231"/>
    </row>
    <row r="12" spans="1:5" x14ac:dyDescent="0.25">
      <c r="A12" s="232"/>
      <c r="B12" s="233"/>
      <c r="C12" s="232"/>
      <c r="D12" s="232"/>
    </row>
    <row r="13" spans="1:5" x14ac:dyDescent="0.25">
      <c r="A13" s="224" t="s">
        <v>900</v>
      </c>
      <c r="B13" s="234"/>
      <c r="C13" s="234"/>
      <c r="D13" s="232"/>
    </row>
    <row r="14" spans="1:5" x14ac:dyDescent="0.25">
      <c r="A14" s="235" t="s">
        <v>77</v>
      </c>
      <c r="B14" s="234"/>
      <c r="C14" s="234"/>
      <c r="D14" s="232"/>
    </row>
    <row r="15" spans="1:5" x14ac:dyDescent="0.25">
      <c r="A15" s="224"/>
      <c r="B15" s="234"/>
      <c r="C15" s="234"/>
      <c r="D15" s="232"/>
    </row>
    <row r="16" spans="1:5" x14ac:dyDescent="0.25">
      <c r="A16" s="224" t="s">
        <v>78</v>
      </c>
      <c r="B16" s="234"/>
      <c r="C16" s="234"/>
      <c r="D16" s="232"/>
    </row>
    <row r="17" spans="1:4" x14ac:dyDescent="0.25">
      <c r="A17" s="235" t="s">
        <v>79</v>
      </c>
      <c r="B17" s="234"/>
      <c r="C17" s="234"/>
      <c r="D17" s="23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56" t="s">
        <v>901</v>
      </c>
      <c r="C4" s="256"/>
      <c r="D4" s="256"/>
    </row>
    <row r="5" spans="2:5" ht="18.75" customHeight="1" x14ac:dyDescent="0.25">
      <c r="B5" s="124"/>
    </row>
    <row r="6" spans="2:5" ht="15.75" customHeight="1" x14ac:dyDescent="0.25">
      <c r="B6" s="257" t="s">
        <v>902</v>
      </c>
      <c r="C6" s="257"/>
      <c r="D6" s="257"/>
    </row>
    <row r="7" spans="2:5" x14ac:dyDescent="0.25">
      <c r="B7" s="307"/>
      <c r="C7" s="307"/>
      <c r="D7" s="307"/>
      <c r="E7" s="307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903</v>
      </c>
      <c r="C9" s="116" t="s">
        <v>904</v>
      </c>
      <c r="D9" s="116" t="s">
        <v>905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906</v>
      </c>
      <c r="C11" s="116" t="s">
        <v>907</v>
      </c>
      <c r="D11" s="116">
        <v>44.29</v>
      </c>
    </row>
    <row r="12" spans="2:5" ht="29.25" customHeight="1" x14ac:dyDescent="0.25">
      <c r="B12" s="116" t="s">
        <v>908</v>
      </c>
      <c r="C12" s="116" t="s">
        <v>907</v>
      </c>
      <c r="D12" s="116">
        <v>13.47</v>
      </c>
    </row>
    <row r="13" spans="2:5" ht="29.25" customHeight="1" x14ac:dyDescent="0.25">
      <c r="B13" s="116" t="s">
        <v>909</v>
      </c>
      <c r="C13" s="116" t="s">
        <v>907</v>
      </c>
      <c r="D13" s="116">
        <v>8.0399999999999991</v>
      </c>
    </row>
    <row r="14" spans="2:5" ht="30.75" customHeight="1" x14ac:dyDescent="0.25">
      <c r="B14" s="116" t="s">
        <v>910</v>
      </c>
      <c r="C14" s="110" t="s">
        <v>911</v>
      </c>
      <c r="D14" s="116">
        <v>6.26</v>
      </c>
    </row>
    <row r="15" spans="2:5" ht="89.45" customHeight="1" x14ac:dyDescent="0.25">
      <c r="B15" s="116" t="s">
        <v>912</v>
      </c>
      <c r="C15" s="116" t="s">
        <v>913</v>
      </c>
      <c r="D15" s="126">
        <v>3.9E-2</v>
      </c>
    </row>
    <row r="16" spans="2:5" ht="78.75" customHeight="1" x14ac:dyDescent="0.25">
      <c r="B16" s="116" t="s">
        <v>914</v>
      </c>
      <c r="C16" s="116" t="s">
        <v>915</v>
      </c>
      <c r="D16" s="126">
        <v>2.1000000000000001E-2</v>
      </c>
    </row>
    <row r="17" spans="2:4" ht="31.7" customHeight="1" x14ac:dyDescent="0.25">
      <c r="B17" s="116" t="s">
        <v>916</v>
      </c>
      <c r="C17" s="116" t="s">
        <v>917</v>
      </c>
      <c r="D17" s="126">
        <v>2.1399999999999999E-2</v>
      </c>
    </row>
    <row r="18" spans="2:4" ht="31.7" customHeight="1" x14ac:dyDescent="0.25">
      <c r="B18" s="116" t="s">
        <v>844</v>
      </c>
      <c r="C18" s="116" t="s">
        <v>918</v>
      </c>
      <c r="D18" s="126">
        <v>2E-3</v>
      </c>
    </row>
    <row r="19" spans="2:4" ht="24" customHeight="1" x14ac:dyDescent="0.25">
      <c r="B19" s="116" t="s">
        <v>846</v>
      </c>
      <c r="C19" s="116" t="s">
        <v>919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920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884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7" t="s">
        <v>921</v>
      </c>
      <c r="B2" s="257"/>
      <c r="C2" s="257"/>
      <c r="D2" s="257"/>
      <c r="E2" s="257"/>
      <c r="F2" s="257"/>
    </row>
    <row r="4" spans="1:7" ht="18" customHeight="1" x14ac:dyDescent="0.25">
      <c r="A4" s="111" t="s">
        <v>922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923</v>
      </c>
      <c r="C5" s="113" t="s">
        <v>924</v>
      </c>
      <c r="D5" s="113" t="s">
        <v>925</v>
      </c>
      <c r="E5" s="113" t="s">
        <v>926</v>
      </c>
      <c r="F5" s="113" t="s">
        <v>927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928</v>
      </c>
      <c r="B7" s="115" t="s">
        <v>929</v>
      </c>
      <c r="C7" s="116" t="s">
        <v>930</v>
      </c>
      <c r="D7" s="116" t="s">
        <v>931</v>
      </c>
      <c r="E7" s="117">
        <v>47872.94</v>
      </c>
      <c r="F7" s="115" t="s">
        <v>932</v>
      </c>
      <c r="G7" s="112"/>
    </row>
    <row r="8" spans="1:7" ht="31.7" customHeight="1" x14ac:dyDescent="0.25">
      <c r="A8" s="114" t="s">
        <v>933</v>
      </c>
      <c r="B8" s="115" t="s">
        <v>934</v>
      </c>
      <c r="C8" s="116" t="s">
        <v>935</v>
      </c>
      <c r="D8" s="116" t="s">
        <v>936</v>
      </c>
      <c r="E8" s="117">
        <f>1973/12</f>
        <v>164.41666666667001</v>
      </c>
      <c r="F8" s="115" t="s">
        <v>937</v>
      </c>
      <c r="G8" s="118"/>
    </row>
    <row r="9" spans="1:7" ht="15.75" customHeight="1" x14ac:dyDescent="0.25">
      <c r="A9" s="114" t="s">
        <v>938</v>
      </c>
      <c r="B9" s="115" t="s">
        <v>939</v>
      </c>
      <c r="C9" s="116" t="s">
        <v>940</v>
      </c>
      <c r="D9" s="116" t="s">
        <v>931</v>
      </c>
      <c r="E9" s="117">
        <v>1</v>
      </c>
      <c r="F9" s="115"/>
      <c r="G9" s="118"/>
    </row>
    <row r="10" spans="1:7" ht="15.75" customHeight="1" x14ac:dyDescent="0.25">
      <c r="A10" s="114" t="s">
        <v>941</v>
      </c>
      <c r="B10" s="115" t="s">
        <v>942</v>
      </c>
      <c r="C10" s="116"/>
      <c r="D10" s="116"/>
      <c r="E10" s="169">
        <v>3.6</v>
      </c>
      <c r="F10" s="115" t="s">
        <v>943</v>
      </c>
      <c r="G10" s="118"/>
    </row>
    <row r="11" spans="1:7" ht="78.75" customHeight="1" x14ac:dyDescent="0.25">
      <c r="A11" s="114" t="s">
        <v>944</v>
      </c>
      <c r="B11" s="115" t="s">
        <v>945</v>
      </c>
      <c r="C11" s="116" t="s">
        <v>946</v>
      </c>
      <c r="D11" s="116" t="s">
        <v>931</v>
      </c>
      <c r="E11" s="170">
        <v>1.278</v>
      </c>
      <c r="F11" s="115" t="s">
        <v>947</v>
      </c>
      <c r="G11" s="112"/>
    </row>
    <row r="12" spans="1:7" ht="78.75" customHeight="1" x14ac:dyDescent="0.25">
      <c r="A12" s="114" t="s">
        <v>948</v>
      </c>
      <c r="B12" s="119" t="s">
        <v>949</v>
      </c>
      <c r="C12" s="116" t="s">
        <v>950</v>
      </c>
      <c r="D12" s="116" t="s">
        <v>931</v>
      </c>
      <c r="E12" s="120">
        <v>1.139</v>
      </c>
      <c r="F12" s="121" t="s">
        <v>951</v>
      </c>
      <c r="G12" s="118"/>
    </row>
    <row r="13" spans="1:7" ht="63" customHeight="1" x14ac:dyDescent="0.25">
      <c r="A13" s="114" t="s">
        <v>952</v>
      </c>
      <c r="B13" s="122" t="s">
        <v>953</v>
      </c>
      <c r="C13" s="116" t="s">
        <v>954</v>
      </c>
      <c r="D13" s="116" t="s">
        <v>955</v>
      </c>
      <c r="E13" s="123">
        <v>423.83697188533</v>
      </c>
      <c r="F13" s="115" t="s">
        <v>956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8" t="s">
        <v>957</v>
      </c>
      <c r="B1" s="308"/>
      <c r="C1" s="308"/>
      <c r="D1" s="308"/>
      <c r="E1" s="308"/>
      <c r="F1" s="308"/>
      <c r="G1" s="308"/>
      <c r="H1" s="308"/>
      <c r="I1" s="308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52" t="e">
        <f>#REF!</f>
        <v>#REF!</v>
      </c>
      <c r="B3" s="252"/>
      <c r="C3" s="252"/>
      <c r="D3" s="252"/>
      <c r="E3" s="252"/>
      <c r="F3" s="252"/>
      <c r="G3" s="252"/>
      <c r="H3" s="252"/>
      <c r="I3" s="252"/>
    </row>
    <row r="4" spans="1:13" s="4" customFormat="1" ht="15.75" customHeight="1" x14ac:dyDescent="0.2">
      <c r="A4" s="309"/>
      <c r="B4" s="309"/>
      <c r="C4" s="309"/>
      <c r="D4" s="309"/>
      <c r="E4" s="309"/>
      <c r="F4" s="309"/>
      <c r="G4" s="309"/>
      <c r="H4" s="309"/>
      <c r="I4" s="309"/>
    </row>
    <row r="5" spans="1:13" s="31" customFormat="1" ht="36.75" customHeight="1" x14ac:dyDescent="0.35">
      <c r="A5" s="310" t="s">
        <v>13</v>
      </c>
      <c r="B5" s="310" t="s">
        <v>958</v>
      </c>
      <c r="C5" s="310" t="s">
        <v>959</v>
      </c>
      <c r="D5" s="310" t="s">
        <v>960</v>
      </c>
      <c r="E5" s="306" t="s">
        <v>961</v>
      </c>
      <c r="F5" s="306"/>
      <c r="G5" s="306"/>
      <c r="H5" s="306"/>
      <c r="I5" s="306"/>
    </row>
    <row r="6" spans="1:13" s="25" customFormat="1" ht="31.7" customHeight="1" x14ac:dyDescent="0.2">
      <c r="A6" s="310"/>
      <c r="B6" s="310"/>
      <c r="C6" s="310"/>
      <c r="D6" s="310"/>
      <c r="E6" s="32" t="s">
        <v>87</v>
      </c>
      <c r="F6" s="32" t="s">
        <v>88</v>
      </c>
      <c r="G6" s="32" t="s">
        <v>43</v>
      </c>
      <c r="H6" s="32" t="s">
        <v>962</v>
      </c>
      <c r="I6" s="32" t="s">
        <v>963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834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964</v>
      </c>
      <c r="C9" s="8" t="s">
        <v>965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966</v>
      </c>
      <c r="C11" s="8" t="s">
        <v>914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967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968</v>
      </c>
      <c r="C12" s="8" t="s">
        <v>969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970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917</v>
      </c>
      <c r="C14" s="8" t="s">
        <v>971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972</v>
      </c>
      <c r="C16" s="8" t="s">
        <v>973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974</v>
      </c>
    </row>
    <row r="17" spans="1:10" s="25" customFormat="1" ht="81.75" customHeight="1" x14ac:dyDescent="0.2">
      <c r="A17" s="33">
        <v>7</v>
      </c>
      <c r="B17" s="8" t="s">
        <v>972</v>
      </c>
      <c r="C17" s="8" t="s">
        <v>975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976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977</v>
      </c>
      <c r="C20" s="8" t="s">
        <v>846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978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979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980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981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982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15" t="s">
        <v>983</v>
      </c>
      <c r="O2" s="315"/>
    </row>
    <row r="3" spans="1:16" x14ac:dyDescent="0.25">
      <c r="A3" s="316" t="s">
        <v>984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</row>
    <row r="5" spans="1:16" ht="37.5" customHeight="1" x14ac:dyDescent="0.25">
      <c r="A5" s="317" t="s">
        <v>985</v>
      </c>
      <c r="B5" s="320" t="s">
        <v>986</v>
      </c>
      <c r="C5" s="323" t="s">
        <v>987</v>
      </c>
      <c r="D5" s="326" t="s">
        <v>988</v>
      </c>
      <c r="E5" s="327"/>
      <c r="F5" s="327"/>
      <c r="G5" s="327"/>
      <c r="H5" s="327"/>
      <c r="I5" s="326" t="s">
        <v>989</v>
      </c>
      <c r="J5" s="327"/>
      <c r="K5" s="327"/>
      <c r="L5" s="327"/>
      <c r="M5" s="327"/>
      <c r="N5" s="327"/>
      <c r="O5" s="49" t="s">
        <v>990</v>
      </c>
    </row>
    <row r="6" spans="1:16" s="52" customFormat="1" ht="150" customHeight="1" x14ac:dyDescent="0.25">
      <c r="A6" s="318"/>
      <c r="B6" s="321"/>
      <c r="C6" s="324"/>
      <c r="D6" s="323" t="s">
        <v>991</v>
      </c>
      <c r="E6" s="328" t="s">
        <v>992</v>
      </c>
      <c r="F6" s="329"/>
      <c r="G6" s="330"/>
      <c r="H6" s="50" t="s">
        <v>993</v>
      </c>
      <c r="I6" s="331" t="s">
        <v>994</v>
      </c>
      <c r="J6" s="331" t="s">
        <v>991</v>
      </c>
      <c r="K6" s="332" t="s">
        <v>992</v>
      </c>
      <c r="L6" s="332"/>
      <c r="M6" s="332"/>
      <c r="N6" s="50" t="s">
        <v>993</v>
      </c>
      <c r="O6" s="51" t="s">
        <v>995</v>
      </c>
    </row>
    <row r="7" spans="1:16" s="52" customFormat="1" ht="30.75" customHeight="1" x14ac:dyDescent="0.25">
      <c r="A7" s="319"/>
      <c r="B7" s="322"/>
      <c r="C7" s="325"/>
      <c r="D7" s="325"/>
      <c r="E7" s="49" t="s">
        <v>87</v>
      </c>
      <c r="F7" s="49" t="s">
        <v>88</v>
      </c>
      <c r="G7" s="49" t="s">
        <v>43</v>
      </c>
      <c r="H7" s="53" t="s">
        <v>996</v>
      </c>
      <c r="I7" s="331"/>
      <c r="J7" s="331"/>
      <c r="K7" s="49" t="s">
        <v>87</v>
      </c>
      <c r="L7" s="49" t="s">
        <v>88</v>
      </c>
      <c r="M7" s="49" t="s">
        <v>43</v>
      </c>
      <c r="N7" s="53" t="s">
        <v>996</v>
      </c>
      <c r="O7" s="49" t="s">
        <v>997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17" t="s">
        <v>998</v>
      </c>
      <c r="C9" s="55" t="s">
        <v>999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9"/>
      <c r="C10" s="58" t="s">
        <v>1000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17" t="s">
        <v>1001</v>
      </c>
      <c r="C11" s="58" t="s">
        <v>1002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9"/>
      <c r="C12" s="58" t="s">
        <v>1003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17" t="s">
        <v>1004</v>
      </c>
      <c r="C13" s="55" t="s">
        <v>1005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9"/>
      <c r="C14" s="58" t="s">
        <v>1006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1007</v>
      </c>
      <c r="C15" s="58" t="s">
        <v>1008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1009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1010</v>
      </c>
    </row>
    <row r="19" spans="1:15" ht="30.75" customHeight="1" x14ac:dyDescent="0.25">
      <c r="L19" s="70"/>
    </row>
    <row r="20" spans="1:15" ht="15" customHeight="1" outlineLevel="1" x14ac:dyDescent="0.25">
      <c r="G20" s="314" t="s">
        <v>1011</v>
      </c>
      <c r="H20" s="314"/>
      <c r="I20" s="314"/>
      <c r="J20" s="314"/>
      <c r="K20" s="314"/>
      <c r="L20" s="314"/>
      <c r="M20" s="314"/>
      <c r="N20" s="314"/>
    </row>
    <row r="21" spans="1:15" ht="15.75" customHeight="1" outlineLevel="1" x14ac:dyDescent="0.25">
      <c r="G21" s="71"/>
      <c r="H21" s="71" t="s">
        <v>1012</v>
      </c>
      <c r="I21" s="71" t="s">
        <v>1013</v>
      </c>
      <c r="J21" s="71" t="s">
        <v>1014</v>
      </c>
      <c r="K21" s="72" t="s">
        <v>1015</v>
      </c>
      <c r="L21" s="71" t="s">
        <v>1016</v>
      </c>
      <c r="M21" s="71" t="s">
        <v>1017</v>
      </c>
      <c r="N21" s="71" t="s">
        <v>1018</v>
      </c>
      <c r="O21" s="65"/>
    </row>
    <row r="22" spans="1:15" ht="15.75" customHeight="1" outlineLevel="1" x14ac:dyDescent="0.25">
      <c r="G22" s="312" t="s">
        <v>1019</v>
      </c>
      <c r="H22" s="311">
        <v>6.09</v>
      </c>
      <c r="I22" s="313">
        <v>6.44</v>
      </c>
      <c r="J22" s="311">
        <v>5.77</v>
      </c>
      <c r="K22" s="313">
        <v>5.77</v>
      </c>
      <c r="L22" s="311">
        <v>5.23</v>
      </c>
      <c r="M22" s="311">
        <v>5.77</v>
      </c>
      <c r="N22" s="73">
        <v>6.29</v>
      </c>
      <c r="O22" t="s">
        <v>1020</v>
      </c>
    </row>
    <row r="23" spans="1:15" ht="15.75" customHeight="1" outlineLevel="1" x14ac:dyDescent="0.25">
      <c r="G23" s="312"/>
      <c r="H23" s="311"/>
      <c r="I23" s="313"/>
      <c r="J23" s="311"/>
      <c r="K23" s="313"/>
      <c r="L23" s="311"/>
      <c r="M23" s="311"/>
      <c r="N23" s="73">
        <v>6.56</v>
      </c>
      <c r="O23" t="s">
        <v>1021</v>
      </c>
    </row>
    <row r="24" spans="1:15" ht="15.75" customHeight="1" outlineLevel="1" x14ac:dyDescent="0.25">
      <c r="G24" s="74" t="s">
        <v>1022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996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1023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1024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962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33" t="s">
        <v>1025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</row>
    <row r="4" spans="1:18" ht="36.75" customHeight="1" x14ac:dyDescent="0.25">
      <c r="A4" s="317" t="s">
        <v>985</v>
      </c>
      <c r="B4" s="320" t="s">
        <v>986</v>
      </c>
      <c r="C4" s="323" t="s">
        <v>1026</v>
      </c>
      <c r="D4" s="323" t="s">
        <v>1027</v>
      </c>
      <c r="E4" s="326" t="s">
        <v>1028</v>
      </c>
      <c r="F4" s="327"/>
      <c r="G4" s="327"/>
      <c r="H4" s="327"/>
      <c r="I4" s="327"/>
      <c r="J4" s="327"/>
      <c r="K4" s="327"/>
      <c r="L4" s="327"/>
      <c r="M4" s="327"/>
      <c r="N4" s="334" t="s">
        <v>1029</v>
      </c>
      <c r="O4" s="335"/>
      <c r="P4" s="335"/>
      <c r="Q4" s="335"/>
      <c r="R4" s="336"/>
    </row>
    <row r="5" spans="1:18" ht="60" customHeight="1" x14ac:dyDescent="0.25">
      <c r="A5" s="318"/>
      <c r="B5" s="321"/>
      <c r="C5" s="324"/>
      <c r="D5" s="324"/>
      <c r="E5" s="331" t="s">
        <v>1030</v>
      </c>
      <c r="F5" s="331" t="s">
        <v>1031</v>
      </c>
      <c r="G5" s="328" t="s">
        <v>992</v>
      </c>
      <c r="H5" s="329"/>
      <c r="I5" s="329"/>
      <c r="J5" s="330"/>
      <c r="K5" s="331" t="s">
        <v>1032</v>
      </c>
      <c r="L5" s="331"/>
      <c r="M5" s="331"/>
      <c r="N5" s="76" t="s">
        <v>1033</v>
      </c>
      <c r="O5" s="76" t="s">
        <v>1034</v>
      </c>
      <c r="P5" s="76" t="s">
        <v>1035</v>
      </c>
      <c r="Q5" s="77" t="s">
        <v>1036</v>
      </c>
      <c r="R5" s="76" t="s">
        <v>1037</v>
      </c>
    </row>
    <row r="6" spans="1:18" ht="49.7" customHeight="1" x14ac:dyDescent="0.25">
      <c r="A6" s="319"/>
      <c r="B6" s="322"/>
      <c r="C6" s="325"/>
      <c r="D6" s="325"/>
      <c r="E6" s="331"/>
      <c r="F6" s="331"/>
      <c r="G6" s="49" t="s">
        <v>87</v>
      </c>
      <c r="H6" s="49" t="s">
        <v>88</v>
      </c>
      <c r="I6" s="49" t="s">
        <v>43</v>
      </c>
      <c r="J6" s="49" t="s">
        <v>962</v>
      </c>
      <c r="K6" s="49" t="s">
        <v>1033</v>
      </c>
      <c r="L6" s="49" t="s">
        <v>1034</v>
      </c>
      <c r="M6" s="49" t="s">
        <v>1035</v>
      </c>
      <c r="N6" s="49" t="s">
        <v>1038</v>
      </c>
      <c r="O6" s="49" t="s">
        <v>1039</v>
      </c>
      <c r="P6" s="49" t="s">
        <v>1040</v>
      </c>
      <c r="Q6" s="50" t="s">
        <v>1041</v>
      </c>
      <c r="R6" s="49" t="s">
        <v>1042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17">
        <v>1</v>
      </c>
      <c r="B9" s="317" t="s">
        <v>1043</v>
      </c>
      <c r="C9" s="337" t="s">
        <v>999</v>
      </c>
      <c r="D9" s="55" t="s">
        <v>1044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9"/>
      <c r="B10" s="318"/>
      <c r="C10" s="338"/>
      <c r="D10" s="55" t="s">
        <v>1045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17">
        <v>2</v>
      </c>
      <c r="B11" s="318"/>
      <c r="C11" s="337" t="s">
        <v>1046</v>
      </c>
      <c r="D11" s="55" t="s">
        <v>1044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9"/>
      <c r="B12" s="319"/>
      <c r="C12" s="338"/>
      <c r="D12" s="55" t="s">
        <v>1045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17">
        <v>3</v>
      </c>
      <c r="B13" s="317" t="s">
        <v>1001</v>
      </c>
      <c r="C13" s="339" t="s">
        <v>1002</v>
      </c>
      <c r="D13" s="55" t="s">
        <v>1047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9"/>
      <c r="B14" s="318"/>
      <c r="C14" s="340"/>
      <c r="D14" s="55" t="s">
        <v>1045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17">
        <v>4</v>
      </c>
      <c r="B15" s="318"/>
      <c r="C15" s="341" t="s">
        <v>1003</v>
      </c>
      <c r="D15" s="58" t="s">
        <v>1047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9"/>
      <c r="B16" s="319"/>
      <c r="C16" s="342"/>
      <c r="D16" s="58" t="s">
        <v>1045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17">
        <v>5</v>
      </c>
      <c r="B17" s="332" t="s">
        <v>1004</v>
      </c>
      <c r="C17" s="337" t="s">
        <v>1048</v>
      </c>
      <c r="D17" s="55" t="s">
        <v>1049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9"/>
      <c r="B18" s="332"/>
      <c r="C18" s="338"/>
      <c r="D18" s="55" t="s">
        <v>1045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17">
        <v>6</v>
      </c>
      <c r="B19" s="332"/>
      <c r="C19" s="337" t="s">
        <v>1006</v>
      </c>
      <c r="D19" s="58" t="s">
        <v>1047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9"/>
      <c r="B20" s="332"/>
      <c r="C20" s="338"/>
      <c r="D20" s="58" t="s">
        <v>1045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17">
        <v>7</v>
      </c>
      <c r="B21" s="317" t="s">
        <v>1007</v>
      </c>
      <c r="C21" s="337" t="s">
        <v>1008</v>
      </c>
      <c r="D21" s="58" t="s">
        <v>1050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9"/>
      <c r="B22" s="319"/>
      <c r="C22" s="338"/>
      <c r="D22" s="81" t="s">
        <v>1045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1051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43" t="s">
        <v>1052</v>
      </c>
      <c r="E26" s="343"/>
      <c r="F26" s="343"/>
      <c r="G26" s="343"/>
      <c r="H26" s="343"/>
      <c r="I26" s="343"/>
      <c r="J26" s="343"/>
      <c r="K26" s="343"/>
      <c r="L26" s="70"/>
      <c r="R26" s="88"/>
    </row>
    <row r="27" spans="1:18" outlineLevel="1" x14ac:dyDescent="0.25">
      <c r="D27" s="89"/>
      <c r="E27" s="89" t="s">
        <v>1012</v>
      </c>
      <c r="F27" s="89" t="s">
        <v>1013</v>
      </c>
      <c r="G27" s="89" t="s">
        <v>1014</v>
      </c>
      <c r="H27" s="90" t="s">
        <v>1015</v>
      </c>
      <c r="I27" s="90" t="s">
        <v>1016</v>
      </c>
      <c r="J27" s="90" t="s">
        <v>1017</v>
      </c>
      <c r="K27" s="61" t="s">
        <v>1018</v>
      </c>
    </row>
    <row r="28" spans="1:18" outlineLevel="1" x14ac:dyDescent="0.25">
      <c r="D28" s="344" t="s">
        <v>1019</v>
      </c>
      <c r="E28" s="346">
        <v>6.09</v>
      </c>
      <c r="F28" s="348">
        <v>6.63</v>
      </c>
      <c r="G28" s="346">
        <v>5.77</v>
      </c>
      <c r="H28" s="350">
        <v>5.77</v>
      </c>
      <c r="I28" s="350">
        <v>6.35</v>
      </c>
      <c r="J28" s="346">
        <v>5.77</v>
      </c>
      <c r="K28" s="91">
        <v>6.29</v>
      </c>
      <c r="L28" t="s">
        <v>1020</v>
      </c>
    </row>
    <row r="29" spans="1:18" outlineLevel="1" x14ac:dyDescent="0.25">
      <c r="D29" s="345"/>
      <c r="E29" s="347"/>
      <c r="F29" s="349"/>
      <c r="G29" s="347"/>
      <c r="H29" s="351"/>
      <c r="I29" s="351"/>
      <c r="J29" s="347"/>
      <c r="K29" s="91">
        <v>6.56</v>
      </c>
      <c r="L29" t="s">
        <v>1021</v>
      </c>
    </row>
    <row r="30" spans="1:18" outlineLevel="1" x14ac:dyDescent="0.25">
      <c r="D30" s="92" t="s">
        <v>1022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44" t="s">
        <v>996</v>
      </c>
      <c r="E31" s="346">
        <v>11.37</v>
      </c>
      <c r="F31" s="348">
        <v>13.56</v>
      </c>
      <c r="G31" s="346">
        <v>15.91</v>
      </c>
      <c r="H31" s="350">
        <v>15.91</v>
      </c>
      <c r="I31" s="350">
        <v>14.03</v>
      </c>
      <c r="J31" s="346">
        <v>15.91</v>
      </c>
      <c r="K31" s="91">
        <v>8.2899999999999991</v>
      </c>
      <c r="L31" t="s">
        <v>1020</v>
      </c>
    </row>
    <row r="32" spans="1:18" outlineLevel="1" x14ac:dyDescent="0.25">
      <c r="D32" s="345"/>
      <c r="E32" s="347"/>
      <c r="F32" s="349"/>
      <c r="G32" s="347"/>
      <c r="H32" s="351"/>
      <c r="I32" s="351"/>
      <c r="J32" s="347"/>
      <c r="K32" s="91">
        <v>11.84</v>
      </c>
      <c r="L32" t="s">
        <v>1021</v>
      </c>
    </row>
    <row r="33" spans="4:12" ht="15" customHeight="1" outlineLevel="1" x14ac:dyDescent="0.25">
      <c r="D33" s="93" t="s">
        <v>1023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1053</v>
      </c>
    </row>
    <row r="34" spans="4:12" outlineLevel="1" x14ac:dyDescent="0.25">
      <c r="D34" s="93" t="s">
        <v>1024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1053</v>
      </c>
    </row>
    <row r="35" spans="4:12" outlineLevel="1" x14ac:dyDescent="0.25">
      <c r="D35" s="92" t="s">
        <v>962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9" t="s">
        <v>10</v>
      </c>
      <c r="B2" s="249"/>
      <c r="C2" s="249"/>
      <c r="D2" s="249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5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52"/>
    </row>
    <row r="5" spans="1:4" x14ac:dyDescent="0.25">
      <c r="A5" s="5"/>
      <c r="B5" s="1"/>
      <c r="C5" s="1"/>
    </row>
    <row r="6" spans="1:4" x14ac:dyDescent="0.25">
      <c r="A6" s="249" t="s">
        <v>12</v>
      </c>
      <c r="B6" s="249"/>
      <c r="C6" s="249"/>
      <c r="D6" s="24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53" t="s">
        <v>5</v>
      </c>
      <c r="B15" s="254" t="s">
        <v>15</v>
      </c>
      <c r="C15" s="254"/>
      <c r="D15" s="254"/>
    </row>
    <row r="16" spans="1:4" x14ac:dyDescent="0.25">
      <c r="A16" s="253"/>
      <c r="B16" s="253" t="s">
        <v>17</v>
      </c>
      <c r="C16" s="254" t="s">
        <v>28</v>
      </c>
      <c r="D16" s="254"/>
    </row>
    <row r="17" spans="1:4" ht="39.200000000000003" customHeight="1" x14ac:dyDescent="0.25">
      <c r="A17" s="253"/>
      <c r="B17" s="25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55" t="s">
        <v>29</v>
      </c>
      <c r="B2" s="255"/>
      <c r="C2" s="255"/>
      <c r="D2" s="255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60" zoomScaleNormal="70" workbookViewId="0">
      <selection activeCell="D63" sqref="D63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56" t="s">
        <v>45</v>
      </c>
      <c r="C3" s="256"/>
      <c r="D3" s="256"/>
    </row>
    <row r="4" spans="2:5" x14ac:dyDescent="0.25">
      <c r="B4" s="257" t="s">
        <v>46</v>
      </c>
      <c r="C4" s="257"/>
      <c r="D4" s="257"/>
    </row>
    <row r="5" spans="2:5" ht="84.2" customHeight="1" x14ac:dyDescent="0.25">
      <c r="B5" s="259" t="s">
        <v>47</v>
      </c>
      <c r="C5" s="259"/>
      <c r="D5" s="259"/>
    </row>
    <row r="6" spans="2:5" ht="18.75" customHeight="1" x14ac:dyDescent="0.25">
      <c r="B6" s="166"/>
      <c r="C6" s="166"/>
      <c r="D6" s="166"/>
    </row>
    <row r="7" spans="2:5" ht="64.5" customHeight="1" x14ac:dyDescent="0.25">
      <c r="B7" s="258" t="s">
        <v>48</v>
      </c>
      <c r="C7" s="258"/>
      <c r="D7" s="258"/>
    </row>
    <row r="8" spans="2:5" ht="31.7" customHeight="1" x14ac:dyDescent="0.25">
      <c r="B8" s="258" t="s">
        <v>49</v>
      </c>
      <c r="C8" s="258"/>
      <c r="D8" s="258"/>
    </row>
    <row r="9" spans="2:5" ht="15.75" customHeight="1" x14ac:dyDescent="0.25">
      <c r="B9" s="258" t="s">
        <v>50</v>
      </c>
      <c r="C9" s="258"/>
      <c r="D9" s="258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247" t="s">
        <v>54</v>
      </c>
    </row>
    <row r="13" spans="2:5" x14ac:dyDescent="0.25">
      <c r="B13" s="116">
        <v>2</v>
      </c>
      <c r="C13" s="119" t="s">
        <v>55</v>
      </c>
      <c r="D13" s="247" t="s">
        <v>56</v>
      </c>
    </row>
    <row r="14" spans="2:5" x14ac:dyDescent="0.25">
      <c r="B14" s="116">
        <v>3</v>
      </c>
      <c r="C14" s="119" t="s">
        <v>57</v>
      </c>
      <c r="D14" s="247" t="s">
        <v>58</v>
      </c>
    </row>
    <row r="15" spans="2:5" x14ac:dyDescent="0.25">
      <c r="B15" s="116">
        <v>4</v>
      </c>
      <c r="C15" s="119" t="s">
        <v>59</v>
      </c>
      <c r="D15" s="248">
        <v>1</v>
      </c>
    </row>
    <row r="16" spans="2:5" ht="116.45" customHeight="1" x14ac:dyDescent="0.25">
      <c r="B16" s="116">
        <v>5</v>
      </c>
      <c r="C16" s="110" t="s">
        <v>60</v>
      </c>
      <c r="D16" s="181" t="s">
        <v>61</v>
      </c>
    </row>
    <row r="17" spans="2:5" ht="79.5" customHeight="1" x14ac:dyDescent="0.25">
      <c r="B17" s="116">
        <v>6</v>
      </c>
      <c r="C17" s="110" t="s">
        <v>62</v>
      </c>
      <c r="D17" s="246">
        <f>D18+D19</f>
        <v>13.0076550718</v>
      </c>
      <c r="E17" s="165"/>
    </row>
    <row r="18" spans="2:5" x14ac:dyDescent="0.25">
      <c r="B18" s="150" t="s">
        <v>63</v>
      </c>
      <c r="C18" s="119" t="s">
        <v>64</v>
      </c>
      <c r="D18" s="246">
        <f>'Прил.2 Расч стоим'!F12/1000</f>
        <v>7.5021464933999997</v>
      </c>
    </row>
    <row r="19" spans="2:5" ht="15.75" customHeight="1" x14ac:dyDescent="0.25">
      <c r="B19" s="150" t="s">
        <v>65</v>
      </c>
      <c r="C19" s="119" t="s">
        <v>66</v>
      </c>
      <c r="D19" s="246">
        <f>'Прил.2 Расч стоим'!H14/1000</f>
        <v>5.5055085784000006</v>
      </c>
    </row>
    <row r="20" spans="2:5" ht="16.5" customHeight="1" x14ac:dyDescent="0.25">
      <c r="B20" s="150" t="s">
        <v>67</v>
      </c>
      <c r="C20" s="119" t="s">
        <v>68</v>
      </c>
      <c r="D20" s="246"/>
    </row>
    <row r="21" spans="2:5" ht="35.450000000000003" customHeight="1" x14ac:dyDescent="0.25">
      <c r="B21" s="150" t="s">
        <v>69</v>
      </c>
      <c r="C21" s="149" t="s">
        <v>70</v>
      </c>
      <c r="D21" s="246"/>
    </row>
    <row r="22" spans="2:5" x14ac:dyDescent="0.25">
      <c r="B22" s="116">
        <v>7</v>
      </c>
      <c r="C22" s="149" t="s">
        <v>71</v>
      </c>
      <c r="D22" s="239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246">
        <f>D17</f>
        <v>13.0076550718</v>
      </c>
      <c r="E23" s="165"/>
    </row>
    <row r="24" spans="2:5" ht="60.75" customHeight="1" x14ac:dyDescent="0.25">
      <c r="B24" s="116">
        <v>9</v>
      </c>
      <c r="C24" s="110" t="s">
        <v>74</v>
      </c>
      <c r="D24" s="246">
        <f>D23/D15</f>
        <v>13.0076550718</v>
      </c>
      <c r="E24" s="147"/>
    </row>
    <row r="25" spans="2:5" ht="48.2" customHeight="1" x14ac:dyDescent="0.25">
      <c r="B25" s="116">
        <v>10</v>
      </c>
      <c r="C25" s="119" t="s">
        <v>75</v>
      </c>
      <c r="D25" s="247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9" width="13" style="112" customWidth="1"/>
    <col min="10" max="10" width="14.42578125" style="112" customWidth="1"/>
    <col min="11" max="11" width="18" style="112" customWidth="1"/>
    <col min="12" max="12" width="9.140625" style="112"/>
  </cols>
  <sheetData>
    <row r="3" spans="2:11" x14ac:dyDescent="0.25">
      <c r="B3" s="256" t="s">
        <v>80</v>
      </c>
      <c r="C3" s="256"/>
      <c r="D3" s="256"/>
      <c r="E3" s="256"/>
      <c r="F3" s="256"/>
      <c r="G3" s="256"/>
      <c r="H3" s="256"/>
      <c r="I3" s="256"/>
      <c r="J3" s="256"/>
      <c r="K3" s="144"/>
    </row>
    <row r="4" spans="2:11" x14ac:dyDescent="0.25">
      <c r="B4" s="257" t="s">
        <v>81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58" t="str">
        <f>'Прил.1 Сравнит табл'!B7:D7</f>
        <v>Наименование разрабатываемого показателя УНЦ - ПЧЗ Насосная ЗПС 220 кВ</v>
      </c>
      <c r="C6" s="258"/>
      <c r="D6" s="258"/>
      <c r="E6" s="258"/>
      <c r="F6" s="258"/>
      <c r="G6" s="258"/>
      <c r="H6" s="258"/>
      <c r="I6" s="258"/>
      <c r="J6" s="258"/>
      <c r="K6" s="258"/>
    </row>
    <row r="7" spans="2:11" x14ac:dyDescent="0.25">
      <c r="B7" s="258" t="str">
        <f>'Прил.1 Сравнит табл'!B9:D9</f>
        <v>Единица измерения  — 1 ПС</v>
      </c>
      <c r="C7" s="258"/>
      <c r="D7" s="258"/>
      <c r="E7" s="258"/>
      <c r="F7" s="258"/>
      <c r="G7" s="258"/>
      <c r="H7" s="258"/>
      <c r="I7" s="258"/>
      <c r="J7" s="258"/>
      <c r="K7" s="258"/>
    </row>
    <row r="8" spans="2:11" ht="18.75" customHeight="1" x14ac:dyDescent="0.25">
      <c r="B8" s="125"/>
    </row>
    <row r="9" spans="2:11" ht="15.75" customHeight="1" x14ac:dyDescent="0.25">
      <c r="B9" s="262" t="s">
        <v>33</v>
      </c>
      <c r="C9" s="262" t="s">
        <v>82</v>
      </c>
      <c r="D9" s="262" t="s">
        <v>83</v>
      </c>
      <c r="E9" s="262"/>
      <c r="F9" s="262"/>
      <c r="G9" s="262"/>
      <c r="H9" s="262"/>
      <c r="I9" s="262"/>
      <c r="J9" s="262"/>
    </row>
    <row r="10" spans="2:11" ht="15.75" customHeight="1" x14ac:dyDescent="0.25">
      <c r="B10" s="262"/>
      <c r="C10" s="262"/>
      <c r="D10" s="262" t="s">
        <v>84</v>
      </c>
      <c r="E10" s="262" t="s">
        <v>85</v>
      </c>
      <c r="F10" s="262" t="s">
        <v>86</v>
      </c>
      <c r="G10" s="262"/>
      <c r="H10" s="262"/>
      <c r="I10" s="262"/>
      <c r="J10" s="262"/>
    </row>
    <row r="11" spans="2:11" ht="31.7" customHeight="1" x14ac:dyDescent="0.25">
      <c r="B11" s="262"/>
      <c r="C11" s="262"/>
      <c r="D11" s="262"/>
      <c r="E11" s="262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1" ht="15" customHeight="1" x14ac:dyDescent="0.25">
      <c r="B12" s="236"/>
      <c r="C12" s="237" t="s">
        <v>91</v>
      </c>
      <c r="D12" s="238"/>
      <c r="E12" s="239"/>
      <c r="F12" s="263">
        <f>(Прил.3!H12+Прил.3!H37+Прил.3!H39+Прил.3!H95)*8.42/1000</f>
        <v>7502.1464933999996</v>
      </c>
      <c r="G12" s="264"/>
      <c r="H12" s="240">
        <f>Прил.3!H84*4.28/1000</f>
        <v>5505.5085784000003</v>
      </c>
      <c r="I12" s="241"/>
      <c r="J12" s="242">
        <f>F12+H12</f>
        <v>13007.6550718</v>
      </c>
    </row>
    <row r="13" spans="2:11" ht="15" customHeight="1" x14ac:dyDescent="0.25">
      <c r="B13" s="265" t="s">
        <v>92</v>
      </c>
      <c r="C13" s="265"/>
      <c r="D13" s="265"/>
      <c r="E13" s="265"/>
      <c r="F13" s="243"/>
      <c r="G13" s="243"/>
      <c r="H13" s="243"/>
      <c r="I13" s="244"/>
      <c r="J13" s="245"/>
    </row>
    <row r="14" spans="2:11" ht="15.75" customHeight="1" x14ac:dyDescent="0.25">
      <c r="B14" s="265" t="s">
        <v>93</v>
      </c>
      <c r="C14" s="265"/>
      <c r="D14" s="265"/>
      <c r="E14" s="265"/>
      <c r="F14" s="260">
        <f>F12</f>
        <v>7502.1464933999996</v>
      </c>
      <c r="G14" s="261"/>
      <c r="H14" s="243">
        <f>H12</f>
        <v>5505.5085784000003</v>
      </c>
      <c r="I14" s="244"/>
      <c r="J14" s="245">
        <f>J12</f>
        <v>13007.6550718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369"/>
  <sheetViews>
    <sheetView view="pageBreakPreview" topLeftCell="A344" zoomScale="55" zoomScaleSheetLayoutView="55" workbookViewId="0">
      <selection activeCell="G364" sqref="G364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</cols>
  <sheetData>
    <row r="3" spans="1:11" x14ac:dyDescent="0.25">
      <c r="A3" s="256" t="s">
        <v>95</v>
      </c>
      <c r="B3" s="256"/>
      <c r="C3" s="256"/>
      <c r="D3" s="256"/>
      <c r="E3" s="256"/>
      <c r="F3" s="256"/>
      <c r="G3" s="256"/>
      <c r="H3" s="256"/>
    </row>
    <row r="4" spans="1:11" x14ac:dyDescent="0.25">
      <c r="A4" s="257" t="s">
        <v>96</v>
      </c>
      <c r="B4" s="257"/>
      <c r="C4" s="257"/>
      <c r="D4" s="257"/>
      <c r="E4" s="257"/>
      <c r="F4" s="257"/>
      <c r="G4" s="257"/>
      <c r="H4" s="257"/>
    </row>
    <row r="5" spans="1:11" ht="18.75" customHeight="1" x14ac:dyDescent="0.25">
      <c r="A5" s="168"/>
      <c r="B5" s="168"/>
      <c r="C5" s="277" t="s">
        <v>97</v>
      </c>
      <c r="D5" s="277"/>
      <c r="E5" s="277"/>
      <c r="F5" s="277"/>
      <c r="G5" s="277"/>
      <c r="H5" s="277"/>
    </row>
    <row r="6" spans="1:11" x14ac:dyDescent="0.25">
      <c r="A6" s="143"/>
    </row>
    <row r="7" spans="1:11" x14ac:dyDescent="0.25">
      <c r="A7" s="275" t="s">
        <v>98</v>
      </c>
      <c r="B7" s="275"/>
      <c r="C7" s="275"/>
      <c r="D7" s="275"/>
      <c r="E7" s="275"/>
      <c r="F7" s="275"/>
      <c r="G7" s="275"/>
      <c r="H7" s="275"/>
    </row>
    <row r="8" spans="1:11" x14ac:dyDescent="0.25">
      <c r="A8" s="153"/>
      <c r="B8" s="153"/>
      <c r="C8" s="153"/>
      <c r="D8" s="153"/>
      <c r="E8" s="153"/>
      <c r="F8" s="153"/>
      <c r="G8" s="153"/>
      <c r="H8" s="153"/>
    </row>
    <row r="9" spans="1:11" ht="38.25" customHeight="1" x14ac:dyDescent="0.25">
      <c r="A9" s="262" t="s">
        <v>99</v>
      </c>
      <c r="B9" s="262" t="s">
        <v>100</v>
      </c>
      <c r="C9" s="262" t="s">
        <v>101</v>
      </c>
      <c r="D9" s="262" t="s">
        <v>102</v>
      </c>
      <c r="E9" s="262" t="s">
        <v>103</v>
      </c>
      <c r="F9" s="262" t="s">
        <v>104</v>
      </c>
      <c r="G9" s="262" t="s">
        <v>105</v>
      </c>
      <c r="H9" s="262"/>
    </row>
    <row r="10" spans="1:11" ht="40.700000000000003" customHeight="1" x14ac:dyDescent="0.25">
      <c r="A10" s="262"/>
      <c r="B10" s="262"/>
      <c r="C10" s="262"/>
      <c r="D10" s="262"/>
      <c r="E10" s="262"/>
      <c r="F10" s="262"/>
      <c r="G10" s="116" t="s">
        <v>106</v>
      </c>
      <c r="H10" s="116" t="s">
        <v>107</v>
      </c>
    </row>
    <row r="11" spans="1:11" ht="16.5" customHeight="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  <c r="J11" s="4"/>
      <c r="K11" s="214">
        <f>SUM(K13:K36)</f>
        <v>19213.22</v>
      </c>
    </row>
    <row r="12" spans="1:11" s="154" customFormat="1" ht="16.5" customHeight="1" x14ac:dyDescent="0.25">
      <c r="A12" s="269" t="s">
        <v>109</v>
      </c>
      <c r="B12" s="270"/>
      <c r="C12" s="271"/>
      <c r="D12" s="271"/>
      <c r="E12" s="270"/>
      <c r="F12" s="167">
        <f>SUM(F13:F36)</f>
        <v>5384.55</v>
      </c>
      <c r="G12" s="10"/>
      <c r="H12" s="167">
        <f>SUM(H13:H36)</f>
        <v>49568.18</v>
      </c>
      <c r="J12" s="215">
        <f>K11/F12</f>
        <v>3.5682127568692001</v>
      </c>
      <c r="K12" s="4"/>
    </row>
    <row r="13" spans="1:11" s="154" customFormat="1" x14ac:dyDescent="0.25">
      <c r="A13" s="7">
        <v>1</v>
      </c>
      <c r="B13" s="172"/>
      <c r="C13" s="171" t="s">
        <v>110</v>
      </c>
      <c r="D13" s="8" t="s">
        <v>111</v>
      </c>
      <c r="E13" s="2" t="s">
        <v>112</v>
      </c>
      <c r="F13" s="171">
        <v>1271.51</v>
      </c>
      <c r="G13" s="42">
        <v>9.4</v>
      </c>
      <c r="H13" s="27">
        <f t="shared" ref="H13:H36" si="0">ROUND(F13*G13,2)</f>
        <v>11952.19</v>
      </c>
      <c r="J13" s="4">
        <v>3.8</v>
      </c>
      <c r="K13" s="214">
        <f t="shared" ref="K13:K36" si="1">F13*J13</f>
        <v>4831.7380000000003</v>
      </c>
    </row>
    <row r="14" spans="1:11" s="154" customFormat="1" x14ac:dyDescent="0.25">
      <c r="A14" s="7">
        <v>2</v>
      </c>
      <c r="B14" s="172"/>
      <c r="C14" s="171" t="s">
        <v>113</v>
      </c>
      <c r="D14" s="8" t="s">
        <v>114</v>
      </c>
      <c r="E14" s="2" t="s">
        <v>112</v>
      </c>
      <c r="F14" s="171">
        <v>856.48</v>
      </c>
      <c r="G14" s="42">
        <v>8.74</v>
      </c>
      <c r="H14" s="27">
        <f t="shared" si="0"/>
        <v>7485.64</v>
      </c>
      <c r="J14" s="4">
        <v>3.2</v>
      </c>
      <c r="K14" s="214">
        <f t="shared" si="1"/>
        <v>2740.7359999999999</v>
      </c>
    </row>
    <row r="15" spans="1:11" s="154" customFormat="1" x14ac:dyDescent="0.25">
      <c r="A15" s="7">
        <v>3</v>
      </c>
      <c r="B15" s="172"/>
      <c r="C15" s="171" t="s">
        <v>115</v>
      </c>
      <c r="D15" s="8" t="s">
        <v>116</v>
      </c>
      <c r="E15" s="2" t="s">
        <v>112</v>
      </c>
      <c r="F15" s="171">
        <v>586.94000000000005</v>
      </c>
      <c r="G15" s="42">
        <v>8.9700000000000006</v>
      </c>
      <c r="H15" s="27">
        <f t="shared" si="0"/>
        <v>5264.85</v>
      </c>
      <c r="J15" s="4">
        <v>3.4</v>
      </c>
      <c r="K15" s="214">
        <f t="shared" si="1"/>
        <v>1995.596</v>
      </c>
    </row>
    <row r="16" spans="1:11" s="154" customFormat="1" x14ac:dyDescent="0.25">
      <c r="A16" s="7">
        <v>4</v>
      </c>
      <c r="B16" s="172"/>
      <c r="C16" s="171" t="s">
        <v>117</v>
      </c>
      <c r="D16" s="8" t="s">
        <v>118</v>
      </c>
      <c r="E16" s="2" t="s">
        <v>112</v>
      </c>
      <c r="F16" s="171">
        <v>520.15</v>
      </c>
      <c r="G16" s="42">
        <v>9.2899999999999991</v>
      </c>
      <c r="H16" s="27">
        <f t="shared" si="0"/>
        <v>4832.1899999999996</v>
      </c>
      <c r="J16" s="4">
        <v>3.7</v>
      </c>
      <c r="K16" s="214">
        <f t="shared" si="1"/>
        <v>1924.5550000000001</v>
      </c>
    </row>
    <row r="17" spans="1:11" s="154" customFormat="1" x14ac:dyDescent="0.25">
      <c r="A17" s="7">
        <v>5</v>
      </c>
      <c r="B17" s="172"/>
      <c r="C17" s="171" t="s">
        <v>119</v>
      </c>
      <c r="D17" s="8" t="s">
        <v>120</v>
      </c>
      <c r="E17" s="2" t="s">
        <v>112</v>
      </c>
      <c r="F17" s="171">
        <v>436.74</v>
      </c>
      <c r="G17" s="42">
        <v>9.07</v>
      </c>
      <c r="H17" s="27">
        <f t="shared" si="0"/>
        <v>3961.23</v>
      </c>
      <c r="J17" s="4">
        <v>3.5</v>
      </c>
      <c r="K17" s="214">
        <f t="shared" si="1"/>
        <v>1528.59</v>
      </c>
    </row>
    <row r="18" spans="1:11" s="154" customFormat="1" x14ac:dyDescent="0.25">
      <c r="A18" s="7">
        <v>6</v>
      </c>
      <c r="B18" s="172"/>
      <c r="C18" s="171" t="s">
        <v>121</v>
      </c>
      <c r="D18" s="8" t="s">
        <v>122</v>
      </c>
      <c r="E18" s="2" t="s">
        <v>112</v>
      </c>
      <c r="F18" s="171">
        <v>350.07</v>
      </c>
      <c r="G18" s="42">
        <v>9.6199999999999992</v>
      </c>
      <c r="H18" s="27">
        <f t="shared" si="0"/>
        <v>3367.67</v>
      </c>
      <c r="J18" s="4">
        <v>4</v>
      </c>
      <c r="K18" s="214">
        <f t="shared" si="1"/>
        <v>1400.28</v>
      </c>
    </row>
    <row r="19" spans="1:11" s="154" customFormat="1" x14ac:dyDescent="0.25">
      <c r="A19" s="7">
        <v>7</v>
      </c>
      <c r="B19" s="172"/>
      <c r="C19" s="171" t="s">
        <v>123</v>
      </c>
      <c r="D19" s="8" t="s">
        <v>124</v>
      </c>
      <c r="E19" s="2" t="s">
        <v>112</v>
      </c>
      <c r="F19" s="171">
        <v>247.13</v>
      </c>
      <c r="G19" s="42">
        <v>9.92</v>
      </c>
      <c r="H19" s="27">
        <f t="shared" si="0"/>
        <v>2451.5300000000002</v>
      </c>
      <c r="J19" s="4">
        <v>4.2</v>
      </c>
      <c r="K19" s="214">
        <f t="shared" si="1"/>
        <v>1037.9459999999999</v>
      </c>
    </row>
    <row r="20" spans="1:11" s="154" customFormat="1" x14ac:dyDescent="0.25">
      <c r="A20" s="7">
        <v>8</v>
      </c>
      <c r="B20" s="172"/>
      <c r="C20" s="171" t="s">
        <v>125</v>
      </c>
      <c r="D20" s="8" t="s">
        <v>126</v>
      </c>
      <c r="E20" s="2" t="s">
        <v>112</v>
      </c>
      <c r="F20" s="171">
        <v>134.4</v>
      </c>
      <c r="G20" s="42">
        <v>11.82</v>
      </c>
      <c r="H20" s="27">
        <f t="shared" si="0"/>
        <v>1588.61</v>
      </c>
      <c r="J20" s="4">
        <v>5.4</v>
      </c>
      <c r="K20" s="214">
        <f t="shared" si="1"/>
        <v>725.76</v>
      </c>
    </row>
    <row r="21" spans="1:11" s="154" customFormat="1" x14ac:dyDescent="0.25">
      <c r="A21" s="7">
        <v>9</v>
      </c>
      <c r="B21" s="172"/>
      <c r="C21" s="171" t="s">
        <v>127</v>
      </c>
      <c r="D21" s="8" t="s">
        <v>128</v>
      </c>
      <c r="E21" s="2" t="s">
        <v>112</v>
      </c>
      <c r="F21" s="171">
        <v>131.88999999999999</v>
      </c>
      <c r="G21" s="42">
        <v>9.76</v>
      </c>
      <c r="H21" s="27">
        <f t="shared" si="0"/>
        <v>1287.25</v>
      </c>
      <c r="J21" s="4">
        <v>4.0999999999999996</v>
      </c>
      <c r="K21" s="214">
        <f t="shared" si="1"/>
        <v>540.74900000000002</v>
      </c>
    </row>
    <row r="22" spans="1:11" s="154" customFormat="1" x14ac:dyDescent="0.25">
      <c r="A22" s="7">
        <v>10</v>
      </c>
      <c r="B22" s="172"/>
      <c r="C22" s="171" t="s">
        <v>129</v>
      </c>
      <c r="D22" s="8" t="s">
        <v>130</v>
      </c>
      <c r="E22" s="2" t="s">
        <v>112</v>
      </c>
      <c r="F22" s="171">
        <v>151.69</v>
      </c>
      <c r="G22" s="42">
        <v>7.94</v>
      </c>
      <c r="H22" s="27">
        <f t="shared" si="0"/>
        <v>1204.42</v>
      </c>
      <c r="J22" s="4">
        <v>2.2000000000000002</v>
      </c>
      <c r="K22" s="214">
        <f t="shared" si="1"/>
        <v>333.71800000000002</v>
      </c>
    </row>
    <row r="23" spans="1:11" s="154" customFormat="1" x14ac:dyDescent="0.25">
      <c r="A23" s="7">
        <v>11</v>
      </c>
      <c r="B23" s="172"/>
      <c r="C23" s="171" t="s">
        <v>131</v>
      </c>
      <c r="D23" s="8" t="s">
        <v>132</v>
      </c>
      <c r="E23" s="2" t="s">
        <v>112</v>
      </c>
      <c r="F23" s="171">
        <v>115.2</v>
      </c>
      <c r="G23" s="42">
        <v>10.06</v>
      </c>
      <c r="H23" s="27">
        <f t="shared" si="0"/>
        <v>1158.9100000000001</v>
      </c>
      <c r="J23" s="4">
        <v>4.3</v>
      </c>
      <c r="K23" s="214">
        <f t="shared" si="1"/>
        <v>495.36</v>
      </c>
    </row>
    <row r="24" spans="1:11" s="154" customFormat="1" x14ac:dyDescent="0.25">
      <c r="A24" s="7">
        <v>12</v>
      </c>
      <c r="B24" s="172"/>
      <c r="C24" s="171" t="s">
        <v>133</v>
      </c>
      <c r="D24" s="8" t="s">
        <v>134</v>
      </c>
      <c r="E24" s="2" t="s">
        <v>112</v>
      </c>
      <c r="F24" s="171">
        <v>142.91999999999999</v>
      </c>
      <c r="G24" s="42">
        <v>7.5</v>
      </c>
      <c r="H24" s="27">
        <f t="shared" si="0"/>
        <v>1071.9000000000001</v>
      </c>
      <c r="J24" s="4">
        <v>1.5</v>
      </c>
      <c r="K24" s="214">
        <f t="shared" si="1"/>
        <v>214.38</v>
      </c>
    </row>
    <row r="25" spans="1:11" s="154" customFormat="1" x14ac:dyDescent="0.25">
      <c r="A25" s="7">
        <v>13</v>
      </c>
      <c r="B25" s="172"/>
      <c r="C25" s="171" t="s">
        <v>135</v>
      </c>
      <c r="D25" s="8" t="s">
        <v>136</v>
      </c>
      <c r="E25" s="2" t="s">
        <v>112</v>
      </c>
      <c r="F25" s="171">
        <v>95.06</v>
      </c>
      <c r="G25" s="42">
        <v>8.5299999999999994</v>
      </c>
      <c r="H25" s="27">
        <f t="shared" si="0"/>
        <v>810.86</v>
      </c>
      <c r="J25" s="4">
        <v>3</v>
      </c>
      <c r="K25" s="214">
        <f t="shared" si="1"/>
        <v>285.18</v>
      </c>
    </row>
    <row r="26" spans="1:11" s="154" customFormat="1" x14ac:dyDescent="0.25">
      <c r="A26" s="7">
        <v>14</v>
      </c>
      <c r="B26" s="172"/>
      <c r="C26" s="171" t="s">
        <v>137</v>
      </c>
      <c r="D26" s="8" t="s">
        <v>138</v>
      </c>
      <c r="E26" s="2" t="s">
        <v>112</v>
      </c>
      <c r="F26" s="171">
        <v>70.430000000000007</v>
      </c>
      <c r="G26" s="42">
        <v>9.51</v>
      </c>
      <c r="H26" s="27">
        <f t="shared" si="0"/>
        <v>669.79</v>
      </c>
      <c r="J26" s="4">
        <v>3.9</v>
      </c>
      <c r="K26" s="214">
        <f t="shared" si="1"/>
        <v>274.67700000000002</v>
      </c>
    </row>
    <row r="27" spans="1:11" s="154" customFormat="1" x14ac:dyDescent="0.25">
      <c r="A27" s="7">
        <v>15</v>
      </c>
      <c r="B27" s="172"/>
      <c r="C27" s="171" t="s">
        <v>139</v>
      </c>
      <c r="D27" s="8" t="s">
        <v>140</v>
      </c>
      <c r="E27" s="2" t="s">
        <v>112</v>
      </c>
      <c r="F27" s="171">
        <v>74.22</v>
      </c>
      <c r="G27" s="42">
        <v>7.8</v>
      </c>
      <c r="H27" s="27">
        <f t="shared" si="0"/>
        <v>578.91999999999996</v>
      </c>
      <c r="J27" s="4">
        <v>2</v>
      </c>
      <c r="K27" s="214">
        <f t="shared" si="1"/>
        <v>148.44</v>
      </c>
    </row>
    <row r="28" spans="1:11" s="154" customFormat="1" x14ac:dyDescent="0.25">
      <c r="A28" s="7">
        <v>16</v>
      </c>
      <c r="B28" s="172"/>
      <c r="C28" s="171" t="s">
        <v>141</v>
      </c>
      <c r="D28" s="8" t="s">
        <v>142</v>
      </c>
      <c r="E28" s="2" t="s">
        <v>112</v>
      </c>
      <c r="F28" s="171">
        <v>60</v>
      </c>
      <c r="G28" s="42">
        <v>8.3800000000000008</v>
      </c>
      <c r="H28" s="27">
        <f t="shared" si="0"/>
        <v>502.8</v>
      </c>
      <c r="J28" s="4">
        <v>2.8</v>
      </c>
      <c r="K28" s="214">
        <f t="shared" si="1"/>
        <v>168</v>
      </c>
    </row>
    <row r="29" spans="1:11" s="154" customFormat="1" x14ac:dyDescent="0.25">
      <c r="A29" s="7">
        <v>17</v>
      </c>
      <c r="B29" s="172"/>
      <c r="C29" s="171" t="s">
        <v>143</v>
      </c>
      <c r="D29" s="8" t="s">
        <v>144</v>
      </c>
      <c r="E29" s="2" t="s">
        <v>112</v>
      </c>
      <c r="F29" s="171">
        <v>33.25</v>
      </c>
      <c r="G29" s="42">
        <v>11.27</v>
      </c>
      <c r="H29" s="27">
        <f t="shared" si="0"/>
        <v>374.73</v>
      </c>
      <c r="J29" s="4">
        <v>5.0999999999999996</v>
      </c>
      <c r="K29" s="214">
        <f t="shared" si="1"/>
        <v>169.57499999999999</v>
      </c>
    </row>
    <row r="30" spans="1:11" s="154" customFormat="1" x14ac:dyDescent="0.25">
      <c r="A30" s="7">
        <v>18</v>
      </c>
      <c r="B30" s="172"/>
      <c r="C30" s="171" t="s">
        <v>145</v>
      </c>
      <c r="D30" s="8" t="s">
        <v>146</v>
      </c>
      <c r="E30" s="2" t="s">
        <v>112</v>
      </c>
      <c r="F30" s="171">
        <v>33</v>
      </c>
      <c r="G30" s="42">
        <v>10.35</v>
      </c>
      <c r="H30" s="27">
        <f t="shared" si="0"/>
        <v>341.55</v>
      </c>
      <c r="J30" s="4">
        <v>4.5</v>
      </c>
      <c r="K30" s="214">
        <f t="shared" si="1"/>
        <v>148.5</v>
      </c>
    </row>
    <row r="31" spans="1:11" s="154" customFormat="1" x14ac:dyDescent="0.25">
      <c r="A31" s="7">
        <v>19</v>
      </c>
      <c r="B31" s="172"/>
      <c r="C31" s="171" t="s">
        <v>147</v>
      </c>
      <c r="D31" s="8" t="s">
        <v>148</v>
      </c>
      <c r="E31" s="2" t="s">
        <v>112</v>
      </c>
      <c r="F31" s="171">
        <v>32.57</v>
      </c>
      <c r="G31" s="42">
        <v>8.64</v>
      </c>
      <c r="H31" s="27">
        <f t="shared" si="0"/>
        <v>281.39999999999998</v>
      </c>
      <c r="J31" s="4">
        <v>3.1</v>
      </c>
      <c r="K31" s="214">
        <f t="shared" si="1"/>
        <v>100.967</v>
      </c>
    </row>
    <row r="32" spans="1:11" s="154" customFormat="1" x14ac:dyDescent="0.25">
      <c r="A32" s="7">
        <v>20</v>
      </c>
      <c r="B32" s="172"/>
      <c r="C32" s="171" t="s">
        <v>149</v>
      </c>
      <c r="D32" s="8" t="s">
        <v>150</v>
      </c>
      <c r="E32" s="2" t="s">
        <v>112</v>
      </c>
      <c r="F32" s="171">
        <v>14.73</v>
      </c>
      <c r="G32" s="42">
        <v>10.210000000000001</v>
      </c>
      <c r="H32" s="27">
        <f t="shared" si="0"/>
        <v>150.38999999999999</v>
      </c>
      <c r="J32" s="4">
        <v>4.4000000000000004</v>
      </c>
      <c r="K32" s="214">
        <f t="shared" si="1"/>
        <v>64.811999999999998</v>
      </c>
    </row>
    <row r="33" spans="1:11" s="154" customFormat="1" x14ac:dyDescent="0.25">
      <c r="A33" s="7">
        <v>21</v>
      </c>
      <c r="B33" s="172"/>
      <c r="C33" s="171" t="s">
        <v>151</v>
      </c>
      <c r="D33" s="8" t="s">
        <v>152</v>
      </c>
      <c r="E33" s="2" t="s">
        <v>112</v>
      </c>
      <c r="F33" s="171">
        <v>11.16</v>
      </c>
      <c r="G33" s="42">
        <v>9.18</v>
      </c>
      <c r="H33" s="27">
        <f t="shared" si="0"/>
        <v>102.45</v>
      </c>
      <c r="J33" s="4">
        <v>3.6</v>
      </c>
      <c r="K33" s="214">
        <f t="shared" si="1"/>
        <v>40.176000000000002</v>
      </c>
    </row>
    <row r="34" spans="1:11" s="154" customFormat="1" x14ac:dyDescent="0.25">
      <c r="A34" s="7">
        <v>22</v>
      </c>
      <c r="B34" s="172"/>
      <c r="C34" s="171" t="s">
        <v>153</v>
      </c>
      <c r="D34" s="8" t="s">
        <v>154</v>
      </c>
      <c r="E34" s="2" t="s">
        <v>112</v>
      </c>
      <c r="F34" s="171">
        <v>10.92</v>
      </c>
      <c r="G34" s="42">
        <v>8.17</v>
      </c>
      <c r="H34" s="27">
        <f t="shared" si="0"/>
        <v>89.22</v>
      </c>
      <c r="J34" s="4">
        <v>2.5</v>
      </c>
      <c r="K34" s="214">
        <f t="shared" si="1"/>
        <v>27.3</v>
      </c>
    </row>
    <row r="35" spans="1:11" s="154" customFormat="1" x14ac:dyDescent="0.25">
      <c r="A35" s="7">
        <v>23</v>
      </c>
      <c r="B35" s="172"/>
      <c r="C35" s="171" t="s">
        <v>155</v>
      </c>
      <c r="D35" s="8" t="s">
        <v>156</v>
      </c>
      <c r="E35" s="2" t="s">
        <v>112</v>
      </c>
      <c r="F35" s="171">
        <v>1.92</v>
      </c>
      <c r="G35" s="42">
        <v>10.65</v>
      </c>
      <c r="H35" s="27">
        <f t="shared" si="0"/>
        <v>20.45</v>
      </c>
      <c r="J35" s="4">
        <v>4.7</v>
      </c>
      <c r="K35" s="214">
        <f t="shared" si="1"/>
        <v>9.0239999999999991</v>
      </c>
    </row>
    <row r="36" spans="1:11" s="154" customFormat="1" x14ac:dyDescent="0.25">
      <c r="A36" s="7">
        <v>24</v>
      </c>
      <c r="B36" s="172"/>
      <c r="C36" s="171" t="s">
        <v>157</v>
      </c>
      <c r="D36" s="8" t="s">
        <v>158</v>
      </c>
      <c r="E36" s="2" t="s">
        <v>112</v>
      </c>
      <c r="F36" s="171">
        <v>2.17</v>
      </c>
      <c r="G36" s="42">
        <v>8.86</v>
      </c>
      <c r="H36" s="27">
        <f t="shared" si="0"/>
        <v>19.23</v>
      </c>
      <c r="J36" s="4">
        <v>3.3</v>
      </c>
      <c r="K36" s="214">
        <f t="shared" si="1"/>
        <v>7.1609999999999996</v>
      </c>
    </row>
    <row r="37" spans="1:11" ht="15.75" customHeight="1" x14ac:dyDescent="0.25">
      <c r="A37" s="266" t="s">
        <v>159</v>
      </c>
      <c r="B37" s="267"/>
      <c r="C37" s="267"/>
      <c r="D37" s="267"/>
      <c r="E37" s="268"/>
      <c r="F37" s="156"/>
      <c r="G37" s="155"/>
      <c r="H37" s="167">
        <f>H38</f>
        <v>836.15</v>
      </c>
    </row>
    <row r="38" spans="1:11" x14ac:dyDescent="0.25">
      <c r="A38" s="2">
        <v>25</v>
      </c>
      <c r="B38" s="172"/>
      <c r="C38" s="171">
        <v>2</v>
      </c>
      <c r="D38" s="8" t="s">
        <v>159</v>
      </c>
      <c r="E38" s="2" t="s">
        <v>160</v>
      </c>
      <c r="F38" s="2">
        <f>264.83+41.12</f>
        <v>305.95</v>
      </c>
      <c r="G38" s="27"/>
      <c r="H38" s="27">
        <v>836.15</v>
      </c>
    </row>
    <row r="39" spans="1:11" s="154" customFormat="1" ht="16.5" customHeight="1" x14ac:dyDescent="0.25">
      <c r="A39" s="272" t="s">
        <v>161</v>
      </c>
      <c r="B39" s="273"/>
      <c r="C39" s="273"/>
      <c r="D39" s="273"/>
      <c r="E39" s="274"/>
      <c r="F39" s="156"/>
      <c r="G39" s="155"/>
      <c r="H39" s="167">
        <f>SUM(H40:H83)</f>
        <v>30423.03</v>
      </c>
    </row>
    <row r="40" spans="1:11" s="154" customFormat="1" ht="16.5" customHeight="1" x14ac:dyDescent="0.25">
      <c r="A40" s="183">
        <f>A38+1</f>
        <v>26</v>
      </c>
      <c r="B40" s="182"/>
      <c r="C40" s="171" t="s">
        <v>162</v>
      </c>
      <c r="D40" s="8" t="s">
        <v>163</v>
      </c>
      <c r="E40" s="2" t="s">
        <v>164</v>
      </c>
      <c r="F40" s="2">
        <v>71.739999999999995</v>
      </c>
      <c r="G40" s="42">
        <v>96.89</v>
      </c>
      <c r="H40" s="98">
        <f t="shared" ref="H40:H83" si="2">ROUND(F40*G40,2)</f>
        <v>6950.89</v>
      </c>
      <c r="J40" s="220">
        <f t="shared" ref="J40:J83" si="3">H40/$H$39</f>
        <v>0.22847461281799</v>
      </c>
      <c r="K40" s="219">
        <f>SUM(J40:J48)</f>
        <v>0.85206601709297003</v>
      </c>
    </row>
    <row r="41" spans="1:11" s="154" customFormat="1" x14ac:dyDescent="0.25">
      <c r="A41" s="183">
        <f t="shared" ref="A41:A83" si="4">A40+1</f>
        <v>27</v>
      </c>
      <c r="B41" s="182"/>
      <c r="C41" s="171" t="s">
        <v>165</v>
      </c>
      <c r="D41" s="8" t="s">
        <v>166</v>
      </c>
      <c r="E41" s="2" t="s">
        <v>164</v>
      </c>
      <c r="F41" s="2">
        <v>57.64</v>
      </c>
      <c r="G41" s="42">
        <v>86.4</v>
      </c>
      <c r="H41" s="98">
        <f t="shared" si="2"/>
        <v>4980.1000000000004</v>
      </c>
      <c r="J41" s="221">
        <f t="shared" si="3"/>
        <v>0.16369506916307</v>
      </c>
      <c r="K41" s="4"/>
    </row>
    <row r="42" spans="1:11" s="154" customFormat="1" x14ac:dyDescent="0.25">
      <c r="A42" s="183">
        <f t="shared" si="4"/>
        <v>28</v>
      </c>
      <c r="B42" s="182"/>
      <c r="C42" s="171" t="s">
        <v>167</v>
      </c>
      <c r="D42" s="8" t="s">
        <v>168</v>
      </c>
      <c r="E42" s="2" t="s">
        <v>164</v>
      </c>
      <c r="F42" s="171">
        <v>41.12</v>
      </c>
      <c r="G42" s="42">
        <v>87.49</v>
      </c>
      <c r="H42" s="98">
        <f t="shared" si="2"/>
        <v>3597.59</v>
      </c>
      <c r="J42" s="221">
        <f t="shared" si="3"/>
        <v>0.11825219250022</v>
      </c>
      <c r="K42" s="4"/>
    </row>
    <row r="43" spans="1:11" s="154" customFormat="1" ht="25.5" customHeight="1" x14ac:dyDescent="0.25">
      <c r="A43" s="183">
        <f t="shared" si="4"/>
        <v>29</v>
      </c>
      <c r="B43" s="182"/>
      <c r="C43" s="171" t="s">
        <v>169</v>
      </c>
      <c r="D43" s="8" t="s">
        <v>170</v>
      </c>
      <c r="E43" s="2" t="s">
        <v>164</v>
      </c>
      <c r="F43" s="2">
        <v>20.34</v>
      </c>
      <c r="G43" s="42">
        <v>131.44</v>
      </c>
      <c r="H43" s="98">
        <f t="shared" si="2"/>
        <v>2673.49</v>
      </c>
      <c r="J43" s="221">
        <f t="shared" si="3"/>
        <v>8.7877177256834998E-2</v>
      </c>
      <c r="K43" s="4"/>
    </row>
    <row r="44" spans="1:11" s="154" customFormat="1" x14ac:dyDescent="0.25">
      <c r="A44" s="183">
        <f t="shared" si="4"/>
        <v>30</v>
      </c>
      <c r="B44" s="182"/>
      <c r="C44" s="171" t="s">
        <v>171</v>
      </c>
      <c r="D44" s="8" t="s">
        <v>172</v>
      </c>
      <c r="E44" s="2" t="s">
        <v>164</v>
      </c>
      <c r="F44" s="2">
        <v>39.36</v>
      </c>
      <c r="G44" s="42">
        <v>65.709999999999994</v>
      </c>
      <c r="H44" s="98">
        <f t="shared" si="2"/>
        <v>2586.35</v>
      </c>
      <c r="J44" s="221">
        <f t="shared" si="3"/>
        <v>8.5012899767050995E-2</v>
      </c>
      <c r="K44" s="4"/>
    </row>
    <row r="45" spans="1:11" s="154" customFormat="1" ht="25.5" customHeight="1" x14ac:dyDescent="0.25">
      <c r="A45" s="183">
        <f t="shared" si="4"/>
        <v>31</v>
      </c>
      <c r="B45" s="182"/>
      <c r="C45" s="171" t="s">
        <v>173</v>
      </c>
      <c r="D45" s="8" t="s">
        <v>174</v>
      </c>
      <c r="E45" s="2" t="s">
        <v>164</v>
      </c>
      <c r="F45" s="2">
        <v>20.46</v>
      </c>
      <c r="G45" s="42">
        <v>111.99</v>
      </c>
      <c r="H45" s="98">
        <f t="shared" si="2"/>
        <v>2291.3200000000002</v>
      </c>
      <c r="J45" s="221">
        <f t="shared" si="3"/>
        <v>7.5315312117169006E-2</v>
      </c>
      <c r="K45" s="4"/>
    </row>
    <row r="46" spans="1:11" s="154" customFormat="1" ht="25.5" customHeight="1" x14ac:dyDescent="0.25">
      <c r="A46" s="183">
        <f t="shared" si="4"/>
        <v>32</v>
      </c>
      <c r="B46" s="182"/>
      <c r="C46" s="171" t="s">
        <v>175</v>
      </c>
      <c r="D46" s="8" t="s">
        <v>176</v>
      </c>
      <c r="E46" s="2" t="s">
        <v>164</v>
      </c>
      <c r="F46" s="2">
        <v>163.68</v>
      </c>
      <c r="G46" s="42">
        <v>8.1</v>
      </c>
      <c r="H46" s="98">
        <f t="shared" si="2"/>
        <v>1325.81</v>
      </c>
      <c r="J46" s="221">
        <f t="shared" si="3"/>
        <v>4.3579156974173999E-2</v>
      </c>
      <c r="K46" s="4"/>
    </row>
    <row r="47" spans="1:11" s="154" customFormat="1" x14ac:dyDescent="0.25">
      <c r="A47" s="183">
        <f t="shared" si="4"/>
        <v>33</v>
      </c>
      <c r="B47" s="182"/>
      <c r="C47" s="171" t="s">
        <v>177</v>
      </c>
      <c r="D47" s="8" t="s">
        <v>178</v>
      </c>
      <c r="E47" s="2" t="s">
        <v>164</v>
      </c>
      <c r="F47" s="2">
        <v>4.79</v>
      </c>
      <c r="G47" s="42">
        <v>175.56</v>
      </c>
      <c r="H47" s="98">
        <f t="shared" si="2"/>
        <v>840.93</v>
      </c>
      <c r="J47" s="221">
        <f t="shared" si="3"/>
        <v>2.7641231001646002E-2</v>
      </c>
      <c r="K47" s="4"/>
    </row>
    <row r="48" spans="1:11" s="154" customFormat="1" ht="26.45" customHeight="1" x14ac:dyDescent="0.25">
      <c r="A48" s="183">
        <f t="shared" si="4"/>
        <v>34</v>
      </c>
      <c r="B48" s="182"/>
      <c r="C48" s="171" t="s">
        <v>179</v>
      </c>
      <c r="D48" s="8" t="s">
        <v>180</v>
      </c>
      <c r="E48" s="2" t="s">
        <v>164</v>
      </c>
      <c r="F48" s="171">
        <v>5.5</v>
      </c>
      <c r="G48" s="42">
        <v>122.9</v>
      </c>
      <c r="H48" s="98">
        <f t="shared" si="2"/>
        <v>675.95</v>
      </c>
      <c r="J48" s="222">
        <f t="shared" si="3"/>
        <v>2.2218365494824002E-2</v>
      </c>
      <c r="K48" s="4"/>
    </row>
    <row r="49" spans="1:11" s="154" customFormat="1" x14ac:dyDescent="0.25">
      <c r="A49" s="183">
        <f t="shared" si="4"/>
        <v>35</v>
      </c>
      <c r="B49" s="182"/>
      <c r="C49" s="171" t="s">
        <v>181</v>
      </c>
      <c r="D49" s="8" t="s">
        <v>182</v>
      </c>
      <c r="E49" s="2" t="s">
        <v>164</v>
      </c>
      <c r="F49" s="171">
        <v>16.91</v>
      </c>
      <c r="G49" s="42">
        <v>30</v>
      </c>
      <c r="H49" s="98">
        <f t="shared" si="2"/>
        <v>507.3</v>
      </c>
      <c r="J49" s="217">
        <f t="shared" si="3"/>
        <v>1.6674867690694001E-2</v>
      </c>
      <c r="K49" s="4"/>
    </row>
    <row r="50" spans="1:11" s="154" customFormat="1" ht="38.25" customHeight="1" x14ac:dyDescent="0.25">
      <c r="A50" s="183">
        <f t="shared" si="4"/>
        <v>36</v>
      </c>
      <c r="B50" s="182"/>
      <c r="C50" s="171" t="s">
        <v>183</v>
      </c>
      <c r="D50" s="8" t="s">
        <v>184</v>
      </c>
      <c r="E50" s="2" t="s">
        <v>164</v>
      </c>
      <c r="F50" s="171">
        <v>5.04</v>
      </c>
      <c r="G50" s="42">
        <v>90</v>
      </c>
      <c r="H50" s="98">
        <f t="shared" si="2"/>
        <v>453.6</v>
      </c>
      <c r="J50" s="217">
        <f t="shared" si="3"/>
        <v>1.4909757509361E-2</v>
      </c>
      <c r="K50" s="4"/>
    </row>
    <row r="51" spans="1:11" s="154" customFormat="1" ht="25.5" customHeight="1" x14ac:dyDescent="0.25">
      <c r="A51" s="183">
        <f t="shared" si="4"/>
        <v>37</v>
      </c>
      <c r="B51" s="182"/>
      <c r="C51" s="171" t="s">
        <v>185</v>
      </c>
      <c r="D51" s="8" t="s">
        <v>186</v>
      </c>
      <c r="E51" s="2" t="s">
        <v>164</v>
      </c>
      <c r="F51" s="171">
        <v>1.92</v>
      </c>
      <c r="G51" s="42">
        <v>197.01</v>
      </c>
      <c r="H51" s="98">
        <f t="shared" si="2"/>
        <v>378.26</v>
      </c>
      <c r="J51" s="217">
        <f t="shared" si="3"/>
        <v>1.2433344081769999E-2</v>
      </c>
      <c r="K51" s="4"/>
    </row>
    <row r="52" spans="1:11" s="154" customFormat="1" x14ac:dyDescent="0.25">
      <c r="A52" s="183">
        <f t="shared" si="4"/>
        <v>38</v>
      </c>
      <c r="B52" s="182"/>
      <c r="C52" s="171" t="s">
        <v>187</v>
      </c>
      <c r="D52" s="8" t="s">
        <v>188</v>
      </c>
      <c r="E52" s="2" t="s">
        <v>164</v>
      </c>
      <c r="F52" s="171">
        <v>3.1</v>
      </c>
      <c r="G52" s="42">
        <v>120.04</v>
      </c>
      <c r="H52" s="98">
        <f t="shared" si="2"/>
        <v>372.12</v>
      </c>
      <c r="J52" s="217">
        <f t="shared" si="3"/>
        <v>1.2231523290086E-2</v>
      </c>
      <c r="K52" s="4"/>
    </row>
    <row r="53" spans="1:11" s="154" customFormat="1" ht="25.5" customHeight="1" x14ac:dyDescent="0.25">
      <c r="A53" s="183">
        <f t="shared" si="4"/>
        <v>39</v>
      </c>
      <c r="B53" s="182"/>
      <c r="C53" s="171" t="s">
        <v>189</v>
      </c>
      <c r="D53" s="8" t="s">
        <v>190</v>
      </c>
      <c r="E53" s="2" t="s">
        <v>164</v>
      </c>
      <c r="F53" s="171">
        <v>5.18</v>
      </c>
      <c r="G53" s="42">
        <v>65.25</v>
      </c>
      <c r="H53" s="98">
        <f t="shared" si="2"/>
        <v>338</v>
      </c>
      <c r="J53" s="217">
        <f t="shared" si="3"/>
        <v>1.1110004493307001E-2</v>
      </c>
      <c r="K53" s="4"/>
    </row>
    <row r="54" spans="1:11" s="154" customFormat="1" ht="25.5" customHeight="1" x14ac:dyDescent="0.25">
      <c r="A54" s="183">
        <f t="shared" si="4"/>
        <v>40</v>
      </c>
      <c r="B54" s="182"/>
      <c r="C54" s="171" t="s">
        <v>191</v>
      </c>
      <c r="D54" s="8" t="s">
        <v>192</v>
      </c>
      <c r="E54" s="2" t="s">
        <v>164</v>
      </c>
      <c r="F54" s="171">
        <v>23.29</v>
      </c>
      <c r="G54" s="42">
        <v>12.31</v>
      </c>
      <c r="H54" s="98">
        <f t="shared" si="2"/>
        <v>286.7</v>
      </c>
      <c r="J54" s="217">
        <f t="shared" si="3"/>
        <v>9.4237819178431999E-3</v>
      </c>
      <c r="K54" s="4"/>
    </row>
    <row r="55" spans="1:11" s="154" customFormat="1" ht="25.5" customHeight="1" x14ac:dyDescent="0.25">
      <c r="A55" s="183">
        <f t="shared" si="4"/>
        <v>41</v>
      </c>
      <c r="B55" s="182"/>
      <c r="C55" s="171" t="s">
        <v>193</v>
      </c>
      <c r="D55" s="8" t="s">
        <v>194</v>
      </c>
      <c r="E55" s="2" t="s">
        <v>164</v>
      </c>
      <c r="F55" s="171">
        <v>7.02</v>
      </c>
      <c r="G55" s="42">
        <v>31.26</v>
      </c>
      <c r="H55" s="98">
        <f t="shared" si="2"/>
        <v>219.45</v>
      </c>
      <c r="J55" s="217">
        <f t="shared" si="3"/>
        <v>7.2132854617045E-3</v>
      </c>
      <c r="K55" s="4"/>
    </row>
    <row r="56" spans="1:11" s="154" customFormat="1" x14ac:dyDescent="0.25">
      <c r="A56" s="183">
        <f t="shared" si="4"/>
        <v>42</v>
      </c>
      <c r="B56" s="182"/>
      <c r="C56" s="171" t="s">
        <v>195</v>
      </c>
      <c r="D56" s="8" t="s">
        <v>196</v>
      </c>
      <c r="E56" s="2" t="s">
        <v>164</v>
      </c>
      <c r="F56" s="171">
        <v>1.75</v>
      </c>
      <c r="G56" s="42">
        <v>120.24</v>
      </c>
      <c r="H56" s="98">
        <f t="shared" si="2"/>
        <v>210.42</v>
      </c>
      <c r="J56" s="217">
        <f t="shared" si="3"/>
        <v>6.9164708446199999E-3</v>
      </c>
      <c r="K56" s="4"/>
    </row>
    <row r="57" spans="1:11" s="154" customFormat="1" x14ac:dyDescent="0.25">
      <c r="A57" s="183">
        <f t="shared" si="4"/>
        <v>43</v>
      </c>
      <c r="B57" s="182"/>
      <c r="C57" s="171">
        <v>134041</v>
      </c>
      <c r="D57" s="8" t="s">
        <v>197</v>
      </c>
      <c r="E57" s="2" t="s">
        <v>164</v>
      </c>
      <c r="F57" s="171">
        <v>69.58</v>
      </c>
      <c r="G57" s="42">
        <v>3</v>
      </c>
      <c r="H57" s="98">
        <f t="shared" si="2"/>
        <v>208.74</v>
      </c>
      <c r="J57" s="217">
        <f t="shared" si="3"/>
        <v>6.8612495205112997E-3</v>
      </c>
      <c r="K57" s="4"/>
    </row>
    <row r="58" spans="1:11" s="154" customFormat="1" x14ac:dyDescent="0.25">
      <c r="A58" s="183">
        <f t="shared" si="4"/>
        <v>44</v>
      </c>
      <c r="B58" s="182"/>
      <c r="C58" s="171" t="s">
        <v>198</v>
      </c>
      <c r="D58" s="8" t="s">
        <v>199</v>
      </c>
      <c r="E58" s="2" t="s">
        <v>164</v>
      </c>
      <c r="F58" s="171">
        <v>2.25</v>
      </c>
      <c r="G58" s="42">
        <v>89.99</v>
      </c>
      <c r="H58" s="98">
        <f t="shared" si="2"/>
        <v>202.48</v>
      </c>
      <c r="J58" s="217">
        <f t="shared" si="3"/>
        <v>6.6554843485346002E-3</v>
      </c>
      <c r="K58" s="4"/>
    </row>
    <row r="59" spans="1:11" s="154" customFormat="1" x14ac:dyDescent="0.25">
      <c r="A59" s="183">
        <f t="shared" si="4"/>
        <v>45</v>
      </c>
      <c r="B59" s="182"/>
      <c r="C59" s="171" t="s">
        <v>200</v>
      </c>
      <c r="D59" s="8" t="s">
        <v>201</v>
      </c>
      <c r="E59" s="2" t="s">
        <v>164</v>
      </c>
      <c r="F59" s="171">
        <v>13.73</v>
      </c>
      <c r="G59" s="42">
        <v>14.15</v>
      </c>
      <c r="H59" s="98">
        <f t="shared" si="2"/>
        <v>194.28</v>
      </c>
      <c r="J59" s="217">
        <f t="shared" si="3"/>
        <v>6.3859516951466997E-3</v>
      </c>
      <c r="K59" s="4"/>
    </row>
    <row r="60" spans="1:11" s="154" customFormat="1" x14ac:dyDescent="0.25">
      <c r="A60" s="183">
        <f t="shared" si="4"/>
        <v>46</v>
      </c>
      <c r="B60" s="182"/>
      <c r="C60" s="171" t="s">
        <v>202</v>
      </c>
      <c r="D60" s="8" t="s">
        <v>203</v>
      </c>
      <c r="E60" s="2" t="s">
        <v>164</v>
      </c>
      <c r="F60" s="171">
        <v>2.25</v>
      </c>
      <c r="G60" s="42">
        <v>79.069999999999993</v>
      </c>
      <c r="H60" s="98">
        <f t="shared" si="2"/>
        <v>177.91</v>
      </c>
      <c r="J60" s="217">
        <f t="shared" si="3"/>
        <v>5.8478724834442998E-3</v>
      </c>
      <c r="K60" s="4"/>
    </row>
    <row r="61" spans="1:11" s="154" customFormat="1" x14ac:dyDescent="0.25">
      <c r="A61" s="183">
        <f t="shared" si="4"/>
        <v>47</v>
      </c>
      <c r="B61" s="182"/>
      <c r="C61" s="171" t="s">
        <v>204</v>
      </c>
      <c r="D61" s="8" t="s">
        <v>205</v>
      </c>
      <c r="E61" s="2" t="s">
        <v>164</v>
      </c>
      <c r="F61" s="171">
        <v>5.81</v>
      </c>
      <c r="G61" s="42">
        <v>29.6</v>
      </c>
      <c r="H61" s="98">
        <f t="shared" si="2"/>
        <v>171.98</v>
      </c>
      <c r="J61" s="217">
        <f t="shared" si="3"/>
        <v>5.6529543572747002E-3</v>
      </c>
      <c r="K61" s="4"/>
    </row>
    <row r="62" spans="1:11" s="154" customFormat="1" x14ac:dyDescent="0.25">
      <c r="A62" s="183">
        <f t="shared" si="4"/>
        <v>48</v>
      </c>
      <c r="B62" s="182"/>
      <c r="C62" s="171" t="s">
        <v>206</v>
      </c>
      <c r="D62" s="8" t="s">
        <v>207</v>
      </c>
      <c r="E62" s="2" t="s">
        <v>164</v>
      </c>
      <c r="F62" s="171">
        <v>0.55000000000000004</v>
      </c>
      <c r="G62" s="42">
        <v>312.20999999999998</v>
      </c>
      <c r="H62" s="98">
        <f t="shared" si="2"/>
        <v>171.72</v>
      </c>
      <c r="J62" s="217">
        <f t="shared" si="3"/>
        <v>5.6444081999722003E-3</v>
      </c>
      <c r="K62" s="4"/>
    </row>
    <row r="63" spans="1:11" s="154" customFormat="1" ht="25.5" customHeight="1" x14ac:dyDescent="0.25">
      <c r="A63" s="183">
        <f t="shared" si="4"/>
        <v>49</v>
      </c>
      <c r="B63" s="182"/>
      <c r="C63" s="171" t="s">
        <v>208</v>
      </c>
      <c r="D63" s="8" t="s">
        <v>209</v>
      </c>
      <c r="E63" s="2" t="s">
        <v>164</v>
      </c>
      <c r="F63" s="171">
        <v>1.45</v>
      </c>
      <c r="G63" s="42">
        <v>102.51</v>
      </c>
      <c r="H63" s="98">
        <f t="shared" si="2"/>
        <v>148.63999999999999</v>
      </c>
      <c r="J63" s="217">
        <f t="shared" si="3"/>
        <v>4.8857723901925996E-3</v>
      </c>
      <c r="K63" s="4"/>
    </row>
    <row r="64" spans="1:11" s="154" customFormat="1" x14ac:dyDescent="0.25">
      <c r="A64" s="183">
        <f t="shared" si="4"/>
        <v>50</v>
      </c>
      <c r="B64" s="182"/>
      <c r="C64" s="171" t="s">
        <v>210</v>
      </c>
      <c r="D64" s="8" t="s">
        <v>211</v>
      </c>
      <c r="E64" s="2" t="s">
        <v>164</v>
      </c>
      <c r="F64" s="171">
        <v>36.19</v>
      </c>
      <c r="G64" s="42">
        <v>1.9</v>
      </c>
      <c r="H64" s="98">
        <f t="shared" si="2"/>
        <v>68.760000000000005</v>
      </c>
      <c r="J64" s="217">
        <f t="shared" si="3"/>
        <v>2.2601299081649998E-3</v>
      </c>
      <c r="K64" s="4"/>
    </row>
    <row r="65" spans="1:11" s="154" customFormat="1" ht="25.5" customHeight="1" x14ac:dyDescent="0.25">
      <c r="A65" s="183">
        <f t="shared" si="4"/>
        <v>51</v>
      </c>
      <c r="B65" s="182"/>
      <c r="C65" s="171" t="s">
        <v>212</v>
      </c>
      <c r="D65" s="8" t="s">
        <v>213</v>
      </c>
      <c r="E65" s="2" t="s">
        <v>164</v>
      </c>
      <c r="F65" s="171">
        <v>18.63</v>
      </c>
      <c r="G65" s="42">
        <v>3.28</v>
      </c>
      <c r="H65" s="98">
        <f t="shared" si="2"/>
        <v>61.11</v>
      </c>
      <c r="J65" s="217">
        <f t="shared" si="3"/>
        <v>2.0086756644554999E-3</v>
      </c>
      <c r="K65" s="4"/>
    </row>
    <row r="66" spans="1:11" s="154" customFormat="1" ht="25.5" customHeight="1" x14ac:dyDescent="0.25">
      <c r="A66" s="183">
        <f t="shared" si="4"/>
        <v>52</v>
      </c>
      <c r="B66" s="182"/>
      <c r="C66" s="171" t="s">
        <v>214</v>
      </c>
      <c r="D66" s="8" t="s">
        <v>215</v>
      </c>
      <c r="E66" s="2" t="s">
        <v>164</v>
      </c>
      <c r="F66" s="171">
        <v>8.1</v>
      </c>
      <c r="G66" s="42">
        <v>6.66</v>
      </c>
      <c r="H66" s="98">
        <f t="shared" si="2"/>
        <v>53.95</v>
      </c>
      <c r="J66" s="217">
        <f t="shared" si="3"/>
        <v>1.7733276402778001E-3</v>
      </c>
      <c r="K66" s="4"/>
    </row>
    <row r="67" spans="1:11" s="154" customFormat="1" x14ac:dyDescent="0.25">
      <c r="A67" s="183">
        <f t="shared" si="4"/>
        <v>53</v>
      </c>
      <c r="B67" s="182"/>
      <c r="C67" s="171">
        <v>330206</v>
      </c>
      <c r="D67" s="8" t="s">
        <v>216</v>
      </c>
      <c r="E67" s="2" t="s">
        <v>164</v>
      </c>
      <c r="F67" s="171">
        <v>20.010000000000002</v>
      </c>
      <c r="G67" s="42">
        <v>1.95</v>
      </c>
      <c r="H67" s="98">
        <f t="shared" si="2"/>
        <v>39.020000000000003</v>
      </c>
      <c r="J67" s="217">
        <f t="shared" si="3"/>
        <v>1.2825809920971E-3</v>
      </c>
      <c r="K67" s="4"/>
    </row>
    <row r="68" spans="1:11" s="154" customFormat="1" ht="25.5" customHeight="1" x14ac:dyDescent="0.25">
      <c r="A68" s="183">
        <f t="shared" si="4"/>
        <v>54</v>
      </c>
      <c r="B68" s="182"/>
      <c r="C68" s="171" t="s">
        <v>217</v>
      </c>
      <c r="D68" s="8" t="s">
        <v>218</v>
      </c>
      <c r="E68" s="2" t="s">
        <v>164</v>
      </c>
      <c r="F68" s="171">
        <v>5.07</v>
      </c>
      <c r="G68" s="42">
        <v>6.9</v>
      </c>
      <c r="H68" s="98">
        <f t="shared" si="2"/>
        <v>34.979999999999997</v>
      </c>
      <c r="J68" s="217">
        <f t="shared" si="3"/>
        <v>1.1497868555499001E-3</v>
      </c>
      <c r="K68" s="4"/>
    </row>
    <row r="69" spans="1:11" s="154" customFormat="1" x14ac:dyDescent="0.25">
      <c r="A69" s="183">
        <f t="shared" si="4"/>
        <v>55</v>
      </c>
      <c r="B69" s="182"/>
      <c r="C69" s="171" t="s">
        <v>219</v>
      </c>
      <c r="D69" s="8" t="s">
        <v>220</v>
      </c>
      <c r="E69" s="2" t="s">
        <v>164</v>
      </c>
      <c r="F69" s="171">
        <v>29.05</v>
      </c>
      <c r="G69" s="42">
        <v>1.2</v>
      </c>
      <c r="H69" s="98">
        <f t="shared" si="2"/>
        <v>34.86</v>
      </c>
      <c r="J69" s="217">
        <f t="shared" si="3"/>
        <v>1.1458424752564E-3</v>
      </c>
      <c r="K69" s="4"/>
    </row>
    <row r="70" spans="1:11" s="154" customFormat="1" ht="25.5" customHeight="1" x14ac:dyDescent="0.25">
      <c r="A70" s="183">
        <f t="shared" si="4"/>
        <v>56</v>
      </c>
      <c r="B70" s="182"/>
      <c r="C70" s="171" t="s">
        <v>221</v>
      </c>
      <c r="D70" s="8" t="s">
        <v>222</v>
      </c>
      <c r="E70" s="2" t="s">
        <v>164</v>
      </c>
      <c r="F70" s="171">
        <v>0.36</v>
      </c>
      <c r="G70" s="42">
        <v>90.4</v>
      </c>
      <c r="H70" s="98">
        <f t="shared" si="2"/>
        <v>32.54</v>
      </c>
      <c r="J70" s="217">
        <f t="shared" si="3"/>
        <v>1.0695844562491001E-3</v>
      </c>
      <c r="K70" s="4"/>
    </row>
    <row r="71" spans="1:11" s="154" customFormat="1" ht="25.5" customHeight="1" x14ac:dyDescent="0.25">
      <c r="A71" s="183">
        <f t="shared" si="4"/>
        <v>57</v>
      </c>
      <c r="B71" s="182"/>
      <c r="C71" s="171" t="s">
        <v>223</v>
      </c>
      <c r="D71" s="8" t="s">
        <v>224</v>
      </c>
      <c r="E71" s="2" t="s">
        <v>164</v>
      </c>
      <c r="F71" s="171">
        <v>0.4</v>
      </c>
      <c r="G71" s="42">
        <v>73.12</v>
      </c>
      <c r="H71" s="98">
        <f t="shared" si="2"/>
        <v>29.25</v>
      </c>
      <c r="J71" s="217">
        <f t="shared" si="3"/>
        <v>9.6144269653614003E-4</v>
      </c>
      <c r="K71" s="4"/>
    </row>
    <row r="72" spans="1:11" s="154" customFormat="1" x14ac:dyDescent="0.25">
      <c r="A72" s="183">
        <f t="shared" si="4"/>
        <v>58</v>
      </c>
      <c r="B72" s="182"/>
      <c r="C72" s="171" t="s">
        <v>225</v>
      </c>
      <c r="D72" s="8" t="s">
        <v>226</v>
      </c>
      <c r="E72" s="2" t="s">
        <v>164</v>
      </c>
      <c r="F72" s="171">
        <v>45.39</v>
      </c>
      <c r="G72" s="42">
        <v>0.5</v>
      </c>
      <c r="H72" s="98">
        <f t="shared" si="2"/>
        <v>22.7</v>
      </c>
      <c r="J72" s="217">
        <f t="shared" si="3"/>
        <v>7.4614527218360999E-4</v>
      </c>
      <c r="K72" s="4"/>
    </row>
    <row r="73" spans="1:11" s="154" customFormat="1" x14ac:dyDescent="0.25">
      <c r="A73" s="183">
        <f t="shared" si="4"/>
        <v>59</v>
      </c>
      <c r="B73" s="182"/>
      <c r="C73" s="171" t="s">
        <v>227</v>
      </c>
      <c r="D73" s="8" t="s">
        <v>228</v>
      </c>
      <c r="E73" s="2" t="s">
        <v>164</v>
      </c>
      <c r="F73" s="171">
        <v>21.82</v>
      </c>
      <c r="G73" s="42">
        <v>0.9</v>
      </c>
      <c r="H73" s="98">
        <f t="shared" si="2"/>
        <v>19.64</v>
      </c>
      <c r="J73" s="217">
        <f t="shared" si="3"/>
        <v>6.4556357469982E-4</v>
      </c>
      <c r="K73" s="4"/>
    </row>
    <row r="74" spans="1:11" s="154" customFormat="1" ht="38.25" customHeight="1" x14ac:dyDescent="0.25">
      <c r="A74" s="183">
        <f t="shared" si="4"/>
        <v>60</v>
      </c>
      <c r="B74" s="182"/>
      <c r="C74" s="171" t="s">
        <v>229</v>
      </c>
      <c r="D74" s="8" t="s">
        <v>230</v>
      </c>
      <c r="E74" s="2" t="s">
        <v>164</v>
      </c>
      <c r="F74" s="171">
        <v>2.15</v>
      </c>
      <c r="G74" s="42">
        <v>7.77</v>
      </c>
      <c r="H74" s="98">
        <f t="shared" si="2"/>
        <v>16.71</v>
      </c>
      <c r="J74" s="217">
        <f t="shared" si="3"/>
        <v>5.4925495586731997E-4</v>
      </c>
      <c r="K74" s="4"/>
    </row>
    <row r="75" spans="1:11" s="154" customFormat="1" x14ac:dyDescent="0.25">
      <c r="A75" s="183">
        <f t="shared" si="4"/>
        <v>61</v>
      </c>
      <c r="B75" s="182"/>
      <c r="C75" s="171" t="s">
        <v>231</v>
      </c>
      <c r="D75" s="8" t="s">
        <v>232</v>
      </c>
      <c r="E75" s="2" t="s">
        <v>164</v>
      </c>
      <c r="F75" s="171">
        <v>4.32</v>
      </c>
      <c r="G75" s="42">
        <v>2.7</v>
      </c>
      <c r="H75" s="98">
        <f t="shared" si="2"/>
        <v>11.66</v>
      </c>
      <c r="J75" s="217">
        <f t="shared" si="3"/>
        <v>3.8326228518329998E-4</v>
      </c>
      <c r="K75" s="4"/>
    </row>
    <row r="76" spans="1:11" s="154" customFormat="1" ht="25.5" customHeight="1" x14ac:dyDescent="0.25">
      <c r="A76" s="183">
        <f t="shared" si="4"/>
        <v>62</v>
      </c>
      <c r="B76" s="182"/>
      <c r="C76" s="171" t="s">
        <v>233</v>
      </c>
      <c r="D76" s="8" t="s">
        <v>234</v>
      </c>
      <c r="E76" s="2" t="s">
        <v>164</v>
      </c>
      <c r="F76" s="171">
        <v>0.61</v>
      </c>
      <c r="G76" s="42">
        <v>16.440000000000001</v>
      </c>
      <c r="H76" s="98">
        <f t="shared" si="2"/>
        <v>10.029999999999999</v>
      </c>
      <c r="J76" s="217">
        <f t="shared" si="3"/>
        <v>3.2968445286350999E-4</v>
      </c>
      <c r="K76" s="4"/>
    </row>
    <row r="77" spans="1:11" s="154" customFormat="1" x14ac:dyDescent="0.25">
      <c r="A77" s="183">
        <f t="shared" si="4"/>
        <v>63</v>
      </c>
      <c r="B77" s="182"/>
      <c r="C77" s="171">
        <v>331531</v>
      </c>
      <c r="D77" s="8" t="s">
        <v>235</v>
      </c>
      <c r="E77" s="2" t="s">
        <v>164</v>
      </c>
      <c r="F77" s="171">
        <v>7.55</v>
      </c>
      <c r="G77" s="42">
        <v>0.95</v>
      </c>
      <c r="H77" s="98">
        <f t="shared" si="2"/>
        <v>7.17</v>
      </c>
      <c r="J77" s="217">
        <f t="shared" si="3"/>
        <v>2.3567672253553001E-4</v>
      </c>
      <c r="K77" s="4"/>
    </row>
    <row r="78" spans="1:11" s="154" customFormat="1" ht="25.5" customHeight="1" x14ac:dyDescent="0.25">
      <c r="A78" s="183">
        <f t="shared" si="4"/>
        <v>64</v>
      </c>
      <c r="B78" s="182"/>
      <c r="C78" s="171" t="s">
        <v>236</v>
      </c>
      <c r="D78" s="8" t="s">
        <v>237</v>
      </c>
      <c r="E78" s="2" t="s">
        <v>164</v>
      </c>
      <c r="F78" s="171">
        <v>12.38</v>
      </c>
      <c r="G78" s="42">
        <v>0.55000000000000004</v>
      </c>
      <c r="H78" s="98">
        <f t="shared" si="2"/>
        <v>6.81</v>
      </c>
      <c r="J78" s="217">
        <f t="shared" si="3"/>
        <v>2.2384358165507999E-4</v>
      </c>
      <c r="K78" s="4"/>
    </row>
    <row r="79" spans="1:11" s="154" customFormat="1" ht="25.5" customHeight="1" x14ac:dyDescent="0.25">
      <c r="A79" s="183">
        <f t="shared" si="4"/>
        <v>65</v>
      </c>
      <c r="B79" s="182"/>
      <c r="C79" s="171" t="s">
        <v>238</v>
      </c>
      <c r="D79" s="8" t="s">
        <v>239</v>
      </c>
      <c r="E79" s="2" t="s">
        <v>164</v>
      </c>
      <c r="F79" s="171">
        <v>0.69</v>
      </c>
      <c r="G79" s="42">
        <v>6.82</v>
      </c>
      <c r="H79" s="98">
        <f t="shared" si="2"/>
        <v>4.71</v>
      </c>
      <c r="J79" s="217">
        <f t="shared" si="3"/>
        <v>1.5481692651915001E-4</v>
      </c>
      <c r="K79" s="4"/>
    </row>
    <row r="80" spans="1:11" s="154" customFormat="1" x14ac:dyDescent="0.25">
      <c r="A80" s="183">
        <f t="shared" si="4"/>
        <v>66</v>
      </c>
      <c r="B80" s="182"/>
      <c r="C80" s="171" t="s">
        <v>240</v>
      </c>
      <c r="D80" s="8" t="s">
        <v>241</v>
      </c>
      <c r="E80" s="2" t="s">
        <v>164</v>
      </c>
      <c r="F80" s="171">
        <v>0.02</v>
      </c>
      <c r="G80" s="42">
        <v>89.54</v>
      </c>
      <c r="H80" s="98">
        <f t="shared" si="2"/>
        <v>1.79</v>
      </c>
      <c r="J80" s="217">
        <f t="shared" si="3"/>
        <v>5.8837006044434002E-5</v>
      </c>
      <c r="K80" s="4"/>
    </row>
    <row r="81" spans="1:11" s="154" customFormat="1" ht="25.5" customHeight="1" x14ac:dyDescent="0.25">
      <c r="A81" s="183">
        <f t="shared" si="4"/>
        <v>67</v>
      </c>
      <c r="B81" s="182"/>
      <c r="C81" s="171" t="s">
        <v>242</v>
      </c>
      <c r="D81" s="8" t="s">
        <v>243</v>
      </c>
      <c r="E81" s="2" t="s">
        <v>164</v>
      </c>
      <c r="F81" s="171">
        <v>2.02</v>
      </c>
      <c r="G81" s="42">
        <v>0.7</v>
      </c>
      <c r="H81" s="98">
        <f t="shared" si="2"/>
        <v>1.41</v>
      </c>
      <c r="J81" s="217">
        <f t="shared" si="3"/>
        <v>4.6346468448409003E-5</v>
      </c>
      <c r="K81" s="4"/>
    </row>
    <row r="82" spans="1:11" s="154" customFormat="1" ht="25.5" customHeight="1" x14ac:dyDescent="0.25">
      <c r="A82" s="183">
        <f t="shared" si="4"/>
        <v>68</v>
      </c>
      <c r="B82" s="182"/>
      <c r="C82" s="171" t="s">
        <v>244</v>
      </c>
      <c r="D82" s="8" t="s">
        <v>245</v>
      </c>
      <c r="E82" s="2" t="s">
        <v>164</v>
      </c>
      <c r="F82" s="171">
        <v>1.38</v>
      </c>
      <c r="G82" s="42">
        <v>0.9</v>
      </c>
      <c r="H82" s="98">
        <f t="shared" si="2"/>
        <v>1.24</v>
      </c>
      <c r="J82" s="217">
        <f t="shared" si="3"/>
        <v>4.0758596365976999E-5</v>
      </c>
      <c r="K82" s="4"/>
    </row>
    <row r="83" spans="1:11" s="154" customFormat="1" ht="25.5" customHeight="1" x14ac:dyDescent="0.25">
      <c r="A83" s="183">
        <f t="shared" si="4"/>
        <v>69</v>
      </c>
      <c r="B83" s="182"/>
      <c r="C83" s="171" t="s">
        <v>246</v>
      </c>
      <c r="D83" s="8" t="s">
        <v>247</v>
      </c>
      <c r="E83" s="2" t="s">
        <v>164</v>
      </c>
      <c r="F83" s="171">
        <v>0.22</v>
      </c>
      <c r="G83" s="42">
        <v>2.99</v>
      </c>
      <c r="H83" s="98">
        <f t="shared" si="2"/>
        <v>0.66</v>
      </c>
      <c r="J83" s="217">
        <f t="shared" si="3"/>
        <v>2.1694091614148999E-5</v>
      </c>
      <c r="K83" s="4"/>
    </row>
    <row r="84" spans="1:11" ht="15" customHeight="1" x14ac:dyDescent="0.25">
      <c r="A84" s="276" t="s">
        <v>43</v>
      </c>
      <c r="B84" s="276"/>
      <c r="C84" s="276"/>
      <c r="D84" s="276"/>
      <c r="E84" s="276"/>
      <c r="F84" s="10"/>
      <c r="G84" s="10"/>
      <c r="H84" s="167">
        <f>SUM(H85:H94)</f>
        <v>1286333.78</v>
      </c>
      <c r="J84" s="4"/>
      <c r="K84" s="4"/>
    </row>
    <row r="85" spans="1:11" ht="39.200000000000003" customHeight="1" x14ac:dyDescent="0.25">
      <c r="A85" s="2">
        <v>70</v>
      </c>
      <c r="B85" s="129"/>
      <c r="C85" s="171" t="s">
        <v>248</v>
      </c>
      <c r="D85" s="8" t="s">
        <v>249</v>
      </c>
      <c r="E85" s="2" t="s">
        <v>250</v>
      </c>
      <c r="F85" s="171">
        <v>135</v>
      </c>
      <c r="G85" s="42">
        <v>6243.65</v>
      </c>
      <c r="H85" s="27">
        <f t="shared" ref="H85:H94" si="5">F85*G85</f>
        <v>842892.75</v>
      </c>
      <c r="J85" s="220">
        <f t="shared" ref="J85:J94" si="6">H85/$H$84</f>
        <v>0.65526752317738002</v>
      </c>
      <c r="K85" s="223">
        <f>SUM(J85:J87)</f>
        <v>0.90513061858640997</v>
      </c>
    </row>
    <row r="86" spans="1:11" ht="15" customHeight="1" x14ac:dyDescent="0.25">
      <c r="A86" s="2">
        <v>71</v>
      </c>
      <c r="B86" s="129"/>
      <c r="C86" s="171" t="s">
        <v>251</v>
      </c>
      <c r="D86" s="8" t="s">
        <v>252</v>
      </c>
      <c r="E86" s="2" t="s">
        <v>253</v>
      </c>
      <c r="F86" s="171">
        <v>3</v>
      </c>
      <c r="G86" s="42">
        <v>65947.199999999997</v>
      </c>
      <c r="H86" s="27">
        <f t="shared" si="5"/>
        <v>197841.6</v>
      </c>
      <c r="J86" s="221">
        <f t="shared" si="6"/>
        <v>0.15380269341912001</v>
      </c>
      <c r="K86" s="4"/>
    </row>
    <row r="87" spans="1:11" ht="51.75" customHeight="1" x14ac:dyDescent="0.25">
      <c r="A87" s="2">
        <v>72</v>
      </c>
      <c r="B87" s="129"/>
      <c r="C87" s="171" t="s">
        <v>254</v>
      </c>
      <c r="D87" s="8" t="s">
        <v>255</v>
      </c>
      <c r="E87" s="2" t="s">
        <v>253</v>
      </c>
      <c r="F87" s="171">
        <v>1</v>
      </c>
      <c r="G87" s="42">
        <v>123565.74</v>
      </c>
      <c r="H87" s="27">
        <f t="shared" si="5"/>
        <v>123565.74</v>
      </c>
      <c r="J87" s="222">
        <f t="shared" si="6"/>
        <v>9.6060401989910005E-2</v>
      </c>
      <c r="K87" s="4"/>
    </row>
    <row r="88" spans="1:11" ht="25.5" customHeight="1" x14ac:dyDescent="0.25">
      <c r="A88" s="2">
        <v>73</v>
      </c>
      <c r="B88" s="129"/>
      <c r="C88" s="171" t="s">
        <v>256</v>
      </c>
      <c r="D88" s="8" t="s">
        <v>257</v>
      </c>
      <c r="E88" s="2" t="s">
        <v>250</v>
      </c>
      <c r="F88" s="171">
        <v>6</v>
      </c>
      <c r="G88" s="98">
        <v>13334.64</v>
      </c>
      <c r="H88" s="27">
        <f t="shared" si="5"/>
        <v>80007.839999999997</v>
      </c>
      <c r="J88" s="217">
        <f t="shared" si="6"/>
        <v>6.2198351037629003E-2</v>
      </c>
      <c r="K88" s="4"/>
    </row>
    <row r="89" spans="1:11" ht="25.5" customHeight="1" x14ac:dyDescent="0.25">
      <c r="A89" s="2">
        <v>74</v>
      </c>
      <c r="B89" s="129"/>
      <c r="C89" s="171" t="s">
        <v>258</v>
      </c>
      <c r="D89" s="8" t="s">
        <v>259</v>
      </c>
      <c r="E89" s="7" t="s">
        <v>250</v>
      </c>
      <c r="F89" s="7">
        <v>6</v>
      </c>
      <c r="G89" s="180">
        <v>3365.95</v>
      </c>
      <c r="H89" s="27">
        <f t="shared" si="5"/>
        <v>20195.7</v>
      </c>
      <c r="J89" s="217">
        <f t="shared" si="6"/>
        <v>1.5700201855851002E-2</v>
      </c>
      <c r="K89" s="4"/>
    </row>
    <row r="90" spans="1:11" ht="15" customHeight="1" x14ac:dyDescent="0.25">
      <c r="A90" s="2">
        <v>75</v>
      </c>
      <c r="B90" s="129"/>
      <c r="C90" s="171" t="s">
        <v>258</v>
      </c>
      <c r="D90" s="8" t="s">
        <v>260</v>
      </c>
      <c r="E90" s="2" t="s">
        <v>250</v>
      </c>
      <c r="F90" s="171">
        <v>1</v>
      </c>
      <c r="G90" s="42">
        <v>13671.52</v>
      </c>
      <c r="H90" s="27">
        <f t="shared" si="5"/>
        <v>13671.52</v>
      </c>
      <c r="J90" s="217">
        <f t="shared" si="6"/>
        <v>1.0628283430448001E-2</v>
      </c>
      <c r="K90" s="4"/>
    </row>
    <row r="91" spans="1:11" ht="15" customHeight="1" x14ac:dyDescent="0.25">
      <c r="A91" s="2">
        <v>76</v>
      </c>
      <c r="B91" s="129"/>
      <c r="C91" s="171" t="s">
        <v>258</v>
      </c>
      <c r="D91" s="8" t="s">
        <v>261</v>
      </c>
      <c r="E91" s="2" t="s">
        <v>250</v>
      </c>
      <c r="F91" s="171">
        <v>1</v>
      </c>
      <c r="G91" s="42">
        <v>5609.93</v>
      </c>
      <c r="H91" s="27">
        <f t="shared" si="5"/>
        <v>5609.93</v>
      </c>
      <c r="J91" s="217">
        <f t="shared" si="6"/>
        <v>4.3611775475568999E-3</v>
      </c>
      <c r="K91" s="4"/>
    </row>
    <row r="92" spans="1:11" ht="15" customHeight="1" x14ac:dyDescent="0.25">
      <c r="A92" s="2">
        <v>77</v>
      </c>
      <c r="B92" s="129"/>
      <c r="C92" s="171" t="s">
        <v>258</v>
      </c>
      <c r="D92" s="8" t="s">
        <v>262</v>
      </c>
      <c r="E92" s="2" t="s">
        <v>250</v>
      </c>
      <c r="F92" s="171">
        <v>2</v>
      </c>
      <c r="G92" s="42">
        <v>822.3</v>
      </c>
      <c r="H92" s="27">
        <f t="shared" si="5"/>
        <v>1644.6</v>
      </c>
      <c r="J92" s="217">
        <f t="shared" si="6"/>
        <v>1.2785173067600001E-3</v>
      </c>
      <c r="K92" s="4"/>
    </row>
    <row r="93" spans="1:11" ht="25.5" customHeight="1" x14ac:dyDescent="0.25">
      <c r="A93" s="2">
        <v>78</v>
      </c>
      <c r="B93" s="129"/>
      <c r="C93" s="171" t="s">
        <v>258</v>
      </c>
      <c r="D93" s="8" t="s">
        <v>263</v>
      </c>
      <c r="E93" s="7" t="s">
        <v>250</v>
      </c>
      <c r="F93" s="7">
        <v>1</v>
      </c>
      <c r="G93" s="180">
        <v>824.95</v>
      </c>
      <c r="H93" s="27">
        <f t="shared" si="5"/>
        <v>824.95</v>
      </c>
      <c r="J93" s="217">
        <f t="shared" si="6"/>
        <v>6.4131877186651004E-4</v>
      </c>
      <c r="K93" s="4"/>
    </row>
    <row r="94" spans="1:11" ht="15" customHeight="1" x14ac:dyDescent="0.25">
      <c r="A94" s="2">
        <v>79</v>
      </c>
      <c r="B94" s="129"/>
      <c r="C94" s="171" t="s">
        <v>258</v>
      </c>
      <c r="D94" s="8" t="s">
        <v>264</v>
      </c>
      <c r="E94" s="7" t="s">
        <v>250</v>
      </c>
      <c r="F94" s="7">
        <v>1</v>
      </c>
      <c r="G94" s="180">
        <v>79.150000000000006</v>
      </c>
      <c r="H94" s="27">
        <f t="shared" si="5"/>
        <v>79.150000000000006</v>
      </c>
      <c r="J94" s="217">
        <f t="shared" si="6"/>
        <v>6.1531463474434007E-5</v>
      </c>
      <c r="K94" s="4"/>
    </row>
    <row r="95" spans="1:11" ht="16.5" customHeight="1" x14ac:dyDescent="0.25">
      <c r="A95" s="269" t="s">
        <v>265</v>
      </c>
      <c r="B95" s="270"/>
      <c r="C95" s="271"/>
      <c r="D95" s="271"/>
      <c r="E95" s="270"/>
      <c r="F95" s="156"/>
      <c r="G95" s="155"/>
      <c r="H95" s="167">
        <f>SUM(H96:H362)</f>
        <v>810163.91</v>
      </c>
      <c r="J95" s="218"/>
      <c r="K95" s="4"/>
    </row>
    <row r="96" spans="1:11" ht="26.45" customHeight="1" x14ac:dyDescent="0.25">
      <c r="A96" s="7">
        <v>80</v>
      </c>
      <c r="B96" s="210"/>
      <c r="C96" s="130" t="s">
        <v>266</v>
      </c>
      <c r="D96" s="8" t="s">
        <v>267</v>
      </c>
      <c r="E96" s="2" t="s">
        <v>268</v>
      </c>
      <c r="F96" s="178">
        <v>140.68</v>
      </c>
      <c r="G96" s="98">
        <v>700</v>
      </c>
      <c r="H96" s="98">
        <f t="shared" ref="H96:H159" si="7">ROUND(F96*G96,2)</f>
        <v>98476</v>
      </c>
      <c r="J96" s="220">
        <f t="shared" ref="J96:J159" si="8">H96/$H$95</f>
        <v>0.12155071188001999</v>
      </c>
      <c r="K96" s="223">
        <f>SUM(I96:J140)</f>
        <v>0.85077261711151997</v>
      </c>
    </row>
    <row r="97" spans="1:11" ht="51" customHeight="1" x14ac:dyDescent="0.25">
      <c r="A97" s="7">
        <v>81</v>
      </c>
      <c r="B97" s="210"/>
      <c r="C97" s="130" t="s">
        <v>269</v>
      </c>
      <c r="D97" s="8" t="s">
        <v>270</v>
      </c>
      <c r="E97" s="2" t="s">
        <v>271</v>
      </c>
      <c r="F97" s="178">
        <v>11</v>
      </c>
      <c r="G97" s="98">
        <v>7081.2</v>
      </c>
      <c r="H97" s="98">
        <f t="shared" si="7"/>
        <v>77893.2</v>
      </c>
      <c r="J97" s="221">
        <f t="shared" si="8"/>
        <v>9.6144988734439996E-2</v>
      </c>
      <c r="K97" s="4"/>
    </row>
    <row r="98" spans="1:11" ht="25.5" customHeight="1" x14ac:dyDescent="0.25">
      <c r="A98" s="7">
        <v>82</v>
      </c>
      <c r="B98" s="210"/>
      <c r="C98" s="130" t="s">
        <v>272</v>
      </c>
      <c r="D98" s="8" t="s">
        <v>273</v>
      </c>
      <c r="E98" s="2" t="s">
        <v>274</v>
      </c>
      <c r="F98" s="178">
        <v>30.55</v>
      </c>
      <c r="G98" s="98">
        <v>2027</v>
      </c>
      <c r="H98" s="98">
        <f t="shared" si="7"/>
        <v>61924.85</v>
      </c>
      <c r="J98" s="221">
        <f t="shared" si="8"/>
        <v>7.6434964870256999E-2</v>
      </c>
      <c r="K98" s="4"/>
    </row>
    <row r="99" spans="1:11" ht="25.5" customHeight="1" x14ac:dyDescent="0.25">
      <c r="A99" s="7">
        <v>83</v>
      </c>
      <c r="B99" s="210"/>
      <c r="C99" s="130" t="s">
        <v>275</v>
      </c>
      <c r="D99" s="8" t="s">
        <v>276</v>
      </c>
      <c r="E99" s="2" t="s">
        <v>274</v>
      </c>
      <c r="F99" s="178">
        <v>15.45</v>
      </c>
      <c r="G99" s="98">
        <v>2420</v>
      </c>
      <c r="H99" s="98">
        <f t="shared" si="7"/>
        <v>37389</v>
      </c>
      <c r="J99" s="221">
        <f t="shared" si="8"/>
        <v>4.6149920452517E-2</v>
      </c>
      <c r="K99" s="4"/>
    </row>
    <row r="100" spans="1:11" ht="38.25" customHeight="1" x14ac:dyDescent="0.25">
      <c r="A100" s="7">
        <v>84</v>
      </c>
      <c r="B100" s="210"/>
      <c r="C100" s="130" t="s">
        <v>277</v>
      </c>
      <c r="D100" s="8" t="s">
        <v>278</v>
      </c>
      <c r="E100" s="2" t="s">
        <v>268</v>
      </c>
      <c r="F100" s="178">
        <v>10.009</v>
      </c>
      <c r="G100" s="98">
        <v>3580.59</v>
      </c>
      <c r="H100" s="98">
        <f t="shared" si="7"/>
        <v>35838.129999999997</v>
      </c>
      <c r="J100" s="221">
        <f t="shared" si="8"/>
        <v>4.4235653498809001E-2</v>
      </c>
      <c r="K100" s="4"/>
    </row>
    <row r="101" spans="1:11" ht="25.5" customHeight="1" x14ac:dyDescent="0.25">
      <c r="A101" s="7">
        <v>85</v>
      </c>
      <c r="B101" s="210"/>
      <c r="C101" s="130" t="s">
        <v>279</v>
      </c>
      <c r="D101" s="8" t="s">
        <v>280</v>
      </c>
      <c r="E101" s="2" t="s">
        <v>281</v>
      </c>
      <c r="F101" s="178">
        <v>3.82</v>
      </c>
      <c r="G101" s="98">
        <v>7956.21</v>
      </c>
      <c r="H101" s="98">
        <f t="shared" si="7"/>
        <v>30392.720000000001</v>
      </c>
      <c r="J101" s="221">
        <f t="shared" si="8"/>
        <v>3.7514285226553999E-2</v>
      </c>
      <c r="K101" s="4"/>
    </row>
    <row r="102" spans="1:11" ht="25.5" customHeight="1" x14ac:dyDescent="0.25">
      <c r="A102" s="7">
        <v>86</v>
      </c>
      <c r="B102" s="210"/>
      <c r="C102" s="130" t="s">
        <v>282</v>
      </c>
      <c r="D102" s="8" t="s">
        <v>283</v>
      </c>
      <c r="E102" s="2" t="s">
        <v>281</v>
      </c>
      <c r="F102" s="178">
        <v>3.23</v>
      </c>
      <c r="G102" s="98">
        <v>7997.23</v>
      </c>
      <c r="H102" s="98">
        <f t="shared" si="7"/>
        <v>25831.05</v>
      </c>
      <c r="J102" s="221">
        <f t="shared" si="8"/>
        <v>3.1883733255903997E-2</v>
      </c>
      <c r="K102" s="4"/>
    </row>
    <row r="103" spans="1:11" ht="51" customHeight="1" x14ac:dyDescent="0.25">
      <c r="A103" s="7">
        <v>87</v>
      </c>
      <c r="B103" s="210"/>
      <c r="C103" s="130" t="s">
        <v>284</v>
      </c>
      <c r="D103" s="8" t="s">
        <v>285</v>
      </c>
      <c r="E103" s="2" t="s">
        <v>271</v>
      </c>
      <c r="F103" s="178">
        <v>8</v>
      </c>
      <c r="G103" s="98">
        <v>2836.68</v>
      </c>
      <c r="H103" s="98">
        <f t="shared" si="7"/>
        <v>22693.439999999999</v>
      </c>
      <c r="J103" s="221">
        <f t="shared" si="8"/>
        <v>2.8010924357270001E-2</v>
      </c>
      <c r="K103" s="4"/>
    </row>
    <row r="104" spans="1:11" x14ac:dyDescent="0.25">
      <c r="A104" s="7">
        <v>88</v>
      </c>
      <c r="B104" s="211"/>
      <c r="C104" s="209" t="s">
        <v>286</v>
      </c>
      <c r="D104" s="190" t="s">
        <v>287</v>
      </c>
      <c r="E104" s="179" t="s">
        <v>288</v>
      </c>
      <c r="F104" s="197">
        <v>0.24</v>
      </c>
      <c r="G104" s="191">
        <v>91691.59</v>
      </c>
      <c r="H104" s="98">
        <f t="shared" si="7"/>
        <v>22005.98</v>
      </c>
      <c r="J104" s="221">
        <f t="shared" si="8"/>
        <v>2.7162380017644001E-2</v>
      </c>
      <c r="K104" s="216"/>
    </row>
    <row r="105" spans="1:11" ht="25.5" customHeight="1" x14ac:dyDescent="0.25">
      <c r="A105" s="7">
        <v>89</v>
      </c>
      <c r="B105" s="210"/>
      <c r="C105" s="130" t="s">
        <v>289</v>
      </c>
      <c r="D105" s="8" t="s">
        <v>290</v>
      </c>
      <c r="E105" s="2" t="s">
        <v>281</v>
      </c>
      <c r="F105" s="178">
        <v>2.88</v>
      </c>
      <c r="G105" s="98">
        <v>6508.75</v>
      </c>
      <c r="H105" s="98">
        <f t="shared" si="7"/>
        <v>18745.2</v>
      </c>
      <c r="J105" s="221">
        <f t="shared" si="8"/>
        <v>2.31375401553E-2</v>
      </c>
      <c r="K105" s="4"/>
    </row>
    <row r="106" spans="1:11" ht="38.25" customHeight="1" x14ac:dyDescent="0.25">
      <c r="A106" s="7">
        <v>90</v>
      </c>
      <c r="B106" s="210"/>
      <c r="C106" s="130" t="s">
        <v>291</v>
      </c>
      <c r="D106" s="8" t="s">
        <v>292</v>
      </c>
      <c r="E106" s="2" t="s">
        <v>281</v>
      </c>
      <c r="F106" s="178">
        <v>1.3029999999999999</v>
      </c>
      <c r="G106" s="98">
        <v>11255</v>
      </c>
      <c r="H106" s="98">
        <f t="shared" si="7"/>
        <v>14665.27</v>
      </c>
      <c r="J106" s="221">
        <f t="shared" si="8"/>
        <v>1.8101608599178001E-2</v>
      </c>
      <c r="K106" s="4"/>
    </row>
    <row r="107" spans="1:11" x14ac:dyDescent="0.25">
      <c r="A107" s="7">
        <v>91</v>
      </c>
      <c r="B107" s="210"/>
      <c r="C107" s="130" t="s">
        <v>293</v>
      </c>
      <c r="D107" s="8" t="s">
        <v>294</v>
      </c>
      <c r="E107" s="2" t="s">
        <v>268</v>
      </c>
      <c r="F107" s="178">
        <v>27.9</v>
      </c>
      <c r="G107" s="98">
        <v>519.79999999999995</v>
      </c>
      <c r="H107" s="98">
        <f t="shared" si="7"/>
        <v>14502.42</v>
      </c>
      <c r="J107" s="221">
        <f t="shared" si="8"/>
        <v>1.7900599892187001E-2</v>
      </c>
      <c r="K107" s="4"/>
    </row>
    <row r="108" spans="1:11" ht="25.5" customHeight="1" x14ac:dyDescent="0.25">
      <c r="A108" s="7">
        <v>92</v>
      </c>
      <c r="B108" s="210"/>
      <c r="C108" s="130" t="s">
        <v>295</v>
      </c>
      <c r="D108" s="8" t="s">
        <v>296</v>
      </c>
      <c r="E108" s="2" t="s">
        <v>288</v>
      </c>
      <c r="F108" s="178">
        <v>0.9</v>
      </c>
      <c r="G108" s="98">
        <v>14498.24</v>
      </c>
      <c r="H108" s="98">
        <f t="shared" si="7"/>
        <v>13048.42</v>
      </c>
      <c r="J108" s="221">
        <f t="shared" si="8"/>
        <v>1.6105901335446999E-2</v>
      </c>
      <c r="K108" s="4"/>
    </row>
    <row r="109" spans="1:11" ht="25.5" customHeight="1" x14ac:dyDescent="0.25">
      <c r="A109" s="7">
        <v>93</v>
      </c>
      <c r="B109" s="210"/>
      <c r="C109" s="130" t="s">
        <v>297</v>
      </c>
      <c r="D109" s="8" t="s">
        <v>298</v>
      </c>
      <c r="E109" s="2" t="s">
        <v>299</v>
      </c>
      <c r="F109" s="178">
        <v>201.8</v>
      </c>
      <c r="G109" s="98">
        <v>63.29</v>
      </c>
      <c r="H109" s="98">
        <f t="shared" si="7"/>
        <v>12771.92</v>
      </c>
      <c r="J109" s="221">
        <f t="shared" si="8"/>
        <v>1.5764612373316E-2</v>
      </c>
      <c r="K109" s="4"/>
    </row>
    <row r="110" spans="1:11" ht="25.5" customHeight="1" x14ac:dyDescent="0.25">
      <c r="A110" s="7">
        <v>94</v>
      </c>
      <c r="B110" s="210"/>
      <c r="C110" s="130" t="s">
        <v>300</v>
      </c>
      <c r="D110" s="8" t="s">
        <v>301</v>
      </c>
      <c r="E110" s="2" t="s">
        <v>268</v>
      </c>
      <c r="F110" s="178">
        <v>2.9660000000000002</v>
      </c>
      <c r="G110" s="98">
        <v>4183.5</v>
      </c>
      <c r="H110" s="98">
        <f t="shared" si="7"/>
        <v>12408.26</v>
      </c>
      <c r="J110" s="221">
        <f t="shared" si="8"/>
        <v>1.5315740243230999E-2</v>
      </c>
      <c r="K110" s="4"/>
    </row>
    <row r="111" spans="1:11" ht="25.5" customHeight="1" x14ac:dyDescent="0.25">
      <c r="A111" s="7">
        <v>95</v>
      </c>
      <c r="B111" s="210"/>
      <c r="C111" s="130" t="s">
        <v>302</v>
      </c>
      <c r="D111" s="8" t="s">
        <v>303</v>
      </c>
      <c r="E111" s="2" t="s">
        <v>271</v>
      </c>
      <c r="F111" s="178">
        <v>696</v>
      </c>
      <c r="G111" s="98">
        <v>17.32</v>
      </c>
      <c r="H111" s="98">
        <f t="shared" si="7"/>
        <v>12054.72</v>
      </c>
      <c r="J111" s="221">
        <f t="shared" si="8"/>
        <v>1.4879359412591E-2</v>
      </c>
      <c r="K111" s="4"/>
    </row>
    <row r="112" spans="1:11" ht="25.5" customHeight="1" x14ac:dyDescent="0.25">
      <c r="A112" s="7">
        <v>96</v>
      </c>
      <c r="B112" s="210"/>
      <c r="C112" s="130" t="s">
        <v>304</v>
      </c>
      <c r="D112" s="8" t="s">
        <v>305</v>
      </c>
      <c r="E112" s="2" t="s">
        <v>306</v>
      </c>
      <c r="F112" s="178">
        <v>300</v>
      </c>
      <c r="G112" s="98">
        <v>39.799999999999997</v>
      </c>
      <c r="H112" s="98">
        <f t="shared" si="7"/>
        <v>11940</v>
      </c>
      <c r="J112" s="221">
        <f t="shared" si="8"/>
        <v>1.4737758437055E-2</v>
      </c>
      <c r="K112" s="4"/>
    </row>
    <row r="113" spans="1:11" ht="25.5" customHeight="1" x14ac:dyDescent="0.25">
      <c r="A113" s="7">
        <v>97</v>
      </c>
      <c r="B113" s="210"/>
      <c r="C113" s="130" t="s">
        <v>307</v>
      </c>
      <c r="D113" s="8" t="s">
        <v>308</v>
      </c>
      <c r="E113" s="2" t="s">
        <v>281</v>
      </c>
      <c r="F113" s="178">
        <v>1.6839999999999999</v>
      </c>
      <c r="G113" s="98">
        <v>6780</v>
      </c>
      <c r="H113" s="98">
        <f t="shared" si="7"/>
        <v>11417.52</v>
      </c>
      <c r="J113" s="221">
        <f t="shared" si="8"/>
        <v>1.4092851902031E-2</v>
      </c>
      <c r="K113" s="4"/>
    </row>
    <row r="114" spans="1:11" x14ac:dyDescent="0.25">
      <c r="A114" s="7">
        <v>98</v>
      </c>
      <c r="B114" s="210"/>
      <c r="C114" s="130" t="s">
        <v>309</v>
      </c>
      <c r="D114" s="8" t="s">
        <v>310</v>
      </c>
      <c r="E114" s="2" t="s">
        <v>281</v>
      </c>
      <c r="F114" s="178">
        <v>1.1879839999999999</v>
      </c>
      <c r="G114" s="98">
        <v>9380.49</v>
      </c>
      <c r="H114" s="98">
        <f t="shared" si="7"/>
        <v>11143.87</v>
      </c>
      <c r="J114" s="221">
        <f t="shared" si="8"/>
        <v>1.3755080746562001E-2</v>
      </c>
      <c r="K114" s="4"/>
    </row>
    <row r="115" spans="1:11" ht="51" customHeight="1" x14ac:dyDescent="0.25">
      <c r="A115" s="7">
        <v>99</v>
      </c>
      <c r="B115" s="210"/>
      <c r="C115" s="130" t="s">
        <v>311</v>
      </c>
      <c r="D115" s="8" t="s">
        <v>312</v>
      </c>
      <c r="E115" s="2" t="s">
        <v>313</v>
      </c>
      <c r="F115" s="178">
        <v>50</v>
      </c>
      <c r="G115" s="98">
        <v>213.45</v>
      </c>
      <c r="H115" s="98">
        <f t="shared" si="7"/>
        <v>10672.5</v>
      </c>
      <c r="J115" s="221">
        <f t="shared" si="8"/>
        <v>1.3173260211010999E-2</v>
      </c>
      <c r="K115" s="4"/>
    </row>
    <row r="116" spans="1:11" ht="38.25" customHeight="1" x14ac:dyDescent="0.25">
      <c r="A116" s="7">
        <v>100</v>
      </c>
      <c r="B116" s="210"/>
      <c r="C116" s="130" t="s">
        <v>314</v>
      </c>
      <c r="D116" s="8" t="s">
        <v>315</v>
      </c>
      <c r="E116" s="2" t="s">
        <v>316</v>
      </c>
      <c r="F116" s="178">
        <v>12</v>
      </c>
      <c r="G116" s="98">
        <v>797.59</v>
      </c>
      <c r="H116" s="98">
        <f t="shared" si="7"/>
        <v>9571.08</v>
      </c>
      <c r="J116" s="221">
        <f t="shared" si="8"/>
        <v>1.1813757539508E-2</v>
      </c>
      <c r="K116" s="4"/>
    </row>
    <row r="117" spans="1:11" ht="51" customHeight="1" x14ac:dyDescent="0.25">
      <c r="A117" s="7">
        <v>101</v>
      </c>
      <c r="B117" s="210"/>
      <c r="C117" s="130" t="s">
        <v>317</v>
      </c>
      <c r="D117" s="8" t="s">
        <v>318</v>
      </c>
      <c r="E117" s="2" t="s">
        <v>299</v>
      </c>
      <c r="F117" s="178">
        <v>8.1</v>
      </c>
      <c r="G117" s="98">
        <v>1150.24</v>
      </c>
      <c r="H117" s="98">
        <f t="shared" si="7"/>
        <v>9316.94</v>
      </c>
      <c r="J117" s="221">
        <f t="shared" si="8"/>
        <v>1.1500067930698001E-2</v>
      </c>
      <c r="K117" s="4"/>
    </row>
    <row r="118" spans="1:11" x14ac:dyDescent="0.25">
      <c r="A118" s="7">
        <v>102</v>
      </c>
      <c r="B118" s="210"/>
      <c r="C118" s="130" t="s">
        <v>319</v>
      </c>
      <c r="D118" s="8" t="s">
        <v>320</v>
      </c>
      <c r="E118" s="2" t="s">
        <v>288</v>
      </c>
      <c r="F118" s="178">
        <v>0.12</v>
      </c>
      <c r="G118" s="98">
        <v>70866.820000000007</v>
      </c>
      <c r="H118" s="98">
        <f t="shared" si="7"/>
        <v>8504.02</v>
      </c>
      <c r="J118" s="221">
        <f t="shared" si="8"/>
        <v>1.0496666038851001E-2</v>
      </c>
      <c r="K118" s="4"/>
    </row>
    <row r="119" spans="1:11" ht="25.5" customHeight="1" x14ac:dyDescent="0.25">
      <c r="A119" s="7">
        <v>103</v>
      </c>
      <c r="B119" s="210"/>
      <c r="C119" s="130" t="s">
        <v>321</v>
      </c>
      <c r="D119" s="8" t="s">
        <v>322</v>
      </c>
      <c r="E119" s="2" t="s">
        <v>268</v>
      </c>
      <c r="F119" s="178">
        <v>13.92</v>
      </c>
      <c r="G119" s="98">
        <v>562.74</v>
      </c>
      <c r="H119" s="98">
        <f t="shared" si="7"/>
        <v>7833.34</v>
      </c>
      <c r="J119" s="221">
        <f t="shared" si="8"/>
        <v>9.668833557397E-3</v>
      </c>
      <c r="K119" s="4"/>
    </row>
    <row r="120" spans="1:11" ht="25.5" customHeight="1" x14ac:dyDescent="0.25">
      <c r="A120" s="7">
        <v>104</v>
      </c>
      <c r="B120" s="210"/>
      <c r="C120" s="130" t="s">
        <v>323</v>
      </c>
      <c r="D120" s="8" t="s">
        <v>324</v>
      </c>
      <c r="E120" s="2" t="s">
        <v>281</v>
      </c>
      <c r="F120" s="178">
        <v>1.1499999999999999</v>
      </c>
      <c r="G120" s="98">
        <v>6726.18</v>
      </c>
      <c r="H120" s="98">
        <f t="shared" si="7"/>
        <v>7735.11</v>
      </c>
      <c r="J120" s="221">
        <f t="shared" si="8"/>
        <v>9.5475864877763005E-3</v>
      </c>
      <c r="K120" s="4"/>
    </row>
    <row r="121" spans="1:11" ht="51" customHeight="1" x14ac:dyDescent="0.25">
      <c r="A121" s="7">
        <v>105</v>
      </c>
      <c r="B121" s="210"/>
      <c r="C121" s="130" t="s">
        <v>325</v>
      </c>
      <c r="D121" s="8" t="s">
        <v>326</v>
      </c>
      <c r="E121" s="2" t="s">
        <v>313</v>
      </c>
      <c r="F121" s="178">
        <v>60</v>
      </c>
      <c r="G121" s="98">
        <v>120</v>
      </c>
      <c r="H121" s="98">
        <f t="shared" si="7"/>
        <v>7200</v>
      </c>
      <c r="J121" s="221">
        <f t="shared" si="8"/>
        <v>8.8870905148071E-3</v>
      </c>
      <c r="K121" s="4"/>
    </row>
    <row r="122" spans="1:11" ht="51" customHeight="1" x14ac:dyDescent="0.25">
      <c r="A122" s="7">
        <v>106</v>
      </c>
      <c r="B122" s="210"/>
      <c r="C122" s="130" t="s">
        <v>327</v>
      </c>
      <c r="D122" s="8" t="s">
        <v>328</v>
      </c>
      <c r="E122" s="2" t="s">
        <v>313</v>
      </c>
      <c r="F122" s="178">
        <v>18.600000000000001</v>
      </c>
      <c r="G122" s="98">
        <v>353.94</v>
      </c>
      <c r="H122" s="98">
        <f t="shared" si="7"/>
        <v>6583.28</v>
      </c>
      <c r="J122" s="221">
        <f t="shared" si="8"/>
        <v>8.1258618394887006E-3</v>
      </c>
      <c r="K122" s="4"/>
    </row>
    <row r="123" spans="1:11" ht="25.5" customHeight="1" x14ac:dyDescent="0.25">
      <c r="A123" s="7">
        <v>107</v>
      </c>
      <c r="B123" s="210"/>
      <c r="C123" s="130" t="s">
        <v>329</v>
      </c>
      <c r="D123" s="8" t="s">
        <v>330</v>
      </c>
      <c r="E123" s="2" t="s">
        <v>281</v>
      </c>
      <c r="F123" s="178">
        <v>0.55369999999999997</v>
      </c>
      <c r="G123" s="98">
        <v>10196.65</v>
      </c>
      <c r="H123" s="98">
        <f t="shared" si="7"/>
        <v>5645.89</v>
      </c>
      <c r="J123" s="221">
        <f t="shared" si="8"/>
        <v>6.9688243703671998E-3</v>
      </c>
      <c r="K123" s="4"/>
    </row>
    <row r="124" spans="1:11" ht="25.5" customHeight="1" x14ac:dyDescent="0.25">
      <c r="A124" s="7">
        <v>108</v>
      </c>
      <c r="B124" s="210"/>
      <c r="C124" s="130" t="s">
        <v>331</v>
      </c>
      <c r="D124" s="8" t="s">
        <v>332</v>
      </c>
      <c r="E124" s="2" t="s">
        <v>268</v>
      </c>
      <c r="F124" s="178">
        <v>2.4347829999999999</v>
      </c>
      <c r="G124" s="98">
        <v>2318.8200000000002</v>
      </c>
      <c r="H124" s="98">
        <f t="shared" si="7"/>
        <v>5645.82</v>
      </c>
      <c r="J124" s="221">
        <f t="shared" si="8"/>
        <v>6.9687379680983003E-3</v>
      </c>
      <c r="K124" s="4"/>
    </row>
    <row r="125" spans="1:11" ht="51" customHeight="1" x14ac:dyDescent="0.25">
      <c r="A125" s="7">
        <v>109</v>
      </c>
      <c r="B125" s="210"/>
      <c r="C125" s="130" t="s">
        <v>333</v>
      </c>
      <c r="D125" s="8" t="s">
        <v>334</v>
      </c>
      <c r="E125" s="2" t="s">
        <v>271</v>
      </c>
      <c r="F125" s="178">
        <v>9</v>
      </c>
      <c r="G125" s="98">
        <v>609.27</v>
      </c>
      <c r="H125" s="98">
        <f t="shared" si="7"/>
        <v>5483.43</v>
      </c>
      <c r="J125" s="221">
        <f t="shared" si="8"/>
        <v>6.7682970474455999E-3</v>
      </c>
      <c r="K125" s="4"/>
    </row>
    <row r="126" spans="1:11" ht="25.5" customHeight="1" x14ac:dyDescent="0.25">
      <c r="A126" s="7">
        <v>110</v>
      </c>
      <c r="B126" s="210"/>
      <c r="C126" s="130" t="s">
        <v>335</v>
      </c>
      <c r="D126" s="8" t="s">
        <v>336</v>
      </c>
      <c r="E126" s="2" t="s">
        <v>281</v>
      </c>
      <c r="F126" s="178">
        <v>0.96389999999999998</v>
      </c>
      <c r="G126" s="98">
        <v>5586.97</v>
      </c>
      <c r="H126" s="98">
        <f t="shared" si="7"/>
        <v>5385.28</v>
      </c>
      <c r="J126" s="221">
        <f t="shared" si="8"/>
        <v>6.6471487232750001E-3</v>
      </c>
      <c r="K126" s="4"/>
    </row>
    <row r="127" spans="1:11" ht="25.5" customHeight="1" x14ac:dyDescent="0.25">
      <c r="A127" s="7">
        <v>111</v>
      </c>
      <c r="B127" s="210"/>
      <c r="C127" s="130" t="s">
        <v>337</v>
      </c>
      <c r="D127" s="8" t="s">
        <v>338</v>
      </c>
      <c r="E127" s="2" t="s">
        <v>299</v>
      </c>
      <c r="F127" s="178">
        <v>73.44</v>
      </c>
      <c r="G127" s="98">
        <v>67.8</v>
      </c>
      <c r="H127" s="98">
        <f t="shared" si="7"/>
        <v>4979.2299999999996</v>
      </c>
      <c r="J127" s="221">
        <f t="shared" si="8"/>
        <v>6.1459538477837E-3</v>
      </c>
      <c r="K127" s="4"/>
    </row>
    <row r="128" spans="1:11" ht="25.5" customHeight="1" x14ac:dyDescent="0.25">
      <c r="A128" s="7">
        <v>112</v>
      </c>
      <c r="B128" s="210"/>
      <c r="C128" s="130" t="s">
        <v>339</v>
      </c>
      <c r="D128" s="8" t="s">
        <v>340</v>
      </c>
      <c r="E128" s="2" t="s">
        <v>281</v>
      </c>
      <c r="F128" s="178">
        <v>0.80730000000000002</v>
      </c>
      <c r="G128" s="98">
        <v>5838.61</v>
      </c>
      <c r="H128" s="98">
        <f t="shared" si="7"/>
        <v>4713.51</v>
      </c>
      <c r="J128" s="221">
        <f t="shared" si="8"/>
        <v>5.8179708350623001E-3</v>
      </c>
      <c r="K128" s="4"/>
    </row>
    <row r="129" spans="1:11" ht="38.25" customHeight="1" x14ac:dyDescent="0.25">
      <c r="A129" s="7">
        <v>113</v>
      </c>
      <c r="B129" s="210"/>
      <c r="C129" s="130" t="s">
        <v>341</v>
      </c>
      <c r="D129" s="8" t="s">
        <v>342</v>
      </c>
      <c r="E129" s="2" t="s">
        <v>316</v>
      </c>
      <c r="F129" s="178">
        <v>16</v>
      </c>
      <c r="G129" s="98">
        <v>286.14999999999998</v>
      </c>
      <c r="H129" s="98">
        <f t="shared" si="7"/>
        <v>4578.3999999999996</v>
      </c>
      <c r="J129" s="221">
        <f t="shared" si="8"/>
        <v>5.6512021129155997E-3</v>
      </c>
      <c r="K129" s="4"/>
    </row>
    <row r="130" spans="1:11" x14ac:dyDescent="0.25">
      <c r="A130" s="7">
        <v>114</v>
      </c>
      <c r="B130" s="210"/>
      <c r="C130" s="130" t="s">
        <v>343</v>
      </c>
      <c r="D130" s="8" t="s">
        <v>344</v>
      </c>
      <c r="E130" s="2" t="s">
        <v>313</v>
      </c>
      <c r="F130" s="178">
        <v>696</v>
      </c>
      <c r="G130" s="98">
        <v>6.42</v>
      </c>
      <c r="H130" s="98">
        <f t="shared" si="7"/>
        <v>4468.32</v>
      </c>
      <c r="J130" s="221">
        <f t="shared" si="8"/>
        <v>5.5153283734893001E-3</v>
      </c>
      <c r="K130" s="4"/>
    </row>
    <row r="131" spans="1:11" ht="25.5" customHeight="1" x14ac:dyDescent="0.25">
      <c r="A131" s="7">
        <v>115</v>
      </c>
      <c r="B131" s="210"/>
      <c r="C131" s="130" t="s">
        <v>345</v>
      </c>
      <c r="D131" s="8" t="s">
        <v>346</v>
      </c>
      <c r="E131" s="2" t="s">
        <v>271</v>
      </c>
      <c r="F131" s="178">
        <v>1</v>
      </c>
      <c r="G131" s="98">
        <v>4293.1099999999997</v>
      </c>
      <c r="H131" s="98">
        <f t="shared" si="7"/>
        <v>4293.1099999999997</v>
      </c>
      <c r="J131" s="221">
        <f t="shared" si="8"/>
        <v>5.2990634944477004E-3</v>
      </c>
      <c r="K131" s="4"/>
    </row>
    <row r="132" spans="1:11" x14ac:dyDescent="0.25">
      <c r="A132" s="7">
        <v>116</v>
      </c>
      <c r="B132" s="210"/>
      <c r="C132" s="130" t="s">
        <v>347</v>
      </c>
      <c r="D132" s="8" t="s">
        <v>348</v>
      </c>
      <c r="E132" s="2" t="s">
        <v>299</v>
      </c>
      <c r="F132" s="178">
        <v>440.4</v>
      </c>
      <c r="G132" s="98">
        <v>8.6</v>
      </c>
      <c r="H132" s="98">
        <f t="shared" si="7"/>
        <v>3787.44</v>
      </c>
      <c r="J132" s="221">
        <f t="shared" si="8"/>
        <v>4.6749058471389996E-3</v>
      </c>
      <c r="K132" s="4"/>
    </row>
    <row r="133" spans="1:11" x14ac:dyDescent="0.25">
      <c r="A133" s="7">
        <v>117</v>
      </c>
      <c r="B133" s="210"/>
      <c r="C133" s="130" t="s">
        <v>349</v>
      </c>
      <c r="D133" s="8" t="s">
        <v>350</v>
      </c>
      <c r="E133" s="2" t="s">
        <v>306</v>
      </c>
      <c r="F133" s="178">
        <v>12.18</v>
      </c>
      <c r="G133" s="98">
        <v>308.3</v>
      </c>
      <c r="H133" s="98">
        <f t="shared" si="7"/>
        <v>3755.09</v>
      </c>
      <c r="J133" s="221">
        <f t="shared" si="8"/>
        <v>4.6349756557287E-3</v>
      </c>
      <c r="K133" s="4"/>
    </row>
    <row r="134" spans="1:11" x14ac:dyDescent="0.25">
      <c r="A134" s="7">
        <v>118</v>
      </c>
      <c r="B134" s="212"/>
      <c r="C134" s="2" t="s">
        <v>351</v>
      </c>
      <c r="D134" s="8" t="s">
        <v>352</v>
      </c>
      <c r="E134" s="2" t="s">
        <v>288</v>
      </c>
      <c r="F134" s="213">
        <v>1.1000000000000001</v>
      </c>
      <c r="G134" s="27">
        <v>3363.26</v>
      </c>
      <c r="H134" s="98">
        <f t="shared" si="7"/>
        <v>3699.59</v>
      </c>
      <c r="J134" s="221">
        <f t="shared" si="8"/>
        <v>4.5664709996771002E-3</v>
      </c>
      <c r="K134" s="4"/>
    </row>
    <row r="135" spans="1:11" x14ac:dyDescent="0.25">
      <c r="A135" s="7">
        <v>119</v>
      </c>
      <c r="B135" s="210"/>
      <c r="C135" s="130" t="s">
        <v>353</v>
      </c>
      <c r="D135" s="8" t="s">
        <v>354</v>
      </c>
      <c r="E135" s="2" t="s">
        <v>281</v>
      </c>
      <c r="F135" s="178">
        <v>0.58020000000000005</v>
      </c>
      <c r="G135" s="98">
        <v>6260.18</v>
      </c>
      <c r="H135" s="98">
        <f t="shared" si="7"/>
        <v>3632.16</v>
      </c>
      <c r="J135" s="221">
        <f t="shared" si="8"/>
        <v>4.4832409283697E-3</v>
      </c>
      <c r="K135" s="4"/>
    </row>
    <row r="136" spans="1:11" ht="38.25" customHeight="1" x14ac:dyDescent="0.25">
      <c r="A136" s="7">
        <v>120</v>
      </c>
      <c r="B136" s="210"/>
      <c r="C136" s="130" t="s">
        <v>355</v>
      </c>
      <c r="D136" s="8" t="s">
        <v>356</v>
      </c>
      <c r="E136" s="2" t="s">
        <v>313</v>
      </c>
      <c r="F136" s="178">
        <v>4</v>
      </c>
      <c r="G136" s="98">
        <v>905.71</v>
      </c>
      <c r="H136" s="98">
        <f t="shared" si="7"/>
        <v>3622.84</v>
      </c>
      <c r="J136" s="221">
        <f t="shared" si="8"/>
        <v>4.4717370834254999E-3</v>
      </c>
      <c r="K136" s="4"/>
    </row>
    <row r="137" spans="1:11" x14ac:dyDescent="0.25">
      <c r="A137" s="7">
        <v>121</v>
      </c>
      <c r="B137" s="210"/>
      <c r="C137" s="130" t="s">
        <v>357</v>
      </c>
      <c r="D137" s="8" t="s">
        <v>358</v>
      </c>
      <c r="E137" s="2" t="s">
        <v>281</v>
      </c>
      <c r="F137" s="178">
        <v>1.0215000000000001</v>
      </c>
      <c r="G137" s="98">
        <v>3390</v>
      </c>
      <c r="H137" s="98">
        <f t="shared" si="7"/>
        <v>3462.89</v>
      </c>
      <c r="J137" s="221">
        <f t="shared" si="8"/>
        <v>4.2743078990027999E-3</v>
      </c>
      <c r="K137" s="4"/>
    </row>
    <row r="138" spans="1:11" ht="51" customHeight="1" x14ac:dyDescent="0.25">
      <c r="A138" s="7">
        <v>122</v>
      </c>
      <c r="B138" s="210"/>
      <c r="C138" s="130" t="s">
        <v>359</v>
      </c>
      <c r="D138" s="8" t="s">
        <v>360</v>
      </c>
      <c r="E138" s="2" t="s">
        <v>271</v>
      </c>
      <c r="F138" s="178">
        <v>22</v>
      </c>
      <c r="G138" s="98">
        <v>150.30000000000001</v>
      </c>
      <c r="H138" s="98">
        <f t="shared" si="7"/>
        <v>3306.6</v>
      </c>
      <c r="J138" s="221">
        <f t="shared" si="8"/>
        <v>4.0813963189251E-3</v>
      </c>
      <c r="K138" s="4"/>
    </row>
    <row r="139" spans="1:11" ht="51" customHeight="1" x14ac:dyDescent="0.25">
      <c r="A139" s="7">
        <v>123</v>
      </c>
      <c r="B139" s="210"/>
      <c r="C139" s="130" t="s">
        <v>361</v>
      </c>
      <c r="D139" s="8" t="s">
        <v>362</v>
      </c>
      <c r="E139" s="2" t="s">
        <v>313</v>
      </c>
      <c r="F139" s="178">
        <v>35</v>
      </c>
      <c r="G139" s="98">
        <v>92.77</v>
      </c>
      <c r="H139" s="98">
        <f t="shared" si="7"/>
        <v>3246.95</v>
      </c>
      <c r="J139" s="221">
        <f t="shared" si="8"/>
        <v>4.0077692426461996E-3</v>
      </c>
      <c r="K139" s="4"/>
    </row>
    <row r="140" spans="1:11" ht="16.5" customHeight="1" x14ac:dyDescent="0.25">
      <c r="A140" s="7">
        <v>124</v>
      </c>
      <c r="B140" s="210"/>
      <c r="C140" s="130" t="s">
        <v>363</v>
      </c>
      <c r="D140" s="8" t="s">
        <v>364</v>
      </c>
      <c r="E140" s="2" t="s">
        <v>281</v>
      </c>
      <c r="F140" s="178">
        <v>0.26790000000000003</v>
      </c>
      <c r="G140" s="98">
        <v>11200</v>
      </c>
      <c r="H140" s="98">
        <f t="shared" si="7"/>
        <v>3000.48</v>
      </c>
      <c r="J140" s="222">
        <f t="shared" si="8"/>
        <v>3.7035468538705999E-3</v>
      </c>
      <c r="K140" s="4"/>
    </row>
    <row r="141" spans="1:11" ht="25.5" customHeight="1" x14ac:dyDescent="0.25">
      <c r="A141" s="7">
        <v>125</v>
      </c>
      <c r="B141" s="210"/>
      <c r="C141" s="130" t="s">
        <v>365</v>
      </c>
      <c r="D141" s="8" t="s">
        <v>366</v>
      </c>
      <c r="E141" s="2" t="s">
        <v>281</v>
      </c>
      <c r="F141" s="178">
        <v>3.8759999999999999</v>
      </c>
      <c r="G141" s="98">
        <v>772.12</v>
      </c>
      <c r="H141" s="98">
        <f t="shared" si="7"/>
        <v>2992.74</v>
      </c>
      <c r="J141" s="217">
        <f t="shared" si="8"/>
        <v>3.6939932315671999E-3</v>
      </c>
      <c r="K141" s="4"/>
    </row>
    <row r="142" spans="1:11" x14ac:dyDescent="0.25">
      <c r="A142" s="7">
        <v>126</v>
      </c>
      <c r="B142" s="210"/>
      <c r="C142" s="130" t="s">
        <v>367</v>
      </c>
      <c r="D142" s="8" t="s">
        <v>368</v>
      </c>
      <c r="E142" s="2" t="s">
        <v>268</v>
      </c>
      <c r="F142" s="178">
        <v>6.9974999999999996</v>
      </c>
      <c r="G142" s="98">
        <v>424.88</v>
      </c>
      <c r="H142" s="98">
        <f t="shared" si="7"/>
        <v>2973.1</v>
      </c>
      <c r="J142" s="217">
        <f t="shared" si="8"/>
        <v>3.6697512235518001E-3</v>
      </c>
      <c r="K142" s="4"/>
    </row>
    <row r="143" spans="1:11" ht="25.5" customHeight="1" x14ac:dyDescent="0.25">
      <c r="A143" s="7">
        <v>127</v>
      </c>
      <c r="B143" s="210"/>
      <c r="C143" s="130" t="s">
        <v>369</v>
      </c>
      <c r="D143" s="8" t="s">
        <v>370</v>
      </c>
      <c r="E143" s="2" t="s">
        <v>268</v>
      </c>
      <c r="F143" s="178">
        <v>4.08</v>
      </c>
      <c r="G143" s="98">
        <v>695.01</v>
      </c>
      <c r="H143" s="98">
        <f t="shared" si="7"/>
        <v>2835.64</v>
      </c>
      <c r="J143" s="217">
        <f t="shared" si="8"/>
        <v>3.5000818538066E-3</v>
      </c>
      <c r="K143" s="4"/>
    </row>
    <row r="144" spans="1:11" ht="25.5" customHeight="1" x14ac:dyDescent="0.25">
      <c r="A144" s="7">
        <v>128</v>
      </c>
      <c r="B144" s="210"/>
      <c r="C144" s="130" t="s">
        <v>371</v>
      </c>
      <c r="D144" s="8" t="s">
        <v>372</v>
      </c>
      <c r="E144" s="2" t="s">
        <v>281</v>
      </c>
      <c r="F144" s="178">
        <v>0.2</v>
      </c>
      <c r="G144" s="98">
        <v>13560</v>
      </c>
      <c r="H144" s="98">
        <f t="shared" si="7"/>
        <v>2712</v>
      </c>
      <c r="J144" s="217">
        <f t="shared" si="8"/>
        <v>3.3474707605772999E-3</v>
      </c>
      <c r="K144" s="4"/>
    </row>
    <row r="145" spans="1:11" ht="25.5" customHeight="1" x14ac:dyDescent="0.25">
      <c r="A145" s="7">
        <v>129</v>
      </c>
      <c r="B145" s="210"/>
      <c r="C145" s="130" t="s">
        <v>373</v>
      </c>
      <c r="D145" s="8" t="s">
        <v>374</v>
      </c>
      <c r="E145" s="2" t="s">
        <v>268</v>
      </c>
      <c r="F145" s="178">
        <v>11.02</v>
      </c>
      <c r="G145" s="98">
        <v>237.14</v>
      </c>
      <c r="H145" s="98">
        <f t="shared" si="7"/>
        <v>2613.2800000000002</v>
      </c>
      <c r="J145" s="217">
        <f t="shared" si="8"/>
        <v>3.2256188750742999E-3</v>
      </c>
      <c r="K145" s="4"/>
    </row>
    <row r="146" spans="1:11" ht="25.5" customHeight="1" x14ac:dyDescent="0.25">
      <c r="A146" s="7">
        <v>130</v>
      </c>
      <c r="B146" s="210"/>
      <c r="C146" s="130" t="s">
        <v>375</v>
      </c>
      <c r="D146" s="8" t="s">
        <v>376</v>
      </c>
      <c r="E146" s="2" t="s">
        <v>281</v>
      </c>
      <c r="F146" s="178">
        <v>0.40194000000000002</v>
      </c>
      <c r="G146" s="98">
        <v>6419.17</v>
      </c>
      <c r="H146" s="98">
        <f t="shared" si="7"/>
        <v>2580.12</v>
      </c>
      <c r="J146" s="217">
        <f t="shared" si="8"/>
        <v>3.1846888859810999E-3</v>
      </c>
      <c r="K146" s="4"/>
    </row>
    <row r="147" spans="1:11" ht="25.5" customHeight="1" x14ac:dyDescent="0.25">
      <c r="A147" s="7">
        <v>131</v>
      </c>
      <c r="B147" s="210"/>
      <c r="C147" s="130" t="s">
        <v>377</v>
      </c>
      <c r="D147" s="8" t="s">
        <v>378</v>
      </c>
      <c r="E147" s="2" t="s">
        <v>268</v>
      </c>
      <c r="F147" s="178">
        <v>4.4880000000000004</v>
      </c>
      <c r="G147" s="98">
        <v>573.95000000000005</v>
      </c>
      <c r="H147" s="98">
        <f t="shared" si="7"/>
        <v>2575.89</v>
      </c>
      <c r="J147" s="217">
        <f t="shared" si="8"/>
        <v>3.1794677203037E-3</v>
      </c>
      <c r="K147" s="4"/>
    </row>
    <row r="148" spans="1:11" x14ac:dyDescent="0.25">
      <c r="A148" s="7">
        <v>132</v>
      </c>
      <c r="B148" s="210"/>
      <c r="C148" s="130" t="s">
        <v>379</v>
      </c>
      <c r="D148" s="8" t="s">
        <v>380</v>
      </c>
      <c r="E148" s="2" t="s">
        <v>299</v>
      </c>
      <c r="F148" s="178">
        <v>83.52</v>
      </c>
      <c r="G148" s="98">
        <v>30.62</v>
      </c>
      <c r="H148" s="98">
        <f t="shared" si="7"/>
        <v>2557.38</v>
      </c>
      <c r="J148" s="217">
        <f t="shared" si="8"/>
        <v>3.1566204917718001E-3</v>
      </c>
      <c r="K148" s="4"/>
    </row>
    <row r="149" spans="1:11" x14ac:dyDescent="0.25">
      <c r="A149" s="7">
        <v>133</v>
      </c>
      <c r="B149" s="210"/>
      <c r="C149" s="130" t="s">
        <v>381</v>
      </c>
      <c r="D149" s="8" t="s">
        <v>382</v>
      </c>
      <c r="E149" s="2" t="s">
        <v>281</v>
      </c>
      <c r="F149" s="178">
        <v>0.52539999999999998</v>
      </c>
      <c r="G149" s="98">
        <v>4800</v>
      </c>
      <c r="H149" s="98">
        <f t="shared" si="7"/>
        <v>2521.92</v>
      </c>
      <c r="J149" s="217">
        <f t="shared" si="8"/>
        <v>3.1128515709863999E-3</v>
      </c>
      <c r="K149" s="4"/>
    </row>
    <row r="150" spans="1:11" ht="25.5" customHeight="1" x14ac:dyDescent="0.25">
      <c r="A150" s="7">
        <v>134</v>
      </c>
      <c r="B150" s="210"/>
      <c r="C150" s="130" t="s">
        <v>383</v>
      </c>
      <c r="D150" s="8" t="s">
        <v>384</v>
      </c>
      <c r="E150" s="2" t="s">
        <v>250</v>
      </c>
      <c r="F150" s="178">
        <v>1</v>
      </c>
      <c r="G150" s="98">
        <v>2473.54</v>
      </c>
      <c r="H150" s="98">
        <f t="shared" si="7"/>
        <v>2473.54</v>
      </c>
      <c r="J150" s="217">
        <f t="shared" si="8"/>
        <v>3.0531352599993998E-3</v>
      </c>
      <c r="K150" s="4"/>
    </row>
    <row r="151" spans="1:11" ht="25.5" customHeight="1" x14ac:dyDescent="0.25">
      <c r="A151" s="7">
        <v>135</v>
      </c>
      <c r="B151" s="210"/>
      <c r="C151" s="130" t="s">
        <v>385</v>
      </c>
      <c r="D151" s="8" t="s">
        <v>386</v>
      </c>
      <c r="E151" s="2" t="s">
        <v>268</v>
      </c>
      <c r="F151" s="178">
        <v>4.7119999999999997</v>
      </c>
      <c r="G151" s="98">
        <v>517.91</v>
      </c>
      <c r="H151" s="98">
        <f t="shared" si="7"/>
        <v>2440.39</v>
      </c>
      <c r="J151" s="217">
        <f t="shared" si="8"/>
        <v>3.0122176140874998E-3</v>
      </c>
      <c r="K151" s="4"/>
    </row>
    <row r="152" spans="1:11" x14ac:dyDescent="0.25">
      <c r="A152" s="7">
        <v>136</v>
      </c>
      <c r="B152" s="212"/>
      <c r="C152" s="2" t="s">
        <v>387</v>
      </c>
      <c r="D152" s="8" t="s">
        <v>388</v>
      </c>
      <c r="E152" s="2" t="s">
        <v>288</v>
      </c>
      <c r="F152" s="213">
        <v>1.3</v>
      </c>
      <c r="G152" s="27">
        <v>1821.22</v>
      </c>
      <c r="H152" s="98">
        <f t="shared" si="7"/>
        <v>2367.59</v>
      </c>
      <c r="J152" s="217">
        <f t="shared" si="8"/>
        <v>2.9223592544378001E-3</v>
      </c>
      <c r="K152" s="4"/>
    </row>
    <row r="153" spans="1:11" ht="38.25" customHeight="1" x14ac:dyDescent="0.25">
      <c r="A153" s="7">
        <v>137</v>
      </c>
      <c r="B153" s="210"/>
      <c r="C153" s="130" t="s">
        <v>389</v>
      </c>
      <c r="D153" s="8" t="s">
        <v>390</v>
      </c>
      <c r="E153" s="2" t="s">
        <v>313</v>
      </c>
      <c r="F153" s="178">
        <v>44</v>
      </c>
      <c r="G153" s="98">
        <v>52.75</v>
      </c>
      <c r="H153" s="98">
        <f t="shared" si="7"/>
        <v>2321</v>
      </c>
      <c r="J153" s="217">
        <f t="shared" si="8"/>
        <v>2.8648523728981999E-3</v>
      </c>
      <c r="K153" s="4"/>
    </row>
    <row r="154" spans="1:11" x14ac:dyDescent="0.25">
      <c r="A154" s="7">
        <v>138</v>
      </c>
      <c r="B154" s="210"/>
      <c r="C154" s="130" t="s">
        <v>391</v>
      </c>
      <c r="D154" s="8" t="s">
        <v>392</v>
      </c>
      <c r="E154" s="2" t="s">
        <v>268</v>
      </c>
      <c r="F154" s="178">
        <v>5.0049999999999999</v>
      </c>
      <c r="G154" s="98">
        <v>463.3</v>
      </c>
      <c r="H154" s="98">
        <f t="shared" si="7"/>
        <v>2318.8200000000002</v>
      </c>
      <c r="J154" s="217">
        <f t="shared" si="8"/>
        <v>2.8621615593812E-3</v>
      </c>
      <c r="K154" s="4"/>
    </row>
    <row r="155" spans="1:11" ht="25.5" customHeight="1" x14ac:dyDescent="0.25">
      <c r="A155" s="7">
        <v>139</v>
      </c>
      <c r="B155" s="210"/>
      <c r="C155" s="130" t="s">
        <v>393</v>
      </c>
      <c r="D155" s="8" t="s">
        <v>394</v>
      </c>
      <c r="E155" s="2" t="s">
        <v>395</v>
      </c>
      <c r="F155" s="178">
        <v>3</v>
      </c>
      <c r="G155" s="98">
        <v>751.05</v>
      </c>
      <c r="H155" s="98">
        <f t="shared" si="7"/>
        <v>2253.15</v>
      </c>
      <c r="J155" s="217">
        <f t="shared" si="8"/>
        <v>2.7811038879774E-3</v>
      </c>
      <c r="K155" s="4"/>
    </row>
    <row r="156" spans="1:11" ht="25.5" customHeight="1" x14ac:dyDescent="0.25">
      <c r="A156" s="7">
        <v>140</v>
      </c>
      <c r="B156" s="210"/>
      <c r="C156" s="130" t="s">
        <v>396</v>
      </c>
      <c r="D156" s="8" t="s">
        <v>397</v>
      </c>
      <c r="E156" s="2" t="s">
        <v>281</v>
      </c>
      <c r="F156" s="178">
        <v>0.27223999999999998</v>
      </c>
      <c r="G156" s="98">
        <v>7997.23</v>
      </c>
      <c r="H156" s="98">
        <f t="shared" si="7"/>
        <v>2177.17</v>
      </c>
      <c r="J156" s="217">
        <f t="shared" si="8"/>
        <v>2.6873203966837002E-3</v>
      </c>
      <c r="K156" s="4"/>
    </row>
    <row r="157" spans="1:11" x14ac:dyDescent="0.25">
      <c r="A157" s="7">
        <v>141</v>
      </c>
      <c r="B157" s="210"/>
      <c r="C157" s="130" t="s">
        <v>398</v>
      </c>
      <c r="D157" s="8" t="s">
        <v>399</v>
      </c>
      <c r="E157" s="2" t="s">
        <v>400</v>
      </c>
      <c r="F157" s="178">
        <v>167.2</v>
      </c>
      <c r="G157" s="98">
        <v>12.6</v>
      </c>
      <c r="H157" s="98">
        <f t="shared" si="7"/>
        <v>2106.7199999999998</v>
      </c>
      <c r="J157" s="217">
        <f t="shared" si="8"/>
        <v>2.6003626846325002E-3</v>
      </c>
      <c r="K157" s="4"/>
    </row>
    <row r="158" spans="1:11" ht="51" customHeight="1" x14ac:dyDescent="0.25">
      <c r="A158" s="7">
        <v>142</v>
      </c>
      <c r="B158" s="210"/>
      <c r="C158" s="130" t="s">
        <v>401</v>
      </c>
      <c r="D158" s="8" t="s">
        <v>402</v>
      </c>
      <c r="E158" s="2" t="s">
        <v>313</v>
      </c>
      <c r="F158" s="178">
        <v>3.8</v>
      </c>
      <c r="G158" s="98">
        <v>542.29999999999995</v>
      </c>
      <c r="H158" s="98">
        <f t="shared" si="7"/>
        <v>2060.7399999999998</v>
      </c>
      <c r="J158" s="217">
        <f t="shared" si="8"/>
        <v>2.5436087371505001E-3</v>
      </c>
      <c r="K158" s="4"/>
    </row>
    <row r="159" spans="1:11" x14ac:dyDescent="0.25">
      <c r="A159" s="7">
        <v>143</v>
      </c>
      <c r="B159" s="210"/>
      <c r="C159" s="130" t="s">
        <v>403</v>
      </c>
      <c r="D159" s="8" t="s">
        <v>404</v>
      </c>
      <c r="E159" s="2" t="s">
        <v>405</v>
      </c>
      <c r="F159" s="178">
        <v>17.399999999999999</v>
      </c>
      <c r="G159" s="98">
        <v>118</v>
      </c>
      <c r="H159" s="98">
        <f t="shared" si="7"/>
        <v>2053.1999999999998</v>
      </c>
      <c r="J159" s="217">
        <f t="shared" si="8"/>
        <v>2.5343019784725002E-3</v>
      </c>
      <c r="K159" s="4"/>
    </row>
    <row r="160" spans="1:11" ht="25.5" customHeight="1" x14ac:dyDescent="0.25">
      <c r="A160" s="7">
        <v>144</v>
      </c>
      <c r="B160" s="210"/>
      <c r="C160" s="130" t="s">
        <v>406</v>
      </c>
      <c r="D160" s="8" t="s">
        <v>407</v>
      </c>
      <c r="E160" s="2" t="s">
        <v>281</v>
      </c>
      <c r="F160" s="178">
        <v>0.28499999999999998</v>
      </c>
      <c r="G160" s="98">
        <v>7115.48</v>
      </c>
      <c r="H160" s="98">
        <f t="shared" ref="H160:H223" si="9">ROUND(F160*G160,2)</f>
        <v>2027.91</v>
      </c>
      <c r="J160" s="217">
        <f t="shared" ref="J160:J223" si="10">H160/$H$95</f>
        <v>2.5030860730392E-3</v>
      </c>
      <c r="K160" s="4"/>
    </row>
    <row r="161" spans="1:11" ht="38.25" customHeight="1" x14ac:dyDescent="0.25">
      <c r="A161" s="7">
        <v>145</v>
      </c>
      <c r="B161" s="210"/>
      <c r="C161" s="130" t="s">
        <v>408</v>
      </c>
      <c r="D161" s="8" t="s">
        <v>409</v>
      </c>
      <c r="E161" s="2" t="s">
        <v>281</v>
      </c>
      <c r="F161" s="178">
        <v>0.3473</v>
      </c>
      <c r="G161" s="98">
        <v>5804</v>
      </c>
      <c r="H161" s="98">
        <f t="shared" si="9"/>
        <v>2015.73</v>
      </c>
      <c r="J161" s="217">
        <f t="shared" si="10"/>
        <v>2.4880520782517E-3</v>
      </c>
      <c r="K161" s="4"/>
    </row>
    <row r="162" spans="1:11" ht="25.5" customHeight="1" x14ac:dyDescent="0.25">
      <c r="A162" s="7">
        <v>146</v>
      </c>
      <c r="B162" s="210"/>
      <c r="C162" s="130" t="s">
        <v>410</v>
      </c>
      <c r="D162" s="8" t="s">
        <v>411</v>
      </c>
      <c r="E162" s="2" t="s">
        <v>400</v>
      </c>
      <c r="F162" s="178">
        <v>158.584</v>
      </c>
      <c r="G162" s="98">
        <v>11.99</v>
      </c>
      <c r="H162" s="98">
        <f t="shared" si="9"/>
        <v>1901.42</v>
      </c>
      <c r="J162" s="217">
        <f t="shared" si="10"/>
        <v>2.3469571731478001E-3</v>
      </c>
      <c r="K162" s="4"/>
    </row>
    <row r="163" spans="1:11" ht="25.5" customHeight="1" x14ac:dyDescent="0.25">
      <c r="A163" s="7">
        <v>147</v>
      </c>
      <c r="B163" s="212"/>
      <c r="C163" s="2" t="s">
        <v>412</v>
      </c>
      <c r="D163" s="8" t="s">
        <v>413</v>
      </c>
      <c r="E163" s="2" t="s">
        <v>288</v>
      </c>
      <c r="F163" s="213">
        <v>1.2</v>
      </c>
      <c r="G163" s="27">
        <v>1468.2</v>
      </c>
      <c r="H163" s="98">
        <f t="shared" si="9"/>
        <v>1761.84</v>
      </c>
      <c r="J163" s="217">
        <f t="shared" si="10"/>
        <v>2.1746710489732998E-3</v>
      </c>
      <c r="K163" s="4"/>
    </row>
    <row r="164" spans="1:11" ht="51" customHeight="1" x14ac:dyDescent="0.25">
      <c r="A164" s="7">
        <v>148</v>
      </c>
      <c r="B164" s="210"/>
      <c r="C164" s="130" t="s">
        <v>414</v>
      </c>
      <c r="D164" s="8" t="s">
        <v>415</v>
      </c>
      <c r="E164" s="2" t="s">
        <v>250</v>
      </c>
      <c r="F164" s="178">
        <v>16</v>
      </c>
      <c r="G164" s="98">
        <v>107.36</v>
      </c>
      <c r="H164" s="98">
        <f t="shared" si="9"/>
        <v>1717.76</v>
      </c>
      <c r="J164" s="217">
        <f t="shared" si="10"/>
        <v>2.1202623059325999E-3</v>
      </c>
      <c r="K164" s="4"/>
    </row>
    <row r="165" spans="1:11" ht="25.5" customHeight="1" x14ac:dyDescent="0.25">
      <c r="A165" s="7">
        <v>149</v>
      </c>
      <c r="B165" s="210"/>
      <c r="C165" s="130" t="s">
        <v>416</v>
      </c>
      <c r="D165" s="8" t="s">
        <v>417</v>
      </c>
      <c r="E165" s="2" t="s">
        <v>250</v>
      </c>
      <c r="F165" s="178">
        <v>4</v>
      </c>
      <c r="G165" s="98">
        <v>428.27</v>
      </c>
      <c r="H165" s="98">
        <f t="shared" si="9"/>
        <v>1713.08</v>
      </c>
      <c r="J165" s="217">
        <f t="shared" si="10"/>
        <v>2.1144856970980001E-3</v>
      </c>
      <c r="K165" s="4"/>
    </row>
    <row r="166" spans="1:11" ht="51" customHeight="1" x14ac:dyDescent="0.25">
      <c r="A166" s="7">
        <v>150</v>
      </c>
      <c r="B166" s="210"/>
      <c r="C166" s="130" t="s">
        <v>418</v>
      </c>
      <c r="D166" s="8" t="s">
        <v>419</v>
      </c>
      <c r="E166" s="2" t="s">
        <v>250</v>
      </c>
      <c r="F166" s="178">
        <v>3</v>
      </c>
      <c r="G166" s="98">
        <v>566.83000000000004</v>
      </c>
      <c r="H166" s="98">
        <f t="shared" si="9"/>
        <v>1700.49</v>
      </c>
      <c r="J166" s="217">
        <f t="shared" si="10"/>
        <v>2.0989456318783999E-3</v>
      </c>
      <c r="K166" s="4"/>
    </row>
    <row r="167" spans="1:11" ht="25.5" customHeight="1" x14ac:dyDescent="0.25">
      <c r="A167" s="7">
        <v>151</v>
      </c>
      <c r="B167" s="210"/>
      <c r="C167" s="130" t="s">
        <v>420</v>
      </c>
      <c r="D167" s="8" t="s">
        <v>421</v>
      </c>
      <c r="E167" s="2" t="s">
        <v>422</v>
      </c>
      <c r="F167" s="178">
        <v>73.08</v>
      </c>
      <c r="G167" s="98">
        <v>23.15</v>
      </c>
      <c r="H167" s="98">
        <f t="shared" si="9"/>
        <v>1691.8</v>
      </c>
      <c r="J167" s="217">
        <f t="shared" si="10"/>
        <v>2.0882194073542E-3</v>
      </c>
      <c r="K167" s="4"/>
    </row>
    <row r="168" spans="1:11" x14ac:dyDescent="0.25">
      <c r="A168" s="7">
        <v>152</v>
      </c>
      <c r="B168" s="210"/>
      <c r="C168" s="130" t="s">
        <v>423</v>
      </c>
      <c r="D168" s="8" t="s">
        <v>424</v>
      </c>
      <c r="E168" s="2" t="s">
        <v>268</v>
      </c>
      <c r="F168" s="178">
        <v>3.3050000000000002</v>
      </c>
      <c r="G168" s="98">
        <v>490</v>
      </c>
      <c r="H168" s="98">
        <f t="shared" si="9"/>
        <v>1619.45</v>
      </c>
      <c r="J168" s="217">
        <f t="shared" si="10"/>
        <v>1.9989164908617001E-3</v>
      </c>
      <c r="K168" s="4"/>
    </row>
    <row r="169" spans="1:11" ht="25.5" customHeight="1" x14ac:dyDescent="0.25">
      <c r="A169" s="7">
        <v>153</v>
      </c>
      <c r="B169" s="210"/>
      <c r="C169" s="130" t="s">
        <v>425</v>
      </c>
      <c r="D169" s="8" t="s">
        <v>426</v>
      </c>
      <c r="E169" s="2" t="s">
        <v>281</v>
      </c>
      <c r="F169" s="178">
        <v>0.12959999999999999</v>
      </c>
      <c r="G169" s="98">
        <v>11500</v>
      </c>
      <c r="H169" s="98">
        <f t="shared" si="9"/>
        <v>1490.4</v>
      </c>
      <c r="J169" s="217">
        <f t="shared" si="10"/>
        <v>1.8396277365651001E-3</v>
      </c>
      <c r="K169" s="4"/>
    </row>
    <row r="170" spans="1:11" ht="38.25" customHeight="1" x14ac:dyDescent="0.25">
      <c r="A170" s="7">
        <v>154</v>
      </c>
      <c r="B170" s="210"/>
      <c r="C170" s="130" t="s">
        <v>427</v>
      </c>
      <c r="D170" s="8" t="s">
        <v>428</v>
      </c>
      <c r="E170" s="2" t="s">
        <v>281</v>
      </c>
      <c r="F170" s="178">
        <v>0.17419999999999999</v>
      </c>
      <c r="G170" s="98">
        <v>8458.2000000000007</v>
      </c>
      <c r="H170" s="98">
        <f t="shared" si="9"/>
        <v>1473.42</v>
      </c>
      <c r="J170" s="217">
        <f t="shared" si="10"/>
        <v>1.8186690147676001E-3</v>
      </c>
      <c r="K170" s="4"/>
    </row>
    <row r="171" spans="1:11" x14ac:dyDescent="0.25">
      <c r="A171" s="7">
        <v>155</v>
      </c>
      <c r="B171" s="210"/>
      <c r="C171" s="130" t="s">
        <v>429</v>
      </c>
      <c r="D171" s="8" t="s">
        <v>430</v>
      </c>
      <c r="E171" s="2" t="s">
        <v>400</v>
      </c>
      <c r="F171" s="178">
        <v>5.3730000000000002</v>
      </c>
      <c r="G171" s="98">
        <v>264.60000000000002</v>
      </c>
      <c r="H171" s="98">
        <f t="shared" si="9"/>
        <v>1421.7</v>
      </c>
      <c r="J171" s="217">
        <f t="shared" si="10"/>
        <v>1.7548300812363E-3</v>
      </c>
      <c r="K171" s="4"/>
    </row>
    <row r="172" spans="1:11" ht="25.5" customHeight="1" x14ac:dyDescent="0.25">
      <c r="A172" s="7">
        <v>156</v>
      </c>
      <c r="B172" s="210"/>
      <c r="C172" s="130" t="s">
        <v>431</v>
      </c>
      <c r="D172" s="8" t="s">
        <v>432</v>
      </c>
      <c r="E172" s="2" t="s">
        <v>299</v>
      </c>
      <c r="F172" s="178">
        <v>7.6139999999999999</v>
      </c>
      <c r="G172" s="98">
        <v>184.64</v>
      </c>
      <c r="H172" s="98">
        <f t="shared" si="9"/>
        <v>1405.85</v>
      </c>
      <c r="J172" s="217">
        <f t="shared" si="10"/>
        <v>1.7352661389223999E-3</v>
      </c>
      <c r="K172" s="4"/>
    </row>
    <row r="173" spans="1:11" ht="38.25" customHeight="1" x14ac:dyDescent="0.25">
      <c r="A173" s="7">
        <v>157</v>
      </c>
      <c r="B173" s="210"/>
      <c r="C173" s="130" t="s">
        <v>433</v>
      </c>
      <c r="D173" s="8" t="s">
        <v>434</v>
      </c>
      <c r="E173" s="2" t="s">
        <v>299</v>
      </c>
      <c r="F173" s="178">
        <v>208.8</v>
      </c>
      <c r="G173" s="98">
        <v>6.46</v>
      </c>
      <c r="H173" s="98">
        <f t="shared" si="9"/>
        <v>1348.85</v>
      </c>
      <c r="J173" s="217">
        <f t="shared" si="10"/>
        <v>1.6649100056801999E-3</v>
      </c>
      <c r="K173" s="4"/>
    </row>
    <row r="174" spans="1:11" ht="25.5" customHeight="1" x14ac:dyDescent="0.25">
      <c r="A174" s="7">
        <v>158</v>
      </c>
      <c r="B174" s="210"/>
      <c r="C174" s="130" t="s">
        <v>435</v>
      </c>
      <c r="D174" s="8" t="s">
        <v>436</v>
      </c>
      <c r="E174" s="2" t="s">
        <v>422</v>
      </c>
      <c r="F174" s="178">
        <v>20.88</v>
      </c>
      <c r="G174" s="98">
        <v>64.47</v>
      </c>
      <c r="H174" s="98">
        <f t="shared" si="9"/>
        <v>1346.13</v>
      </c>
      <c r="J174" s="217">
        <f t="shared" si="10"/>
        <v>1.6615526603746E-3</v>
      </c>
      <c r="K174" s="4"/>
    </row>
    <row r="175" spans="1:11" ht="25.5" customHeight="1" x14ac:dyDescent="0.25">
      <c r="A175" s="7">
        <v>159</v>
      </c>
      <c r="B175" s="210"/>
      <c r="C175" s="130" t="s">
        <v>437</v>
      </c>
      <c r="D175" s="8" t="s">
        <v>438</v>
      </c>
      <c r="E175" s="2" t="s">
        <v>268</v>
      </c>
      <c r="F175" s="178">
        <v>1.8740000000000001</v>
      </c>
      <c r="G175" s="98">
        <v>665</v>
      </c>
      <c r="H175" s="98">
        <f t="shared" si="9"/>
        <v>1246.21</v>
      </c>
      <c r="J175" s="217">
        <f t="shared" si="10"/>
        <v>1.5382195931191E-3</v>
      </c>
      <c r="K175" s="4"/>
    </row>
    <row r="176" spans="1:11" ht="51" customHeight="1" x14ac:dyDescent="0.25">
      <c r="A176" s="7">
        <v>160</v>
      </c>
      <c r="B176" s="210"/>
      <c r="C176" s="130" t="s">
        <v>439</v>
      </c>
      <c r="D176" s="8" t="s">
        <v>440</v>
      </c>
      <c r="E176" s="2" t="s">
        <v>250</v>
      </c>
      <c r="F176" s="178">
        <v>3</v>
      </c>
      <c r="G176" s="98">
        <v>411.84</v>
      </c>
      <c r="H176" s="98">
        <f t="shared" si="9"/>
        <v>1235.52</v>
      </c>
      <c r="J176" s="217">
        <f t="shared" si="10"/>
        <v>1.5250247323409E-3</v>
      </c>
      <c r="K176" s="4"/>
    </row>
    <row r="177" spans="1:11" ht="25.5" customHeight="1" x14ac:dyDescent="0.25">
      <c r="A177" s="7">
        <v>161</v>
      </c>
      <c r="B177" s="210"/>
      <c r="C177" s="130" t="s">
        <v>441</v>
      </c>
      <c r="D177" s="8" t="s">
        <v>442</v>
      </c>
      <c r="E177" s="2" t="s">
        <v>281</v>
      </c>
      <c r="F177" s="178">
        <v>0.17199999999999999</v>
      </c>
      <c r="G177" s="98">
        <v>7170.98</v>
      </c>
      <c r="H177" s="98">
        <f t="shared" si="9"/>
        <v>1233.4100000000001</v>
      </c>
      <c r="J177" s="217">
        <f t="shared" si="10"/>
        <v>1.5224203210927999E-3</v>
      </c>
      <c r="K177" s="4"/>
    </row>
    <row r="178" spans="1:11" ht="51" customHeight="1" x14ac:dyDescent="0.25">
      <c r="A178" s="7">
        <v>162</v>
      </c>
      <c r="B178" s="210"/>
      <c r="C178" s="130" t="s">
        <v>443</v>
      </c>
      <c r="D178" s="8" t="s">
        <v>444</v>
      </c>
      <c r="E178" s="2" t="s">
        <v>250</v>
      </c>
      <c r="F178" s="178">
        <v>22</v>
      </c>
      <c r="G178" s="98">
        <v>53.35</v>
      </c>
      <c r="H178" s="98">
        <f t="shared" si="9"/>
        <v>1173.7</v>
      </c>
      <c r="J178" s="217">
        <f t="shared" si="10"/>
        <v>1.4487191857263E-3</v>
      </c>
      <c r="K178" s="4"/>
    </row>
    <row r="179" spans="1:11" ht="38.25" customHeight="1" x14ac:dyDescent="0.25">
      <c r="A179" s="7">
        <v>163</v>
      </c>
      <c r="B179" s="210"/>
      <c r="C179" s="130" t="s">
        <v>445</v>
      </c>
      <c r="D179" s="8" t="s">
        <v>446</v>
      </c>
      <c r="E179" s="2" t="s">
        <v>250</v>
      </c>
      <c r="F179" s="178">
        <v>1</v>
      </c>
      <c r="G179" s="98">
        <v>1135.2</v>
      </c>
      <c r="H179" s="98">
        <f t="shared" si="9"/>
        <v>1135.2</v>
      </c>
      <c r="J179" s="217">
        <f t="shared" si="10"/>
        <v>1.4011979378346E-3</v>
      </c>
      <c r="K179" s="4"/>
    </row>
    <row r="180" spans="1:11" ht="25.5" customHeight="1" x14ac:dyDescent="0.25">
      <c r="A180" s="7">
        <v>164</v>
      </c>
      <c r="B180" s="210"/>
      <c r="C180" s="130" t="s">
        <v>447</v>
      </c>
      <c r="D180" s="8" t="s">
        <v>448</v>
      </c>
      <c r="E180" s="2" t="s">
        <v>281</v>
      </c>
      <c r="F180" s="178">
        <v>0.17780000000000001</v>
      </c>
      <c r="G180" s="98">
        <v>6113</v>
      </c>
      <c r="H180" s="98">
        <f t="shared" si="9"/>
        <v>1086.8900000000001</v>
      </c>
      <c r="J180" s="217">
        <f t="shared" si="10"/>
        <v>1.3415680291165E-3</v>
      </c>
      <c r="K180" s="4"/>
    </row>
    <row r="181" spans="1:11" x14ac:dyDescent="0.25">
      <c r="A181" s="7">
        <v>165</v>
      </c>
      <c r="B181" s="210"/>
      <c r="C181" s="130" t="s">
        <v>449</v>
      </c>
      <c r="D181" s="8" t="s">
        <v>450</v>
      </c>
      <c r="E181" s="2" t="s">
        <v>281</v>
      </c>
      <c r="F181" s="178">
        <v>8.9499999999999996E-2</v>
      </c>
      <c r="G181" s="98">
        <v>11978</v>
      </c>
      <c r="H181" s="98">
        <f t="shared" si="9"/>
        <v>1072.03</v>
      </c>
      <c r="J181" s="217">
        <f t="shared" si="10"/>
        <v>1.3232260617484001E-3</v>
      </c>
      <c r="K181" s="4"/>
    </row>
    <row r="182" spans="1:11" x14ac:dyDescent="0.25">
      <c r="A182" s="7">
        <v>166</v>
      </c>
      <c r="B182" s="210"/>
      <c r="C182" s="130" t="s">
        <v>451</v>
      </c>
      <c r="D182" s="8" t="s">
        <v>452</v>
      </c>
      <c r="E182" s="2" t="s">
        <v>250</v>
      </c>
      <c r="F182" s="178">
        <v>4</v>
      </c>
      <c r="G182" s="98">
        <v>266.67</v>
      </c>
      <c r="H182" s="98">
        <f t="shared" si="9"/>
        <v>1066.68</v>
      </c>
      <c r="J182" s="217">
        <f t="shared" si="10"/>
        <v>1.3166224597687E-3</v>
      </c>
      <c r="K182" s="4"/>
    </row>
    <row r="183" spans="1:11" ht="25.5" customHeight="1" x14ac:dyDescent="0.25">
      <c r="A183" s="7">
        <v>167</v>
      </c>
      <c r="B183" s="210"/>
      <c r="C183" s="130" t="s">
        <v>453</v>
      </c>
      <c r="D183" s="8" t="s">
        <v>454</v>
      </c>
      <c r="E183" s="2" t="s">
        <v>281</v>
      </c>
      <c r="F183" s="178">
        <v>0.12648000000000001</v>
      </c>
      <c r="G183" s="98">
        <v>8014.15</v>
      </c>
      <c r="H183" s="98">
        <f t="shared" si="9"/>
        <v>1013.63</v>
      </c>
      <c r="J183" s="217">
        <f t="shared" si="10"/>
        <v>1.2511418831283E-3</v>
      </c>
      <c r="K183" s="4"/>
    </row>
    <row r="184" spans="1:11" x14ac:dyDescent="0.25">
      <c r="A184" s="7">
        <v>168</v>
      </c>
      <c r="B184" s="210"/>
      <c r="C184" s="130" t="s">
        <v>455</v>
      </c>
      <c r="D184" s="8" t="s">
        <v>456</v>
      </c>
      <c r="E184" s="2" t="s">
        <v>250</v>
      </c>
      <c r="F184" s="178">
        <v>15</v>
      </c>
      <c r="G184" s="98">
        <v>66.819999999999993</v>
      </c>
      <c r="H184" s="98">
        <f t="shared" si="9"/>
        <v>1002.3</v>
      </c>
      <c r="J184" s="217">
        <f t="shared" si="10"/>
        <v>1.2371570587487999E-3</v>
      </c>
      <c r="K184" s="4"/>
    </row>
    <row r="185" spans="1:11" x14ac:dyDescent="0.25">
      <c r="A185" s="7">
        <v>169</v>
      </c>
      <c r="B185" s="210"/>
      <c r="C185" s="130" t="s">
        <v>457</v>
      </c>
      <c r="D185" s="8" t="s">
        <v>458</v>
      </c>
      <c r="E185" s="2" t="s">
        <v>268</v>
      </c>
      <c r="F185" s="178">
        <v>4.84</v>
      </c>
      <c r="G185" s="98">
        <v>203.4</v>
      </c>
      <c r="H185" s="98">
        <f t="shared" si="9"/>
        <v>984.46</v>
      </c>
      <c r="J185" s="217">
        <f t="shared" si="10"/>
        <v>1.2151368233621E-3</v>
      </c>
      <c r="K185" s="4"/>
    </row>
    <row r="186" spans="1:11" ht="51" customHeight="1" x14ac:dyDescent="0.25">
      <c r="A186" s="7">
        <v>170</v>
      </c>
      <c r="B186" s="210"/>
      <c r="C186" s="130" t="s">
        <v>459</v>
      </c>
      <c r="D186" s="8" t="s">
        <v>460</v>
      </c>
      <c r="E186" s="2" t="s">
        <v>250</v>
      </c>
      <c r="F186" s="178">
        <v>1.8</v>
      </c>
      <c r="G186" s="98">
        <v>544</v>
      </c>
      <c r="H186" s="98">
        <f t="shared" si="9"/>
        <v>979.2</v>
      </c>
      <c r="J186" s="217">
        <f t="shared" si="10"/>
        <v>1.2086443100138E-3</v>
      </c>
      <c r="K186" s="4"/>
    </row>
    <row r="187" spans="1:11" ht="38.25" customHeight="1" x14ac:dyDescent="0.25">
      <c r="A187" s="7">
        <v>171</v>
      </c>
      <c r="B187" s="210"/>
      <c r="C187" s="130" t="s">
        <v>461</v>
      </c>
      <c r="D187" s="8" t="s">
        <v>462</v>
      </c>
      <c r="E187" s="2" t="s">
        <v>250</v>
      </c>
      <c r="F187" s="178">
        <v>6</v>
      </c>
      <c r="G187" s="98">
        <v>158.24</v>
      </c>
      <c r="H187" s="98">
        <f t="shared" si="9"/>
        <v>949.44</v>
      </c>
      <c r="J187" s="217">
        <f t="shared" si="10"/>
        <v>1.1719110025525999E-3</v>
      </c>
      <c r="K187" s="4"/>
    </row>
    <row r="188" spans="1:11" ht="25.5" customHeight="1" x14ac:dyDescent="0.25">
      <c r="A188" s="7">
        <v>172</v>
      </c>
      <c r="B188" s="210"/>
      <c r="C188" s="130" t="s">
        <v>463</v>
      </c>
      <c r="D188" s="8" t="s">
        <v>464</v>
      </c>
      <c r="E188" s="2" t="s">
        <v>268</v>
      </c>
      <c r="F188" s="178">
        <v>5.915</v>
      </c>
      <c r="G188" s="98">
        <v>155.94</v>
      </c>
      <c r="H188" s="98">
        <f t="shared" si="9"/>
        <v>922.39</v>
      </c>
      <c r="J188" s="217">
        <f t="shared" si="10"/>
        <v>1.1385226972157E-3</v>
      </c>
      <c r="K188" s="4"/>
    </row>
    <row r="189" spans="1:11" ht="38.25" customHeight="1" x14ac:dyDescent="0.25">
      <c r="A189" s="7">
        <v>173</v>
      </c>
      <c r="B189" s="210"/>
      <c r="C189" s="130" t="s">
        <v>465</v>
      </c>
      <c r="D189" s="8" t="s">
        <v>466</v>
      </c>
      <c r="E189" s="2" t="s">
        <v>250</v>
      </c>
      <c r="F189" s="178">
        <v>12</v>
      </c>
      <c r="G189" s="98">
        <v>71.34</v>
      </c>
      <c r="H189" s="98">
        <f t="shared" si="9"/>
        <v>856.08</v>
      </c>
      <c r="J189" s="217">
        <f t="shared" si="10"/>
        <v>1.0566750622105999E-3</v>
      </c>
      <c r="K189" s="4"/>
    </row>
    <row r="190" spans="1:11" x14ac:dyDescent="0.25">
      <c r="A190" s="7">
        <v>174</v>
      </c>
      <c r="B190" s="210"/>
      <c r="C190" s="130" t="s">
        <v>467</v>
      </c>
      <c r="D190" s="8" t="s">
        <v>468</v>
      </c>
      <c r="E190" s="2" t="s">
        <v>469</v>
      </c>
      <c r="F190" s="178">
        <v>1.2</v>
      </c>
      <c r="G190" s="98">
        <v>680</v>
      </c>
      <c r="H190" s="98">
        <f t="shared" si="9"/>
        <v>816</v>
      </c>
      <c r="J190" s="217">
        <f t="shared" si="10"/>
        <v>1.0072035916781001E-3</v>
      </c>
      <c r="K190" s="4"/>
    </row>
    <row r="191" spans="1:11" ht="25.5" customHeight="1" x14ac:dyDescent="0.25">
      <c r="A191" s="7">
        <v>175</v>
      </c>
      <c r="B191" s="210"/>
      <c r="C191" s="130" t="s">
        <v>470</v>
      </c>
      <c r="D191" s="8" t="s">
        <v>471</v>
      </c>
      <c r="E191" s="2" t="s">
        <v>405</v>
      </c>
      <c r="F191" s="178">
        <v>0.20399999999999999</v>
      </c>
      <c r="G191" s="98">
        <v>3986</v>
      </c>
      <c r="H191" s="98">
        <f t="shared" si="9"/>
        <v>813.14</v>
      </c>
      <c r="J191" s="217">
        <f t="shared" si="10"/>
        <v>1.0036734418347999E-3</v>
      </c>
      <c r="K191" s="4"/>
    </row>
    <row r="192" spans="1:11" ht="38.25" customHeight="1" x14ac:dyDescent="0.25">
      <c r="A192" s="7">
        <v>176</v>
      </c>
      <c r="B192" s="210"/>
      <c r="C192" s="130" t="s">
        <v>472</v>
      </c>
      <c r="D192" s="8" t="s">
        <v>473</v>
      </c>
      <c r="E192" s="2" t="s">
        <v>250</v>
      </c>
      <c r="F192" s="178">
        <v>3</v>
      </c>
      <c r="G192" s="98">
        <v>259.56</v>
      </c>
      <c r="H192" s="98">
        <f t="shared" si="9"/>
        <v>778.68</v>
      </c>
      <c r="J192" s="217">
        <f t="shared" si="10"/>
        <v>9.6113883917638002E-4</v>
      </c>
      <c r="K192" s="4"/>
    </row>
    <row r="193" spans="1:11" x14ac:dyDescent="0.25">
      <c r="A193" s="7">
        <v>177</v>
      </c>
      <c r="B193" s="210"/>
      <c r="C193" s="130" t="s">
        <v>474</v>
      </c>
      <c r="D193" s="8" t="s">
        <v>475</v>
      </c>
      <c r="E193" s="2" t="s">
        <v>250</v>
      </c>
      <c r="F193" s="178">
        <v>1</v>
      </c>
      <c r="G193" s="98">
        <v>745.79</v>
      </c>
      <c r="H193" s="98">
        <f t="shared" si="9"/>
        <v>745.79</v>
      </c>
      <c r="J193" s="217">
        <f t="shared" si="10"/>
        <v>9.2054211597748998E-4</v>
      </c>
      <c r="K193" s="4"/>
    </row>
    <row r="194" spans="1:11" ht="38.25" customHeight="1" x14ac:dyDescent="0.25">
      <c r="A194" s="7">
        <v>178</v>
      </c>
      <c r="B194" s="210"/>
      <c r="C194" s="130" t="s">
        <v>476</v>
      </c>
      <c r="D194" s="8" t="s">
        <v>477</v>
      </c>
      <c r="E194" s="2" t="s">
        <v>250</v>
      </c>
      <c r="F194" s="178">
        <v>6</v>
      </c>
      <c r="G194" s="98">
        <v>122.79</v>
      </c>
      <c r="H194" s="98">
        <f t="shared" si="9"/>
        <v>736.74</v>
      </c>
      <c r="J194" s="217">
        <f t="shared" si="10"/>
        <v>9.0937153692763003E-4</v>
      </c>
      <c r="K194" s="4"/>
    </row>
    <row r="195" spans="1:11" ht="25.5" customHeight="1" x14ac:dyDescent="0.25">
      <c r="A195" s="7">
        <v>179</v>
      </c>
      <c r="B195" s="210"/>
      <c r="C195" s="130" t="s">
        <v>478</v>
      </c>
      <c r="D195" s="8" t="s">
        <v>479</v>
      </c>
      <c r="E195" s="2" t="s">
        <v>422</v>
      </c>
      <c r="F195" s="178">
        <v>95.7</v>
      </c>
      <c r="G195" s="98">
        <v>7.5</v>
      </c>
      <c r="H195" s="98">
        <f t="shared" si="9"/>
        <v>717.75</v>
      </c>
      <c r="J195" s="217">
        <f t="shared" si="10"/>
        <v>8.8593183569483003E-4</v>
      </c>
      <c r="K195" s="4"/>
    </row>
    <row r="196" spans="1:11" x14ac:dyDescent="0.25">
      <c r="A196" s="7">
        <v>180</v>
      </c>
      <c r="B196" s="210"/>
      <c r="C196" s="130" t="s">
        <v>480</v>
      </c>
      <c r="D196" s="8" t="s">
        <v>481</v>
      </c>
      <c r="E196" s="2" t="s">
        <v>405</v>
      </c>
      <c r="F196" s="178">
        <v>69.599999999999994</v>
      </c>
      <c r="G196" s="98">
        <v>10</v>
      </c>
      <c r="H196" s="98">
        <f t="shared" si="9"/>
        <v>696</v>
      </c>
      <c r="J196" s="217">
        <f t="shared" si="10"/>
        <v>8.5908541643135001E-4</v>
      </c>
      <c r="K196" s="4"/>
    </row>
    <row r="197" spans="1:11" x14ac:dyDescent="0.25">
      <c r="A197" s="7">
        <v>181</v>
      </c>
      <c r="B197" s="210"/>
      <c r="C197" s="130" t="s">
        <v>482</v>
      </c>
      <c r="D197" s="8" t="s">
        <v>483</v>
      </c>
      <c r="E197" s="2" t="s">
        <v>299</v>
      </c>
      <c r="F197" s="178">
        <v>19.32</v>
      </c>
      <c r="G197" s="98">
        <v>35.53</v>
      </c>
      <c r="H197" s="98">
        <f t="shared" si="9"/>
        <v>686.44</v>
      </c>
      <c r="J197" s="217">
        <f t="shared" si="10"/>
        <v>8.4728533513669002E-4</v>
      </c>
      <c r="K197" s="4"/>
    </row>
    <row r="198" spans="1:11" x14ac:dyDescent="0.25">
      <c r="A198" s="7">
        <v>182</v>
      </c>
      <c r="B198" s="210"/>
      <c r="C198" s="130" t="s">
        <v>484</v>
      </c>
      <c r="D198" s="8" t="s">
        <v>485</v>
      </c>
      <c r="E198" s="2" t="s">
        <v>486</v>
      </c>
      <c r="F198" s="178">
        <v>1.4950000000000001</v>
      </c>
      <c r="G198" s="98">
        <v>458</v>
      </c>
      <c r="H198" s="98">
        <f t="shared" si="9"/>
        <v>684.71</v>
      </c>
      <c r="J198" s="217">
        <f t="shared" si="10"/>
        <v>8.4514996477688003E-4</v>
      </c>
      <c r="K198" s="4"/>
    </row>
    <row r="199" spans="1:11" x14ac:dyDescent="0.25">
      <c r="A199" s="7">
        <v>183</v>
      </c>
      <c r="B199" s="210"/>
      <c r="C199" s="130" t="s">
        <v>487</v>
      </c>
      <c r="D199" s="8" t="s">
        <v>488</v>
      </c>
      <c r="E199" s="2" t="s">
        <v>281</v>
      </c>
      <c r="F199" s="178">
        <v>7.2400000000000006E-2</v>
      </c>
      <c r="G199" s="98">
        <v>9424</v>
      </c>
      <c r="H199" s="98">
        <f t="shared" si="9"/>
        <v>682.3</v>
      </c>
      <c r="J199" s="217">
        <f t="shared" si="10"/>
        <v>8.4217525809066995E-4</v>
      </c>
      <c r="K199" s="4"/>
    </row>
    <row r="200" spans="1:11" ht="25.5" customHeight="1" x14ac:dyDescent="0.25">
      <c r="A200" s="7">
        <v>184</v>
      </c>
      <c r="B200" s="210"/>
      <c r="C200" s="130" t="s">
        <v>489</v>
      </c>
      <c r="D200" s="8" t="s">
        <v>490</v>
      </c>
      <c r="E200" s="2" t="s">
        <v>281</v>
      </c>
      <c r="F200" s="178">
        <v>0.11838</v>
      </c>
      <c r="G200" s="98">
        <v>5763</v>
      </c>
      <c r="H200" s="98">
        <f t="shared" si="9"/>
        <v>682.22</v>
      </c>
      <c r="J200" s="217">
        <f t="shared" si="10"/>
        <v>8.4207651264050999E-4</v>
      </c>
      <c r="K200" s="4"/>
    </row>
    <row r="201" spans="1:11" ht="38.25" customHeight="1" x14ac:dyDescent="0.25">
      <c r="A201" s="7">
        <v>185</v>
      </c>
      <c r="B201" s="210"/>
      <c r="C201" s="130" t="s">
        <v>491</v>
      </c>
      <c r="D201" s="8" t="s">
        <v>492</v>
      </c>
      <c r="E201" s="2" t="s">
        <v>313</v>
      </c>
      <c r="F201" s="178">
        <v>8.5</v>
      </c>
      <c r="G201" s="98">
        <v>79.430000000000007</v>
      </c>
      <c r="H201" s="98">
        <f t="shared" si="9"/>
        <v>675.16</v>
      </c>
      <c r="J201" s="217">
        <f t="shared" si="10"/>
        <v>8.3336222666348999E-4</v>
      </c>
      <c r="K201" s="4"/>
    </row>
    <row r="202" spans="1:11" ht="38.25" customHeight="1" x14ac:dyDescent="0.25">
      <c r="A202" s="7">
        <v>186</v>
      </c>
      <c r="B202" s="210"/>
      <c r="C202" s="130" t="s">
        <v>493</v>
      </c>
      <c r="D202" s="8" t="s">
        <v>494</v>
      </c>
      <c r="E202" s="2" t="s">
        <v>313</v>
      </c>
      <c r="F202" s="178">
        <v>5</v>
      </c>
      <c r="G202" s="98">
        <v>128.25</v>
      </c>
      <c r="H202" s="98">
        <f t="shared" si="9"/>
        <v>641.25</v>
      </c>
      <c r="J202" s="217">
        <f t="shared" si="10"/>
        <v>7.9150649897499997E-4</v>
      </c>
      <c r="K202" s="4"/>
    </row>
    <row r="203" spans="1:11" ht="38.25" customHeight="1" x14ac:dyDescent="0.25">
      <c r="A203" s="7">
        <v>187</v>
      </c>
      <c r="B203" s="210"/>
      <c r="C203" s="130" t="s">
        <v>495</v>
      </c>
      <c r="D203" s="8" t="s">
        <v>496</v>
      </c>
      <c r="E203" s="2" t="s">
        <v>250</v>
      </c>
      <c r="F203" s="178">
        <v>1</v>
      </c>
      <c r="G203" s="98">
        <v>617.94000000000005</v>
      </c>
      <c r="H203" s="98">
        <f t="shared" si="9"/>
        <v>617.94000000000005</v>
      </c>
      <c r="J203" s="217">
        <f t="shared" si="10"/>
        <v>7.6273454343331998E-4</v>
      </c>
      <c r="K203" s="4"/>
    </row>
    <row r="204" spans="1:11" ht="25.5" customHeight="1" x14ac:dyDescent="0.25">
      <c r="A204" s="7">
        <v>188</v>
      </c>
      <c r="B204" s="210"/>
      <c r="C204" s="130" t="s">
        <v>497</v>
      </c>
      <c r="D204" s="8" t="s">
        <v>498</v>
      </c>
      <c r="E204" s="2" t="s">
        <v>268</v>
      </c>
      <c r="F204" s="178">
        <v>0.623</v>
      </c>
      <c r="G204" s="98">
        <v>968</v>
      </c>
      <c r="H204" s="98">
        <f t="shared" si="9"/>
        <v>603.05999999999995</v>
      </c>
      <c r="J204" s="217">
        <f t="shared" si="10"/>
        <v>7.4436788970270995E-4</v>
      </c>
      <c r="K204" s="4"/>
    </row>
    <row r="205" spans="1:11" x14ac:dyDescent="0.25">
      <c r="A205" s="7">
        <v>189</v>
      </c>
      <c r="B205" s="210"/>
      <c r="C205" s="130" t="s">
        <v>499</v>
      </c>
      <c r="D205" s="8" t="s">
        <v>500</v>
      </c>
      <c r="E205" s="2" t="s">
        <v>501</v>
      </c>
      <c r="F205" s="178">
        <v>30</v>
      </c>
      <c r="G205" s="98">
        <v>19.899999999999999</v>
      </c>
      <c r="H205" s="98">
        <f t="shared" si="9"/>
        <v>597</v>
      </c>
      <c r="J205" s="217">
        <f t="shared" si="10"/>
        <v>7.3688792185275004E-4</v>
      </c>
      <c r="K205" s="4"/>
    </row>
    <row r="206" spans="1:11" ht="25.5" customHeight="1" x14ac:dyDescent="0.25">
      <c r="A206" s="7">
        <v>190</v>
      </c>
      <c r="B206" s="210"/>
      <c r="C206" s="130" t="s">
        <v>502</v>
      </c>
      <c r="D206" s="8" t="s">
        <v>503</v>
      </c>
      <c r="E206" s="2" t="s">
        <v>268</v>
      </c>
      <c r="F206" s="178">
        <v>0.2797</v>
      </c>
      <c r="G206" s="98">
        <v>1980</v>
      </c>
      <c r="H206" s="98">
        <f t="shared" si="9"/>
        <v>553.80999999999995</v>
      </c>
      <c r="J206" s="217">
        <f t="shared" si="10"/>
        <v>6.8357772194517995E-4</v>
      </c>
      <c r="K206" s="4"/>
    </row>
    <row r="207" spans="1:11" x14ac:dyDescent="0.25">
      <c r="A207" s="7">
        <v>191</v>
      </c>
      <c r="B207" s="210"/>
      <c r="C207" s="130" t="s">
        <v>504</v>
      </c>
      <c r="D207" s="8" t="s">
        <v>505</v>
      </c>
      <c r="E207" s="2" t="s">
        <v>281</v>
      </c>
      <c r="F207" s="178">
        <v>5.5599999999999997E-2</v>
      </c>
      <c r="G207" s="98">
        <v>9793</v>
      </c>
      <c r="H207" s="98">
        <f t="shared" si="9"/>
        <v>544.49</v>
      </c>
      <c r="J207" s="217">
        <f t="shared" si="10"/>
        <v>6.7207387700101004E-4</v>
      </c>
      <c r="K207" s="4"/>
    </row>
    <row r="208" spans="1:11" x14ac:dyDescent="0.25">
      <c r="A208" s="7">
        <v>192</v>
      </c>
      <c r="B208" s="210"/>
      <c r="C208" s="130" t="s">
        <v>506</v>
      </c>
      <c r="D208" s="8" t="s">
        <v>507</v>
      </c>
      <c r="E208" s="2" t="s">
        <v>250</v>
      </c>
      <c r="F208" s="178">
        <v>2</v>
      </c>
      <c r="G208" s="98">
        <v>270.08999999999997</v>
      </c>
      <c r="H208" s="98">
        <f t="shared" si="9"/>
        <v>540.17999999999995</v>
      </c>
      <c r="J208" s="217">
        <f t="shared" si="10"/>
        <v>6.667539658734E-4</v>
      </c>
      <c r="K208" s="4"/>
    </row>
    <row r="209" spans="1:11" ht="25.5" customHeight="1" x14ac:dyDescent="0.25">
      <c r="A209" s="7">
        <v>193</v>
      </c>
      <c r="B209" s="210"/>
      <c r="C209" s="130" t="s">
        <v>508</v>
      </c>
      <c r="D209" s="8" t="s">
        <v>509</v>
      </c>
      <c r="E209" s="2" t="s">
        <v>281</v>
      </c>
      <c r="F209" s="178">
        <v>3.6200000000000003E-2</v>
      </c>
      <c r="G209" s="98">
        <v>14830</v>
      </c>
      <c r="H209" s="98">
        <f t="shared" si="9"/>
        <v>536.85</v>
      </c>
      <c r="J209" s="217">
        <f t="shared" si="10"/>
        <v>6.6264368651029997E-4</v>
      </c>
      <c r="K209" s="4"/>
    </row>
    <row r="210" spans="1:11" x14ac:dyDescent="0.25">
      <c r="A210" s="7">
        <v>194</v>
      </c>
      <c r="B210" s="210"/>
      <c r="C210" s="130" t="s">
        <v>510</v>
      </c>
      <c r="D210" s="8" t="s">
        <v>511</v>
      </c>
      <c r="E210" s="2" t="s">
        <v>281</v>
      </c>
      <c r="F210" s="178">
        <v>5.1799999999999999E-2</v>
      </c>
      <c r="G210" s="98">
        <v>10362</v>
      </c>
      <c r="H210" s="98">
        <f t="shared" si="9"/>
        <v>536.75</v>
      </c>
      <c r="J210" s="217">
        <f t="shared" si="10"/>
        <v>6.6252025469760003E-4</v>
      </c>
      <c r="K210" s="4"/>
    </row>
    <row r="211" spans="1:11" ht="25.5" customHeight="1" x14ac:dyDescent="0.25">
      <c r="A211" s="7">
        <v>195</v>
      </c>
      <c r="B211" s="210"/>
      <c r="C211" s="130" t="s">
        <v>512</v>
      </c>
      <c r="D211" s="8" t="s">
        <v>513</v>
      </c>
      <c r="E211" s="2" t="s">
        <v>299</v>
      </c>
      <c r="F211" s="178">
        <v>83.203999999999994</v>
      </c>
      <c r="G211" s="98">
        <v>6.2</v>
      </c>
      <c r="H211" s="98">
        <f t="shared" si="9"/>
        <v>515.86</v>
      </c>
      <c r="J211" s="217">
        <f t="shared" si="10"/>
        <v>6.3673534902338E-4</v>
      </c>
      <c r="K211" s="4"/>
    </row>
    <row r="212" spans="1:11" ht="38.25" customHeight="1" x14ac:dyDescent="0.25">
      <c r="A212" s="7">
        <v>196</v>
      </c>
      <c r="B212" s="210"/>
      <c r="C212" s="130" t="s">
        <v>433</v>
      </c>
      <c r="D212" s="8" t="s">
        <v>434</v>
      </c>
      <c r="E212" s="2" t="s">
        <v>299</v>
      </c>
      <c r="F212" s="178">
        <v>79.2</v>
      </c>
      <c r="G212" s="98">
        <v>6.46</v>
      </c>
      <c r="H212" s="98">
        <f t="shared" si="9"/>
        <v>511.63</v>
      </c>
      <c r="J212" s="217">
        <f t="shared" si="10"/>
        <v>6.3151418334594E-4</v>
      </c>
      <c r="K212" s="4"/>
    </row>
    <row r="213" spans="1:11" x14ac:dyDescent="0.25">
      <c r="A213" s="7">
        <v>197</v>
      </c>
      <c r="B213" s="210"/>
      <c r="C213" s="130" t="s">
        <v>514</v>
      </c>
      <c r="D213" s="8" t="s">
        <v>515</v>
      </c>
      <c r="E213" s="2" t="s">
        <v>400</v>
      </c>
      <c r="F213" s="178">
        <v>32.76</v>
      </c>
      <c r="G213" s="98">
        <v>15.25</v>
      </c>
      <c r="H213" s="98">
        <f t="shared" si="9"/>
        <v>499.59</v>
      </c>
      <c r="J213" s="217">
        <f t="shared" si="10"/>
        <v>6.1665299309616995E-4</v>
      </c>
      <c r="K213" s="4"/>
    </row>
    <row r="214" spans="1:11" ht="25.5" customHeight="1" x14ac:dyDescent="0.25">
      <c r="A214" s="7">
        <v>198</v>
      </c>
      <c r="B214" s="210"/>
      <c r="C214" s="130" t="s">
        <v>516</v>
      </c>
      <c r="D214" s="8" t="s">
        <v>517</v>
      </c>
      <c r="E214" s="2" t="s">
        <v>250</v>
      </c>
      <c r="F214" s="178">
        <v>2</v>
      </c>
      <c r="G214" s="98">
        <v>240</v>
      </c>
      <c r="H214" s="98">
        <f t="shared" si="9"/>
        <v>480</v>
      </c>
      <c r="J214" s="217">
        <f t="shared" si="10"/>
        <v>5.9247270098714E-4</v>
      </c>
      <c r="K214" s="4"/>
    </row>
    <row r="215" spans="1:11" ht="38.25" customHeight="1" x14ac:dyDescent="0.25">
      <c r="A215" s="7">
        <v>199</v>
      </c>
      <c r="B215" s="210"/>
      <c r="C215" s="130" t="s">
        <v>518</v>
      </c>
      <c r="D215" s="8" t="s">
        <v>519</v>
      </c>
      <c r="E215" s="2" t="s">
        <v>250</v>
      </c>
      <c r="F215" s="178">
        <v>4</v>
      </c>
      <c r="G215" s="98">
        <v>117.85</v>
      </c>
      <c r="H215" s="98">
        <f t="shared" si="9"/>
        <v>471.4</v>
      </c>
      <c r="J215" s="217">
        <f t="shared" si="10"/>
        <v>5.8185756509445004E-4</v>
      </c>
      <c r="K215" s="4"/>
    </row>
    <row r="216" spans="1:11" x14ac:dyDescent="0.25">
      <c r="A216" s="7">
        <v>200</v>
      </c>
      <c r="B216" s="210"/>
      <c r="C216" s="130" t="s">
        <v>520</v>
      </c>
      <c r="D216" s="8" t="s">
        <v>521</v>
      </c>
      <c r="E216" s="2" t="s">
        <v>281</v>
      </c>
      <c r="F216" s="178">
        <v>3.9100000000000003E-2</v>
      </c>
      <c r="G216" s="98">
        <v>11524</v>
      </c>
      <c r="H216" s="98">
        <f t="shared" si="9"/>
        <v>450.59</v>
      </c>
      <c r="J216" s="217">
        <f t="shared" si="10"/>
        <v>5.5617140487039995E-4</v>
      </c>
      <c r="K216" s="4"/>
    </row>
    <row r="217" spans="1:11" x14ac:dyDescent="0.25">
      <c r="A217" s="7">
        <v>201</v>
      </c>
      <c r="B217" s="210"/>
      <c r="C217" s="171" t="s">
        <v>258</v>
      </c>
      <c r="D217" s="8" t="s">
        <v>522</v>
      </c>
      <c r="E217" s="2" t="s">
        <v>250</v>
      </c>
      <c r="F217" s="178">
        <v>13</v>
      </c>
      <c r="G217" s="98">
        <v>33.49</v>
      </c>
      <c r="H217" s="98">
        <f t="shared" si="9"/>
        <v>435.37</v>
      </c>
      <c r="J217" s="217">
        <f t="shared" si="10"/>
        <v>5.3738508297660002E-4</v>
      </c>
      <c r="K217" s="4"/>
    </row>
    <row r="218" spans="1:11" ht="25.5" customHeight="1" x14ac:dyDescent="0.25">
      <c r="A218" s="7">
        <v>202</v>
      </c>
      <c r="B218" s="210"/>
      <c r="C218" s="130" t="s">
        <v>523</v>
      </c>
      <c r="D218" s="8" t="s">
        <v>524</v>
      </c>
      <c r="E218" s="2" t="s">
        <v>525</v>
      </c>
      <c r="F218" s="178">
        <v>2.8000000000000001E-2</v>
      </c>
      <c r="G218" s="98">
        <v>15270.7</v>
      </c>
      <c r="H218" s="98">
        <f t="shared" si="9"/>
        <v>427.58</v>
      </c>
      <c r="J218" s="217">
        <f t="shared" si="10"/>
        <v>5.2776974476683E-4</v>
      </c>
      <c r="K218" s="4"/>
    </row>
    <row r="219" spans="1:11" ht="25.5" customHeight="1" x14ac:dyDescent="0.25">
      <c r="A219" s="7">
        <v>203</v>
      </c>
      <c r="B219" s="210"/>
      <c r="C219" s="130" t="s">
        <v>526</v>
      </c>
      <c r="D219" s="8" t="s">
        <v>527</v>
      </c>
      <c r="E219" s="2" t="s">
        <v>281</v>
      </c>
      <c r="F219" s="178">
        <v>0.17199999999999999</v>
      </c>
      <c r="G219" s="98">
        <v>2476.7600000000002</v>
      </c>
      <c r="H219" s="98">
        <f t="shared" si="9"/>
        <v>426</v>
      </c>
      <c r="J219" s="217">
        <f t="shared" si="10"/>
        <v>5.2581952212607996E-4</v>
      </c>
      <c r="K219" s="4"/>
    </row>
    <row r="220" spans="1:11" x14ac:dyDescent="0.25">
      <c r="A220" s="7">
        <v>204</v>
      </c>
      <c r="B220" s="210"/>
      <c r="C220" s="130" t="s">
        <v>528</v>
      </c>
      <c r="D220" s="8" t="s">
        <v>529</v>
      </c>
      <c r="E220" s="2" t="s">
        <v>281</v>
      </c>
      <c r="F220" s="178">
        <v>6.8400000000000002E-2</v>
      </c>
      <c r="G220" s="98">
        <v>6143.8</v>
      </c>
      <c r="H220" s="98">
        <f t="shared" si="9"/>
        <v>420.24</v>
      </c>
      <c r="J220" s="217">
        <f t="shared" si="10"/>
        <v>5.1870984971423995E-4</v>
      </c>
      <c r="K220" s="4"/>
    </row>
    <row r="221" spans="1:11" x14ac:dyDescent="0.25">
      <c r="A221" s="7">
        <v>205</v>
      </c>
      <c r="B221" s="210"/>
      <c r="C221" s="130" t="s">
        <v>530</v>
      </c>
      <c r="D221" s="8" t="s">
        <v>531</v>
      </c>
      <c r="E221" s="2" t="s">
        <v>400</v>
      </c>
      <c r="F221" s="178">
        <v>14.238</v>
      </c>
      <c r="G221" s="98">
        <v>28.6</v>
      </c>
      <c r="H221" s="98">
        <f t="shared" si="9"/>
        <v>407.21</v>
      </c>
      <c r="J221" s="217">
        <f t="shared" si="10"/>
        <v>5.0262668451869004E-4</v>
      </c>
      <c r="K221" s="4"/>
    </row>
    <row r="222" spans="1:11" ht="25.5" customHeight="1" x14ac:dyDescent="0.25">
      <c r="A222" s="7">
        <v>206</v>
      </c>
      <c r="B222" s="210"/>
      <c r="C222" s="130" t="s">
        <v>532</v>
      </c>
      <c r="D222" s="8" t="s">
        <v>533</v>
      </c>
      <c r="E222" s="2" t="s">
        <v>299</v>
      </c>
      <c r="F222" s="178">
        <v>13.96</v>
      </c>
      <c r="G222" s="98">
        <v>28.25</v>
      </c>
      <c r="H222" s="98">
        <f t="shared" si="9"/>
        <v>394.37</v>
      </c>
      <c r="J222" s="217">
        <f t="shared" si="10"/>
        <v>4.8677803976728999E-4</v>
      </c>
      <c r="K222" s="4"/>
    </row>
    <row r="223" spans="1:11" ht="25.5" customHeight="1" x14ac:dyDescent="0.25">
      <c r="A223" s="7">
        <v>207</v>
      </c>
      <c r="B223" s="210"/>
      <c r="C223" s="130" t="s">
        <v>534</v>
      </c>
      <c r="D223" s="8" t="s">
        <v>535</v>
      </c>
      <c r="E223" s="2" t="s">
        <v>268</v>
      </c>
      <c r="F223" s="178">
        <v>0.34649999999999997</v>
      </c>
      <c r="G223" s="98">
        <v>1100</v>
      </c>
      <c r="H223" s="98">
        <f t="shared" si="9"/>
        <v>381.15</v>
      </c>
      <c r="J223" s="217">
        <f t="shared" si="10"/>
        <v>4.7046035412759998E-4</v>
      </c>
      <c r="K223" s="4"/>
    </row>
    <row r="224" spans="1:11" x14ac:dyDescent="0.25">
      <c r="A224" s="7">
        <v>208</v>
      </c>
      <c r="B224" s="210"/>
      <c r="C224" s="130" t="s">
        <v>536</v>
      </c>
      <c r="D224" s="8" t="s">
        <v>537</v>
      </c>
      <c r="E224" s="2" t="s">
        <v>268</v>
      </c>
      <c r="F224" s="178">
        <v>0.63</v>
      </c>
      <c r="G224" s="98">
        <v>600</v>
      </c>
      <c r="H224" s="98">
        <f t="shared" ref="H224:H287" si="11">ROUND(F224*G224,2)</f>
        <v>378</v>
      </c>
      <c r="J224" s="217">
        <f t="shared" ref="J224:J287" si="12">H224/$H$95</f>
        <v>4.6657225202737001E-4</v>
      </c>
      <c r="K224" s="4"/>
    </row>
    <row r="225" spans="1:11" x14ac:dyDescent="0.25">
      <c r="A225" s="7">
        <v>209</v>
      </c>
      <c r="B225" s="210"/>
      <c r="C225" s="130" t="s">
        <v>538</v>
      </c>
      <c r="D225" s="8" t="s">
        <v>539</v>
      </c>
      <c r="E225" s="2" t="s">
        <v>469</v>
      </c>
      <c r="F225" s="178">
        <v>1.2</v>
      </c>
      <c r="G225" s="98">
        <v>310</v>
      </c>
      <c r="H225" s="98">
        <f t="shared" si="11"/>
        <v>372</v>
      </c>
      <c r="J225" s="217">
        <f t="shared" si="12"/>
        <v>4.5916634326503001E-4</v>
      </c>
      <c r="K225" s="4"/>
    </row>
    <row r="226" spans="1:11" ht="51" customHeight="1" x14ac:dyDescent="0.25">
      <c r="A226" s="7">
        <v>210</v>
      </c>
      <c r="B226" s="210"/>
      <c r="C226" s="130" t="s">
        <v>540</v>
      </c>
      <c r="D226" s="8" t="s">
        <v>541</v>
      </c>
      <c r="E226" s="2" t="s">
        <v>250</v>
      </c>
      <c r="F226" s="178">
        <v>3</v>
      </c>
      <c r="G226" s="98">
        <v>123.84</v>
      </c>
      <c r="H226" s="98">
        <f t="shared" si="11"/>
        <v>371.52</v>
      </c>
      <c r="J226" s="217">
        <f t="shared" si="12"/>
        <v>4.5857387056404001E-4</v>
      </c>
      <c r="K226" s="4"/>
    </row>
    <row r="227" spans="1:11" ht="25.5" customHeight="1" x14ac:dyDescent="0.25">
      <c r="A227" s="7">
        <v>211</v>
      </c>
      <c r="B227" s="210"/>
      <c r="C227" s="130" t="s">
        <v>542</v>
      </c>
      <c r="D227" s="8" t="s">
        <v>543</v>
      </c>
      <c r="E227" s="2" t="s">
        <v>281</v>
      </c>
      <c r="F227" s="178">
        <v>0.2412</v>
      </c>
      <c r="G227" s="98">
        <v>1530</v>
      </c>
      <c r="H227" s="98">
        <f t="shared" si="11"/>
        <v>369.04</v>
      </c>
      <c r="J227" s="217">
        <f t="shared" si="12"/>
        <v>4.5551276160894002E-4</v>
      </c>
      <c r="K227" s="4"/>
    </row>
    <row r="228" spans="1:11" ht="25.5" customHeight="1" x14ac:dyDescent="0.25">
      <c r="A228" s="7">
        <v>212</v>
      </c>
      <c r="B228" s="210"/>
      <c r="C228" s="130" t="s">
        <v>544</v>
      </c>
      <c r="D228" s="8" t="s">
        <v>545</v>
      </c>
      <c r="E228" s="2" t="s">
        <v>313</v>
      </c>
      <c r="F228" s="178">
        <v>10</v>
      </c>
      <c r="G228" s="98">
        <v>36.200000000000003</v>
      </c>
      <c r="H228" s="98">
        <f t="shared" si="11"/>
        <v>362</v>
      </c>
      <c r="J228" s="217">
        <f t="shared" si="12"/>
        <v>4.4682316199446998E-4</v>
      </c>
      <c r="K228" s="4"/>
    </row>
    <row r="229" spans="1:11" x14ac:dyDescent="0.25">
      <c r="A229" s="7">
        <v>213</v>
      </c>
      <c r="B229" s="210"/>
      <c r="C229" s="130" t="s">
        <v>546</v>
      </c>
      <c r="D229" s="8" t="s">
        <v>547</v>
      </c>
      <c r="E229" s="2" t="s">
        <v>281</v>
      </c>
      <c r="F229" s="178">
        <v>0.24010000000000001</v>
      </c>
      <c r="G229" s="98">
        <v>1383.1</v>
      </c>
      <c r="H229" s="98">
        <f t="shared" si="11"/>
        <v>332.08</v>
      </c>
      <c r="J229" s="217">
        <f t="shared" si="12"/>
        <v>4.0989236363293E-4</v>
      </c>
      <c r="K229" s="4"/>
    </row>
    <row r="230" spans="1:11" x14ac:dyDescent="0.25">
      <c r="A230" s="7">
        <v>214</v>
      </c>
      <c r="B230" s="210"/>
      <c r="C230" s="130" t="s">
        <v>548</v>
      </c>
      <c r="D230" s="8" t="s">
        <v>549</v>
      </c>
      <c r="E230" s="2" t="s">
        <v>250</v>
      </c>
      <c r="F230" s="178">
        <v>1</v>
      </c>
      <c r="G230" s="98">
        <v>330.65</v>
      </c>
      <c r="H230" s="98">
        <f t="shared" si="11"/>
        <v>330.65</v>
      </c>
      <c r="J230" s="217">
        <f t="shared" si="12"/>
        <v>4.0812728871124002E-4</v>
      </c>
      <c r="K230" s="4"/>
    </row>
    <row r="231" spans="1:11" ht="25.5" customHeight="1" x14ac:dyDescent="0.25">
      <c r="A231" s="7">
        <v>215</v>
      </c>
      <c r="B231" s="210"/>
      <c r="C231" s="171" t="s">
        <v>258</v>
      </c>
      <c r="D231" s="8" t="s">
        <v>550</v>
      </c>
      <c r="E231" s="2" t="s">
        <v>250</v>
      </c>
      <c r="F231" s="178">
        <v>2</v>
      </c>
      <c r="G231" s="98">
        <v>164.77</v>
      </c>
      <c r="H231" s="98">
        <f t="shared" si="11"/>
        <v>329.54</v>
      </c>
      <c r="J231" s="217">
        <f t="shared" si="12"/>
        <v>4.0675719559020998E-4</v>
      </c>
      <c r="K231" s="4"/>
    </row>
    <row r="232" spans="1:11" x14ac:dyDescent="0.25">
      <c r="A232" s="7">
        <v>216</v>
      </c>
      <c r="B232" s="210"/>
      <c r="C232" s="130" t="s">
        <v>551</v>
      </c>
      <c r="D232" s="8" t="s">
        <v>552</v>
      </c>
      <c r="E232" s="2" t="s">
        <v>281</v>
      </c>
      <c r="F232" s="178">
        <v>0.1258</v>
      </c>
      <c r="G232" s="98">
        <v>2606.9</v>
      </c>
      <c r="H232" s="98">
        <f t="shared" si="11"/>
        <v>327.95</v>
      </c>
      <c r="J232" s="217">
        <f t="shared" si="12"/>
        <v>4.0479462976819E-4</v>
      </c>
      <c r="K232" s="4"/>
    </row>
    <row r="233" spans="1:11" ht="25.5" customHeight="1" x14ac:dyDescent="0.25">
      <c r="A233" s="7">
        <v>217</v>
      </c>
      <c r="B233" s="210"/>
      <c r="C233" s="130" t="s">
        <v>553</v>
      </c>
      <c r="D233" s="8" t="s">
        <v>554</v>
      </c>
      <c r="E233" s="2" t="s">
        <v>555</v>
      </c>
      <c r="F233" s="178">
        <v>321.90969999999999</v>
      </c>
      <c r="G233" s="98">
        <v>1</v>
      </c>
      <c r="H233" s="98">
        <f t="shared" si="11"/>
        <v>321.91000000000003</v>
      </c>
      <c r="J233" s="217">
        <f t="shared" si="12"/>
        <v>3.9733934828077003E-4</v>
      </c>
      <c r="K233" s="4"/>
    </row>
    <row r="234" spans="1:11" x14ac:dyDescent="0.25">
      <c r="A234" s="7">
        <v>218</v>
      </c>
      <c r="B234" s="210"/>
      <c r="C234" s="130" t="s">
        <v>556</v>
      </c>
      <c r="D234" s="8" t="s">
        <v>557</v>
      </c>
      <c r="E234" s="2" t="s">
        <v>405</v>
      </c>
      <c r="F234" s="178">
        <v>3.7</v>
      </c>
      <c r="G234" s="98">
        <v>83</v>
      </c>
      <c r="H234" s="98">
        <f t="shared" si="11"/>
        <v>307.10000000000002</v>
      </c>
      <c r="J234" s="217">
        <f t="shared" si="12"/>
        <v>3.7905909681905999E-4</v>
      </c>
      <c r="K234" s="4"/>
    </row>
    <row r="235" spans="1:11" x14ac:dyDescent="0.25">
      <c r="A235" s="7">
        <v>219</v>
      </c>
      <c r="B235" s="210"/>
      <c r="C235" s="130" t="s">
        <v>558</v>
      </c>
      <c r="D235" s="8" t="s">
        <v>559</v>
      </c>
      <c r="E235" s="2" t="s">
        <v>281</v>
      </c>
      <c r="F235" s="178">
        <v>2.52E-2</v>
      </c>
      <c r="G235" s="98">
        <v>12034</v>
      </c>
      <c r="H235" s="98">
        <f t="shared" si="11"/>
        <v>303.26</v>
      </c>
      <c r="J235" s="217">
        <f t="shared" si="12"/>
        <v>3.7431931521115998E-4</v>
      </c>
      <c r="K235" s="4"/>
    </row>
    <row r="236" spans="1:11" ht="38.25" customHeight="1" x14ac:dyDescent="0.25">
      <c r="A236" s="7">
        <v>220</v>
      </c>
      <c r="B236" s="210"/>
      <c r="C236" s="130" t="s">
        <v>560</v>
      </c>
      <c r="D236" s="8" t="s">
        <v>561</v>
      </c>
      <c r="E236" s="2" t="s">
        <v>250</v>
      </c>
      <c r="F236" s="178">
        <v>2</v>
      </c>
      <c r="G236" s="98">
        <v>149.54</v>
      </c>
      <c r="H236" s="98">
        <f t="shared" si="11"/>
        <v>299.08</v>
      </c>
      <c r="J236" s="217">
        <f t="shared" si="12"/>
        <v>3.6915986544007001E-4</v>
      </c>
      <c r="K236" s="4"/>
    </row>
    <row r="237" spans="1:11" ht="38.25" customHeight="1" x14ac:dyDescent="0.25">
      <c r="A237" s="7">
        <v>221</v>
      </c>
      <c r="B237" s="210"/>
      <c r="C237" s="130" t="s">
        <v>562</v>
      </c>
      <c r="D237" s="8" t="s">
        <v>563</v>
      </c>
      <c r="E237" s="2" t="s">
        <v>250</v>
      </c>
      <c r="F237" s="178">
        <v>4</v>
      </c>
      <c r="G237" s="98">
        <v>73.39</v>
      </c>
      <c r="H237" s="98">
        <f t="shared" si="11"/>
        <v>293.56</v>
      </c>
      <c r="J237" s="217">
        <f t="shared" si="12"/>
        <v>3.6234642937872001E-4</v>
      </c>
      <c r="K237" s="4"/>
    </row>
    <row r="238" spans="1:11" x14ac:dyDescent="0.25">
      <c r="A238" s="7">
        <v>222</v>
      </c>
      <c r="B238" s="210"/>
      <c r="C238" s="130" t="s">
        <v>564</v>
      </c>
      <c r="D238" s="8" t="s">
        <v>565</v>
      </c>
      <c r="E238" s="2" t="s">
        <v>400</v>
      </c>
      <c r="F238" s="178">
        <v>10.612</v>
      </c>
      <c r="G238" s="98">
        <v>24.86</v>
      </c>
      <c r="H238" s="98">
        <f t="shared" si="11"/>
        <v>263.81</v>
      </c>
      <c r="J238" s="217">
        <f t="shared" si="12"/>
        <v>3.2562546509877998E-4</v>
      </c>
      <c r="K238" s="4"/>
    </row>
    <row r="239" spans="1:11" x14ac:dyDescent="0.25">
      <c r="A239" s="7">
        <v>223</v>
      </c>
      <c r="B239" s="210"/>
      <c r="C239" s="130" t="s">
        <v>566</v>
      </c>
      <c r="D239" s="8" t="s">
        <v>567</v>
      </c>
      <c r="E239" s="2" t="s">
        <v>525</v>
      </c>
      <c r="F239" s="178">
        <v>0.96</v>
      </c>
      <c r="G239" s="98">
        <v>270</v>
      </c>
      <c r="H239" s="98">
        <f t="shared" si="11"/>
        <v>259.2</v>
      </c>
      <c r="J239" s="217">
        <f t="shared" si="12"/>
        <v>3.1993525853304998E-4</v>
      </c>
      <c r="K239" s="4"/>
    </row>
    <row r="240" spans="1:11" x14ac:dyDescent="0.25">
      <c r="A240" s="7">
        <v>224</v>
      </c>
      <c r="B240" s="210"/>
      <c r="C240" s="130" t="s">
        <v>568</v>
      </c>
      <c r="D240" s="8" t="s">
        <v>569</v>
      </c>
      <c r="E240" s="2" t="s">
        <v>281</v>
      </c>
      <c r="F240" s="178">
        <v>3.15E-2</v>
      </c>
      <c r="G240" s="98">
        <v>7977</v>
      </c>
      <c r="H240" s="98">
        <f t="shared" si="11"/>
        <v>251.28</v>
      </c>
      <c r="J240" s="217">
        <f t="shared" si="12"/>
        <v>3.1015945896676998E-4</v>
      </c>
      <c r="K240" s="4"/>
    </row>
    <row r="241" spans="1:11" ht="63.75" customHeight="1" x14ac:dyDescent="0.25">
      <c r="A241" s="7">
        <v>225</v>
      </c>
      <c r="B241" s="210"/>
      <c r="C241" s="130" t="s">
        <v>570</v>
      </c>
      <c r="D241" s="8" t="s">
        <v>571</v>
      </c>
      <c r="E241" s="2" t="s">
        <v>288</v>
      </c>
      <c r="F241" s="178">
        <v>0.05</v>
      </c>
      <c r="G241" s="98">
        <v>4883.8599999999997</v>
      </c>
      <c r="H241" s="98">
        <f t="shared" si="11"/>
        <v>244.19</v>
      </c>
      <c r="J241" s="217">
        <f t="shared" si="12"/>
        <v>3.0140814344593999E-4</v>
      </c>
      <c r="K241" s="4"/>
    </row>
    <row r="242" spans="1:11" ht="25.5" customHeight="1" x14ac:dyDescent="0.25">
      <c r="A242" s="7">
        <v>226</v>
      </c>
      <c r="B242" s="210"/>
      <c r="C242" s="130" t="s">
        <v>572</v>
      </c>
      <c r="D242" s="8" t="s">
        <v>517</v>
      </c>
      <c r="E242" s="2" t="s">
        <v>250</v>
      </c>
      <c r="F242" s="178">
        <v>1</v>
      </c>
      <c r="G242" s="98">
        <v>240</v>
      </c>
      <c r="H242" s="98">
        <f t="shared" si="11"/>
        <v>240</v>
      </c>
      <c r="J242" s="217">
        <f t="shared" si="12"/>
        <v>2.9623635049357E-4</v>
      </c>
      <c r="K242" s="4"/>
    </row>
    <row r="243" spans="1:11" ht="25.5" customHeight="1" x14ac:dyDescent="0.25">
      <c r="A243" s="7">
        <v>227</v>
      </c>
      <c r="B243" s="210"/>
      <c r="C243" s="130" t="s">
        <v>573</v>
      </c>
      <c r="D243" s="8" t="s">
        <v>574</v>
      </c>
      <c r="E243" s="2" t="s">
        <v>525</v>
      </c>
      <c r="F243" s="178">
        <v>0.03</v>
      </c>
      <c r="G243" s="98">
        <v>7980</v>
      </c>
      <c r="H243" s="98">
        <f t="shared" si="11"/>
        <v>239.4</v>
      </c>
      <c r="J243" s="217">
        <f t="shared" si="12"/>
        <v>2.9549575961732998E-4</v>
      </c>
      <c r="K243" s="4"/>
    </row>
    <row r="244" spans="1:11" ht="25.5" customHeight="1" x14ac:dyDescent="0.25">
      <c r="A244" s="7">
        <v>228</v>
      </c>
      <c r="B244" s="210"/>
      <c r="C244" s="130" t="s">
        <v>575</v>
      </c>
      <c r="D244" s="8" t="s">
        <v>576</v>
      </c>
      <c r="E244" s="2" t="s">
        <v>400</v>
      </c>
      <c r="F244" s="178">
        <v>7.6077000000000004</v>
      </c>
      <c r="G244" s="98">
        <v>30.4</v>
      </c>
      <c r="H244" s="98">
        <f t="shared" si="11"/>
        <v>231.27</v>
      </c>
      <c r="J244" s="217">
        <f t="shared" si="12"/>
        <v>2.8546075324437E-4</v>
      </c>
      <c r="K244" s="4"/>
    </row>
    <row r="245" spans="1:11" ht="51" customHeight="1" x14ac:dyDescent="0.25">
      <c r="A245" s="7">
        <v>229</v>
      </c>
      <c r="B245" s="210"/>
      <c r="C245" s="130" t="s">
        <v>577</v>
      </c>
      <c r="D245" s="8" t="s">
        <v>578</v>
      </c>
      <c r="E245" s="2" t="s">
        <v>281</v>
      </c>
      <c r="F245" s="178">
        <v>2.24E-2</v>
      </c>
      <c r="G245" s="98">
        <v>10045</v>
      </c>
      <c r="H245" s="98">
        <f t="shared" si="11"/>
        <v>225.01</v>
      </c>
      <c r="J245" s="217">
        <f t="shared" si="12"/>
        <v>2.7773392176899003E-4</v>
      </c>
      <c r="K245" s="4"/>
    </row>
    <row r="246" spans="1:11" ht="51" customHeight="1" x14ac:dyDescent="0.25">
      <c r="A246" s="7">
        <v>230</v>
      </c>
      <c r="B246" s="210"/>
      <c r="C246" s="130" t="s">
        <v>579</v>
      </c>
      <c r="D246" s="8" t="s">
        <v>580</v>
      </c>
      <c r="E246" s="2" t="s">
        <v>250</v>
      </c>
      <c r="F246" s="178">
        <v>0.2</v>
      </c>
      <c r="G246" s="98">
        <v>1123.2</v>
      </c>
      <c r="H246" s="98">
        <f t="shared" si="11"/>
        <v>224.64</v>
      </c>
      <c r="J246" s="217">
        <f t="shared" si="12"/>
        <v>2.7727722406198E-4</v>
      </c>
      <c r="K246" s="4"/>
    </row>
    <row r="247" spans="1:11" x14ac:dyDescent="0.25">
      <c r="A247" s="7">
        <v>231</v>
      </c>
      <c r="B247" s="210"/>
      <c r="C247" s="130" t="s">
        <v>581</v>
      </c>
      <c r="D247" s="8" t="s">
        <v>582</v>
      </c>
      <c r="E247" s="2" t="s">
        <v>268</v>
      </c>
      <c r="F247" s="178">
        <v>84.552400000000006</v>
      </c>
      <c r="G247" s="98">
        <v>2.44</v>
      </c>
      <c r="H247" s="98">
        <f t="shared" si="11"/>
        <v>206.31</v>
      </c>
      <c r="J247" s="217">
        <f t="shared" si="12"/>
        <v>2.5465217279303001E-4</v>
      </c>
      <c r="K247" s="4"/>
    </row>
    <row r="248" spans="1:11" ht="25.5" customHeight="1" x14ac:dyDescent="0.25">
      <c r="A248" s="7">
        <v>232</v>
      </c>
      <c r="B248" s="210"/>
      <c r="C248" s="130" t="s">
        <v>583</v>
      </c>
      <c r="D248" s="8" t="s">
        <v>584</v>
      </c>
      <c r="E248" s="2" t="s">
        <v>268</v>
      </c>
      <c r="F248" s="178">
        <v>0.19320000000000001</v>
      </c>
      <c r="G248" s="98">
        <v>1056</v>
      </c>
      <c r="H248" s="98">
        <f t="shared" si="11"/>
        <v>204.02</v>
      </c>
      <c r="J248" s="217">
        <f t="shared" si="12"/>
        <v>2.5182558428207E-4</v>
      </c>
      <c r="K248" s="4"/>
    </row>
    <row r="249" spans="1:11" x14ac:dyDescent="0.25">
      <c r="A249" s="7">
        <v>233</v>
      </c>
      <c r="B249" s="210"/>
      <c r="C249" s="130" t="s">
        <v>585</v>
      </c>
      <c r="D249" s="8" t="s">
        <v>586</v>
      </c>
      <c r="E249" s="2" t="s">
        <v>281</v>
      </c>
      <c r="F249" s="178">
        <v>2.232E-2</v>
      </c>
      <c r="G249" s="98">
        <v>9040.01</v>
      </c>
      <c r="H249" s="98">
        <f t="shared" si="11"/>
        <v>201.77</v>
      </c>
      <c r="J249" s="217">
        <f t="shared" si="12"/>
        <v>2.490483684962E-4</v>
      </c>
      <c r="K249" s="4"/>
    </row>
    <row r="250" spans="1:11" ht="25.5" customHeight="1" x14ac:dyDescent="0.25">
      <c r="A250" s="7">
        <v>234</v>
      </c>
      <c r="B250" s="210"/>
      <c r="C250" s="130" t="s">
        <v>587</v>
      </c>
      <c r="D250" s="8" t="s">
        <v>588</v>
      </c>
      <c r="E250" s="2" t="s">
        <v>250</v>
      </c>
      <c r="F250" s="178">
        <v>1</v>
      </c>
      <c r="G250" s="98">
        <v>201.18</v>
      </c>
      <c r="H250" s="98">
        <f t="shared" si="11"/>
        <v>201.18</v>
      </c>
      <c r="J250" s="217">
        <f t="shared" si="12"/>
        <v>2.4832012080122998E-4</v>
      </c>
      <c r="K250" s="4"/>
    </row>
    <row r="251" spans="1:11" x14ac:dyDescent="0.25">
      <c r="A251" s="7">
        <v>235</v>
      </c>
      <c r="B251" s="210"/>
      <c r="C251" s="130" t="s">
        <v>589</v>
      </c>
      <c r="D251" s="8" t="s">
        <v>590</v>
      </c>
      <c r="E251" s="2" t="s">
        <v>299</v>
      </c>
      <c r="F251" s="178">
        <v>55.13</v>
      </c>
      <c r="G251" s="98">
        <v>3.62</v>
      </c>
      <c r="H251" s="98">
        <f t="shared" si="11"/>
        <v>199.57</v>
      </c>
      <c r="J251" s="217">
        <f t="shared" si="12"/>
        <v>2.4633286861667E-4</v>
      </c>
      <c r="K251" s="4"/>
    </row>
    <row r="252" spans="1:11" ht="51" customHeight="1" x14ac:dyDescent="0.25">
      <c r="A252" s="7">
        <v>236</v>
      </c>
      <c r="B252" s="210"/>
      <c r="C252" s="130" t="s">
        <v>591</v>
      </c>
      <c r="D252" s="8" t="s">
        <v>592</v>
      </c>
      <c r="E252" s="2" t="s">
        <v>250</v>
      </c>
      <c r="F252" s="178">
        <v>4</v>
      </c>
      <c r="G252" s="98">
        <v>48.28</v>
      </c>
      <c r="H252" s="98">
        <f t="shared" si="11"/>
        <v>193.12</v>
      </c>
      <c r="J252" s="217">
        <f t="shared" si="12"/>
        <v>2.3837151669715999E-4</v>
      </c>
      <c r="K252" s="4"/>
    </row>
    <row r="253" spans="1:11" ht="38.25" customHeight="1" x14ac:dyDescent="0.25">
      <c r="A253" s="7">
        <v>237</v>
      </c>
      <c r="B253" s="210"/>
      <c r="C253" s="130" t="s">
        <v>593</v>
      </c>
      <c r="D253" s="8" t="s">
        <v>594</v>
      </c>
      <c r="E253" s="2" t="s">
        <v>313</v>
      </c>
      <c r="F253" s="178">
        <v>3</v>
      </c>
      <c r="G253" s="98">
        <v>60.37</v>
      </c>
      <c r="H253" s="98">
        <f t="shared" si="11"/>
        <v>181.11</v>
      </c>
      <c r="J253" s="217">
        <f t="shared" si="12"/>
        <v>2.2354735599121E-4</v>
      </c>
      <c r="K253" s="4"/>
    </row>
    <row r="254" spans="1:11" ht="51" customHeight="1" x14ac:dyDescent="0.25">
      <c r="A254" s="7">
        <v>238</v>
      </c>
      <c r="B254" s="210"/>
      <c r="C254" s="130" t="s">
        <v>595</v>
      </c>
      <c r="D254" s="8" t="s">
        <v>596</v>
      </c>
      <c r="E254" s="2" t="s">
        <v>250</v>
      </c>
      <c r="F254" s="178">
        <v>2</v>
      </c>
      <c r="G254" s="98">
        <v>84.41</v>
      </c>
      <c r="H254" s="98">
        <f t="shared" si="11"/>
        <v>168.82</v>
      </c>
      <c r="J254" s="217">
        <f t="shared" si="12"/>
        <v>2.0837758620967999E-4</v>
      </c>
      <c r="K254" s="4"/>
    </row>
    <row r="255" spans="1:11" ht="63.75" customHeight="1" x14ac:dyDescent="0.25">
      <c r="A255" s="7">
        <v>239</v>
      </c>
      <c r="B255" s="210"/>
      <c r="C255" s="130" t="s">
        <v>597</v>
      </c>
      <c r="D255" s="8" t="s">
        <v>598</v>
      </c>
      <c r="E255" s="2" t="s">
        <v>288</v>
      </c>
      <c r="F255" s="178">
        <v>0.05</v>
      </c>
      <c r="G255" s="98">
        <v>3246.49</v>
      </c>
      <c r="H255" s="98">
        <f t="shared" si="11"/>
        <v>162.32</v>
      </c>
      <c r="J255" s="217">
        <f t="shared" si="12"/>
        <v>2.0035451838382E-4</v>
      </c>
      <c r="K255" s="4"/>
    </row>
    <row r="256" spans="1:11" x14ac:dyDescent="0.25">
      <c r="A256" s="7">
        <v>240</v>
      </c>
      <c r="B256" s="210"/>
      <c r="C256" s="130" t="s">
        <v>599</v>
      </c>
      <c r="D256" s="8" t="s">
        <v>600</v>
      </c>
      <c r="E256" s="2" t="s">
        <v>400</v>
      </c>
      <c r="F256" s="178">
        <v>6</v>
      </c>
      <c r="G256" s="98">
        <v>25.8</v>
      </c>
      <c r="H256" s="98">
        <f t="shared" si="11"/>
        <v>154.80000000000001</v>
      </c>
      <c r="J256" s="217">
        <f t="shared" si="12"/>
        <v>1.9107244606835001E-4</v>
      </c>
      <c r="K256" s="4"/>
    </row>
    <row r="257" spans="1:11" ht="25.5" customHeight="1" x14ac:dyDescent="0.25">
      <c r="A257" s="7">
        <v>241</v>
      </c>
      <c r="B257" s="210"/>
      <c r="C257" s="130" t="s">
        <v>601</v>
      </c>
      <c r="D257" s="8" t="s">
        <v>602</v>
      </c>
      <c r="E257" s="2" t="s">
        <v>268</v>
      </c>
      <c r="F257" s="178">
        <v>0.2772</v>
      </c>
      <c r="G257" s="98">
        <v>558.33000000000004</v>
      </c>
      <c r="H257" s="98">
        <f t="shared" si="11"/>
        <v>154.77000000000001</v>
      </c>
      <c r="J257" s="217">
        <f t="shared" si="12"/>
        <v>1.9103541652454E-4</v>
      </c>
      <c r="K257" s="4"/>
    </row>
    <row r="258" spans="1:11" x14ac:dyDescent="0.25">
      <c r="A258" s="7">
        <v>242</v>
      </c>
      <c r="B258" s="210"/>
      <c r="C258" s="130" t="s">
        <v>603</v>
      </c>
      <c r="D258" s="8" t="s">
        <v>604</v>
      </c>
      <c r="E258" s="2" t="s">
        <v>268</v>
      </c>
      <c r="F258" s="178">
        <v>0.29720000000000002</v>
      </c>
      <c r="G258" s="98">
        <v>519.79999999999995</v>
      </c>
      <c r="H258" s="98">
        <f t="shared" si="11"/>
        <v>154.47999999999999</v>
      </c>
      <c r="J258" s="217">
        <f t="shared" si="12"/>
        <v>1.9067746426769001E-4</v>
      </c>
      <c r="K258" s="4"/>
    </row>
    <row r="259" spans="1:11" x14ac:dyDescent="0.25">
      <c r="A259" s="7">
        <v>243</v>
      </c>
      <c r="B259" s="210"/>
      <c r="C259" s="130" t="s">
        <v>605</v>
      </c>
      <c r="D259" s="8" t="s">
        <v>606</v>
      </c>
      <c r="E259" s="2" t="s">
        <v>268</v>
      </c>
      <c r="F259" s="178">
        <v>23.6904</v>
      </c>
      <c r="G259" s="98">
        <v>6.22</v>
      </c>
      <c r="H259" s="98">
        <f t="shared" si="11"/>
        <v>147.35</v>
      </c>
      <c r="J259" s="217">
        <f t="shared" si="12"/>
        <v>1.8187677602177999E-4</v>
      </c>
      <c r="K259" s="4"/>
    </row>
    <row r="260" spans="1:11" ht="63.75" customHeight="1" x14ac:dyDescent="0.25">
      <c r="A260" s="7">
        <v>244</v>
      </c>
      <c r="B260" s="210"/>
      <c r="C260" s="130" t="s">
        <v>607</v>
      </c>
      <c r="D260" s="8" t="s">
        <v>608</v>
      </c>
      <c r="E260" s="2" t="s">
        <v>288</v>
      </c>
      <c r="F260" s="178">
        <v>0.02</v>
      </c>
      <c r="G260" s="98">
        <v>6469.25</v>
      </c>
      <c r="H260" s="98">
        <f t="shared" si="11"/>
        <v>129.38999999999999</v>
      </c>
      <c r="J260" s="217">
        <f t="shared" si="12"/>
        <v>1.5970842245985E-4</v>
      </c>
      <c r="K260" s="4"/>
    </row>
    <row r="261" spans="1:11" x14ac:dyDescent="0.25">
      <c r="A261" s="7">
        <v>245</v>
      </c>
      <c r="B261" s="210"/>
      <c r="C261" s="130" t="s">
        <v>609</v>
      </c>
      <c r="D261" s="8" t="s">
        <v>610</v>
      </c>
      <c r="E261" s="2" t="s">
        <v>281</v>
      </c>
      <c r="F261" s="178">
        <v>2.1100000000000001E-2</v>
      </c>
      <c r="G261" s="98">
        <v>5989</v>
      </c>
      <c r="H261" s="98">
        <f t="shared" si="11"/>
        <v>126.37</v>
      </c>
      <c r="J261" s="217">
        <f t="shared" si="12"/>
        <v>1.5598078171613001E-4</v>
      </c>
      <c r="K261" s="4"/>
    </row>
    <row r="262" spans="1:11" x14ac:dyDescent="0.25">
      <c r="A262" s="7">
        <v>246</v>
      </c>
      <c r="B262" s="210"/>
      <c r="C262" s="130" t="s">
        <v>611</v>
      </c>
      <c r="D262" s="8" t="s">
        <v>612</v>
      </c>
      <c r="E262" s="2" t="s">
        <v>400</v>
      </c>
      <c r="F262" s="178">
        <v>11.87984</v>
      </c>
      <c r="G262" s="98">
        <v>10.050000000000001</v>
      </c>
      <c r="H262" s="98">
        <f t="shared" si="11"/>
        <v>119.39</v>
      </c>
      <c r="J262" s="217">
        <f t="shared" si="12"/>
        <v>1.4736524118928E-4</v>
      </c>
      <c r="K262" s="4"/>
    </row>
    <row r="263" spans="1:11" x14ac:dyDescent="0.25">
      <c r="A263" s="7">
        <v>247</v>
      </c>
      <c r="B263" s="210"/>
      <c r="C263" s="130" t="s">
        <v>613</v>
      </c>
      <c r="D263" s="8" t="s">
        <v>614</v>
      </c>
      <c r="E263" s="2" t="s">
        <v>405</v>
      </c>
      <c r="F263" s="178">
        <v>1.8</v>
      </c>
      <c r="G263" s="98">
        <v>66</v>
      </c>
      <c r="H263" s="98">
        <f t="shared" si="11"/>
        <v>118.8</v>
      </c>
      <c r="J263" s="217">
        <f t="shared" si="12"/>
        <v>1.4663699349432E-4</v>
      </c>
      <c r="K263" s="4"/>
    </row>
    <row r="264" spans="1:11" ht="51" customHeight="1" x14ac:dyDescent="0.25">
      <c r="A264" s="7">
        <v>248</v>
      </c>
      <c r="B264" s="210"/>
      <c r="C264" s="130" t="s">
        <v>615</v>
      </c>
      <c r="D264" s="8" t="s">
        <v>616</v>
      </c>
      <c r="E264" s="2" t="s">
        <v>281</v>
      </c>
      <c r="F264" s="178">
        <v>1.5299999999999999E-2</v>
      </c>
      <c r="G264" s="98">
        <v>7712</v>
      </c>
      <c r="H264" s="98">
        <f t="shared" si="11"/>
        <v>117.99</v>
      </c>
      <c r="J264" s="217">
        <f t="shared" si="12"/>
        <v>1.456371958114E-4</v>
      </c>
      <c r="K264" s="4"/>
    </row>
    <row r="265" spans="1:11" ht="25.5" customHeight="1" x14ac:dyDescent="0.25">
      <c r="A265" s="7">
        <v>249</v>
      </c>
      <c r="B265" s="210"/>
      <c r="C265" s="130" t="s">
        <v>617</v>
      </c>
      <c r="D265" s="8" t="s">
        <v>618</v>
      </c>
      <c r="E265" s="2" t="s">
        <v>400</v>
      </c>
      <c r="F265" s="178">
        <v>1.756</v>
      </c>
      <c r="G265" s="98">
        <v>65.75</v>
      </c>
      <c r="H265" s="98">
        <f t="shared" si="11"/>
        <v>115.46</v>
      </c>
      <c r="J265" s="217">
        <f t="shared" si="12"/>
        <v>1.4251437094995001E-4</v>
      </c>
      <c r="K265" s="4"/>
    </row>
    <row r="266" spans="1:11" x14ac:dyDescent="0.25">
      <c r="A266" s="7">
        <v>250</v>
      </c>
      <c r="B266" s="210"/>
      <c r="C266" s="130" t="s">
        <v>619</v>
      </c>
      <c r="D266" s="8" t="s">
        <v>620</v>
      </c>
      <c r="E266" s="2" t="s">
        <v>281</v>
      </c>
      <c r="F266" s="178">
        <v>2.5600000000000001E-2</v>
      </c>
      <c r="G266" s="98">
        <v>4488.3999999999996</v>
      </c>
      <c r="H266" s="98">
        <f t="shared" si="11"/>
        <v>114.9</v>
      </c>
      <c r="J266" s="217">
        <f t="shared" si="12"/>
        <v>1.4182315279879999E-4</v>
      </c>
      <c r="K266" s="4"/>
    </row>
    <row r="267" spans="1:11" x14ac:dyDescent="0.25">
      <c r="A267" s="7">
        <v>251</v>
      </c>
      <c r="B267" s="210"/>
      <c r="C267" s="130" t="s">
        <v>621</v>
      </c>
      <c r="D267" s="8" t="s">
        <v>622</v>
      </c>
      <c r="E267" s="2" t="s">
        <v>281</v>
      </c>
      <c r="F267" s="178">
        <v>0.1663</v>
      </c>
      <c r="G267" s="98">
        <v>688.8</v>
      </c>
      <c r="H267" s="98">
        <f t="shared" si="11"/>
        <v>114.55</v>
      </c>
      <c r="J267" s="217">
        <f t="shared" si="12"/>
        <v>1.4139114145433001E-4</v>
      </c>
      <c r="K267" s="4"/>
    </row>
    <row r="268" spans="1:11" x14ac:dyDescent="0.25">
      <c r="A268" s="7">
        <v>252</v>
      </c>
      <c r="B268" s="212"/>
      <c r="C268" s="2" t="s">
        <v>623</v>
      </c>
      <c r="D268" s="8" t="s">
        <v>624</v>
      </c>
      <c r="E268" s="2" t="s">
        <v>271</v>
      </c>
      <c r="F268" s="7">
        <v>2</v>
      </c>
      <c r="G268" s="42">
        <v>53.15</v>
      </c>
      <c r="H268" s="98">
        <f t="shared" si="11"/>
        <v>106.3</v>
      </c>
      <c r="J268" s="217">
        <f t="shared" si="12"/>
        <v>1.3120801690611001E-4</v>
      </c>
      <c r="K268" s="4"/>
    </row>
    <row r="269" spans="1:11" x14ac:dyDescent="0.25">
      <c r="A269" s="7">
        <v>253</v>
      </c>
      <c r="B269" s="210"/>
      <c r="C269" s="130" t="s">
        <v>625</v>
      </c>
      <c r="D269" s="8" t="s">
        <v>626</v>
      </c>
      <c r="E269" s="2" t="s">
        <v>281</v>
      </c>
      <c r="F269" s="178">
        <v>6.6E-3</v>
      </c>
      <c r="G269" s="98">
        <v>15620</v>
      </c>
      <c r="H269" s="98">
        <f t="shared" si="11"/>
        <v>103.09</v>
      </c>
      <c r="J269" s="217">
        <f t="shared" si="12"/>
        <v>1.2724585571826001E-4</v>
      </c>
      <c r="K269" s="4"/>
    </row>
    <row r="270" spans="1:11" x14ac:dyDescent="0.25">
      <c r="A270" s="7">
        <v>254</v>
      </c>
      <c r="B270" s="210"/>
      <c r="C270" s="130" t="s">
        <v>627</v>
      </c>
      <c r="D270" s="8" t="s">
        <v>586</v>
      </c>
      <c r="E270" s="2" t="s">
        <v>281</v>
      </c>
      <c r="F270" s="178">
        <v>1.1299999999999999E-2</v>
      </c>
      <c r="G270" s="98">
        <v>9040.01</v>
      </c>
      <c r="H270" s="98">
        <f t="shared" si="11"/>
        <v>102.15</v>
      </c>
      <c r="J270" s="217">
        <f t="shared" si="12"/>
        <v>1.2608559667883E-4</v>
      </c>
      <c r="K270" s="4"/>
    </row>
    <row r="271" spans="1:11" x14ac:dyDescent="0.25">
      <c r="A271" s="7">
        <v>255</v>
      </c>
      <c r="B271" s="210"/>
      <c r="C271" s="130" t="s">
        <v>628</v>
      </c>
      <c r="D271" s="8" t="s">
        <v>629</v>
      </c>
      <c r="E271" s="2" t="s">
        <v>281</v>
      </c>
      <c r="F271" s="178">
        <v>3.8E-3</v>
      </c>
      <c r="G271" s="98">
        <v>25990</v>
      </c>
      <c r="H271" s="98">
        <f t="shared" si="11"/>
        <v>98.76</v>
      </c>
      <c r="J271" s="217">
        <f t="shared" si="12"/>
        <v>1.2190125822810001E-4</v>
      </c>
      <c r="K271" s="4"/>
    </row>
    <row r="272" spans="1:11" ht="38.25" customHeight="1" x14ac:dyDescent="0.25">
      <c r="A272" s="7">
        <v>256</v>
      </c>
      <c r="B272" s="212"/>
      <c r="C272" s="2" t="s">
        <v>630</v>
      </c>
      <c r="D272" s="8" t="s">
        <v>631</v>
      </c>
      <c r="E272" s="2" t="s">
        <v>271</v>
      </c>
      <c r="F272" s="7">
        <v>2</v>
      </c>
      <c r="G272" s="42">
        <v>49.35</v>
      </c>
      <c r="H272" s="98">
        <f t="shared" si="11"/>
        <v>98.7</v>
      </c>
      <c r="J272" s="217">
        <f t="shared" si="12"/>
        <v>1.2182719914048E-4</v>
      </c>
      <c r="K272" s="4"/>
    </row>
    <row r="273" spans="1:11" ht="25.5" customHeight="1" x14ac:dyDescent="0.25">
      <c r="A273" s="7">
        <v>257</v>
      </c>
      <c r="B273" s="210"/>
      <c r="C273" s="130" t="s">
        <v>632</v>
      </c>
      <c r="D273" s="8" t="s">
        <v>633</v>
      </c>
      <c r="E273" s="2" t="s">
        <v>525</v>
      </c>
      <c r="F273" s="178">
        <v>2.8000000000000001E-2</v>
      </c>
      <c r="G273" s="98">
        <v>3450</v>
      </c>
      <c r="H273" s="98">
        <f t="shared" si="11"/>
        <v>96.6</v>
      </c>
      <c r="J273" s="217">
        <f t="shared" si="12"/>
        <v>1.1923513107366E-4</v>
      </c>
      <c r="K273" s="4"/>
    </row>
    <row r="274" spans="1:11" x14ac:dyDescent="0.25">
      <c r="A274" s="7">
        <v>258</v>
      </c>
      <c r="B274" s="210"/>
      <c r="C274" s="130" t="s">
        <v>634</v>
      </c>
      <c r="D274" s="8" t="s">
        <v>635</v>
      </c>
      <c r="E274" s="2" t="s">
        <v>281</v>
      </c>
      <c r="F274" s="178">
        <v>8.8999999999999999E-3</v>
      </c>
      <c r="G274" s="98">
        <v>10749</v>
      </c>
      <c r="H274" s="98">
        <f t="shared" si="11"/>
        <v>95.67</v>
      </c>
      <c r="J274" s="217">
        <f t="shared" si="12"/>
        <v>1.180872152155E-4</v>
      </c>
      <c r="K274" s="4"/>
    </row>
    <row r="275" spans="1:11" ht="38.25" customHeight="1" x14ac:dyDescent="0.25">
      <c r="A275" s="7">
        <v>259</v>
      </c>
      <c r="B275" s="210"/>
      <c r="C275" s="130" t="s">
        <v>636</v>
      </c>
      <c r="D275" s="8" t="s">
        <v>637</v>
      </c>
      <c r="E275" s="2" t="s">
        <v>250</v>
      </c>
      <c r="F275" s="178">
        <v>4</v>
      </c>
      <c r="G275" s="98">
        <v>23.82</v>
      </c>
      <c r="H275" s="98">
        <f t="shared" si="11"/>
        <v>95.28</v>
      </c>
      <c r="J275" s="217">
        <f t="shared" si="12"/>
        <v>1.1760583114594999E-4</v>
      </c>
      <c r="K275" s="4"/>
    </row>
    <row r="276" spans="1:11" x14ac:dyDescent="0.25">
      <c r="A276" s="7">
        <v>260</v>
      </c>
      <c r="B276" s="210"/>
      <c r="C276" s="130" t="s">
        <v>638</v>
      </c>
      <c r="D276" s="8" t="s">
        <v>586</v>
      </c>
      <c r="E276" s="2" t="s">
        <v>400</v>
      </c>
      <c r="F276" s="178">
        <v>10.482200000000001</v>
      </c>
      <c r="G276" s="98">
        <v>9.0399999999999991</v>
      </c>
      <c r="H276" s="98">
        <f t="shared" si="11"/>
        <v>94.76</v>
      </c>
      <c r="J276" s="217">
        <f t="shared" si="12"/>
        <v>1.1696398571988E-4</v>
      </c>
      <c r="K276" s="4"/>
    </row>
    <row r="277" spans="1:11" ht="25.5" customHeight="1" x14ac:dyDescent="0.25">
      <c r="A277" s="7">
        <v>261</v>
      </c>
      <c r="B277" s="210"/>
      <c r="C277" s="130" t="s">
        <v>639</v>
      </c>
      <c r="D277" s="8" t="s">
        <v>640</v>
      </c>
      <c r="E277" s="2" t="s">
        <v>395</v>
      </c>
      <c r="F277" s="178">
        <v>1</v>
      </c>
      <c r="G277" s="98">
        <v>94.68</v>
      </c>
      <c r="H277" s="98">
        <f t="shared" si="11"/>
        <v>94.68</v>
      </c>
      <c r="J277" s="217">
        <f t="shared" si="12"/>
        <v>1.1686524026971E-4</v>
      </c>
      <c r="K277" s="4"/>
    </row>
    <row r="278" spans="1:11" x14ac:dyDescent="0.25">
      <c r="A278" s="7">
        <v>262</v>
      </c>
      <c r="B278" s="210"/>
      <c r="C278" s="130" t="s">
        <v>641</v>
      </c>
      <c r="D278" s="8" t="s">
        <v>642</v>
      </c>
      <c r="E278" s="2" t="s">
        <v>281</v>
      </c>
      <c r="F278" s="178">
        <v>8.6999999999999994E-3</v>
      </c>
      <c r="G278" s="98">
        <v>10315.01</v>
      </c>
      <c r="H278" s="98">
        <f t="shared" si="11"/>
        <v>89.74</v>
      </c>
      <c r="J278" s="217">
        <f t="shared" si="12"/>
        <v>1.1076770872205001E-4</v>
      </c>
      <c r="K278" s="4"/>
    </row>
    <row r="279" spans="1:11" x14ac:dyDescent="0.25">
      <c r="A279" s="7">
        <v>263</v>
      </c>
      <c r="B279" s="210"/>
      <c r="C279" s="130" t="s">
        <v>643</v>
      </c>
      <c r="D279" s="8" t="s">
        <v>644</v>
      </c>
      <c r="E279" s="2" t="s">
        <v>281</v>
      </c>
      <c r="F279" s="178">
        <v>4.7500000000000001E-2</v>
      </c>
      <c r="G279" s="98">
        <v>1820</v>
      </c>
      <c r="H279" s="98">
        <f t="shared" si="11"/>
        <v>86.45</v>
      </c>
      <c r="J279" s="217">
        <f t="shared" si="12"/>
        <v>1.0670680208404001E-4</v>
      </c>
      <c r="K279" s="4"/>
    </row>
    <row r="280" spans="1:11" x14ac:dyDescent="0.25">
      <c r="A280" s="7">
        <v>264</v>
      </c>
      <c r="B280" s="210"/>
      <c r="C280" s="130" t="s">
        <v>645</v>
      </c>
      <c r="D280" s="8" t="s">
        <v>646</v>
      </c>
      <c r="E280" s="2" t="s">
        <v>250</v>
      </c>
      <c r="F280" s="178">
        <v>1</v>
      </c>
      <c r="G280" s="98">
        <v>82.57</v>
      </c>
      <c r="H280" s="98">
        <f t="shared" si="11"/>
        <v>82.57</v>
      </c>
      <c r="J280" s="217">
        <f t="shared" si="12"/>
        <v>1.0191764775106E-4</v>
      </c>
      <c r="K280" s="4"/>
    </row>
    <row r="281" spans="1:11" ht="25.5" customHeight="1" x14ac:dyDescent="0.25">
      <c r="A281" s="7">
        <v>265</v>
      </c>
      <c r="B281" s="210"/>
      <c r="C281" s="130" t="s">
        <v>647</v>
      </c>
      <c r="D281" s="8" t="s">
        <v>648</v>
      </c>
      <c r="E281" s="2" t="s">
        <v>400</v>
      </c>
      <c r="F281" s="178">
        <v>1.2</v>
      </c>
      <c r="G281" s="98">
        <v>68.05</v>
      </c>
      <c r="H281" s="98">
        <f t="shared" si="11"/>
        <v>81.66</v>
      </c>
      <c r="J281" s="217">
        <f t="shared" si="12"/>
        <v>1.0079441825544E-4</v>
      </c>
      <c r="K281" s="4"/>
    </row>
    <row r="282" spans="1:11" ht="25.5" customHeight="1" x14ac:dyDescent="0.25">
      <c r="A282" s="7">
        <v>266</v>
      </c>
      <c r="B282" s="210"/>
      <c r="C282" s="130" t="s">
        <v>649</v>
      </c>
      <c r="D282" s="8" t="s">
        <v>650</v>
      </c>
      <c r="E282" s="2" t="s">
        <v>281</v>
      </c>
      <c r="F282" s="178">
        <v>1.5599999999999999E-2</v>
      </c>
      <c r="G282" s="98">
        <v>5136</v>
      </c>
      <c r="H282" s="98">
        <f t="shared" si="11"/>
        <v>80.12</v>
      </c>
      <c r="J282" s="217">
        <f t="shared" si="12"/>
        <v>9.8893568339769998E-5</v>
      </c>
      <c r="K282" s="4"/>
    </row>
    <row r="283" spans="1:11" ht="25.5" customHeight="1" x14ac:dyDescent="0.25">
      <c r="A283" s="7">
        <v>267</v>
      </c>
      <c r="B283" s="210"/>
      <c r="C283" s="130" t="s">
        <v>651</v>
      </c>
      <c r="D283" s="8" t="s">
        <v>652</v>
      </c>
      <c r="E283" s="2" t="s">
        <v>525</v>
      </c>
      <c r="F283" s="178">
        <v>1.4E-2</v>
      </c>
      <c r="G283" s="98">
        <v>5650</v>
      </c>
      <c r="H283" s="98">
        <f t="shared" si="11"/>
        <v>79.099999999999994</v>
      </c>
      <c r="J283" s="217">
        <f t="shared" si="12"/>
        <v>9.7634563850172005E-5</v>
      </c>
      <c r="K283" s="4"/>
    </row>
    <row r="284" spans="1:11" x14ac:dyDescent="0.25">
      <c r="A284" s="7">
        <v>268</v>
      </c>
      <c r="B284" s="210"/>
      <c r="C284" s="130" t="s">
        <v>653</v>
      </c>
      <c r="D284" s="8" t="s">
        <v>654</v>
      </c>
      <c r="E284" s="2" t="s">
        <v>281</v>
      </c>
      <c r="F284" s="178">
        <v>5.4000000000000003E-3</v>
      </c>
      <c r="G284" s="98">
        <v>14312.87</v>
      </c>
      <c r="H284" s="98">
        <f t="shared" si="11"/>
        <v>77.290000000000006</v>
      </c>
      <c r="J284" s="217">
        <f t="shared" si="12"/>
        <v>9.5400448040199994E-5</v>
      </c>
      <c r="K284" s="4"/>
    </row>
    <row r="285" spans="1:11" x14ac:dyDescent="0.25">
      <c r="A285" s="7">
        <v>269</v>
      </c>
      <c r="B285" s="210"/>
      <c r="C285" s="130" t="s">
        <v>655</v>
      </c>
      <c r="D285" s="8" t="s">
        <v>656</v>
      </c>
      <c r="E285" s="2" t="s">
        <v>400</v>
      </c>
      <c r="F285" s="178">
        <v>7.9379999999999997</v>
      </c>
      <c r="G285" s="98">
        <v>9.0399999999999991</v>
      </c>
      <c r="H285" s="98">
        <f t="shared" si="11"/>
        <v>71.760000000000005</v>
      </c>
      <c r="J285" s="217">
        <f t="shared" si="12"/>
        <v>8.8574668797576994E-5</v>
      </c>
      <c r="K285" s="4"/>
    </row>
    <row r="286" spans="1:11" ht="25.5" customHeight="1" x14ac:dyDescent="0.25">
      <c r="A286" s="7">
        <v>270</v>
      </c>
      <c r="B286" s="210"/>
      <c r="C286" s="130" t="s">
        <v>657</v>
      </c>
      <c r="D286" s="8" t="s">
        <v>658</v>
      </c>
      <c r="E286" s="2" t="s">
        <v>281</v>
      </c>
      <c r="F286" s="178">
        <v>1.61E-2</v>
      </c>
      <c r="G286" s="98">
        <v>4455.2</v>
      </c>
      <c r="H286" s="98">
        <f t="shared" si="11"/>
        <v>71.73</v>
      </c>
      <c r="J286" s="217">
        <f t="shared" si="12"/>
        <v>8.8537639253765004E-5</v>
      </c>
      <c r="K286" s="4"/>
    </row>
    <row r="287" spans="1:11" ht="25.5" customHeight="1" x14ac:dyDescent="0.25">
      <c r="A287" s="7">
        <v>271</v>
      </c>
      <c r="B287" s="212"/>
      <c r="C287" s="7" t="s">
        <v>659</v>
      </c>
      <c r="D287" s="8" t="s">
        <v>660</v>
      </c>
      <c r="E287" s="7" t="s">
        <v>501</v>
      </c>
      <c r="F287" s="7">
        <v>0.5</v>
      </c>
      <c r="G287" s="180">
        <v>130.1</v>
      </c>
      <c r="H287" s="98">
        <f t="shared" si="11"/>
        <v>65.05</v>
      </c>
      <c r="J287" s="217">
        <f t="shared" si="12"/>
        <v>8.0292394165028006E-5</v>
      </c>
      <c r="K287" s="4"/>
    </row>
    <row r="288" spans="1:11" x14ac:dyDescent="0.25">
      <c r="A288" s="7">
        <v>272</v>
      </c>
      <c r="B288" s="210"/>
      <c r="C288" s="130" t="s">
        <v>661</v>
      </c>
      <c r="D288" s="8" t="s">
        <v>662</v>
      </c>
      <c r="E288" s="2" t="s">
        <v>281</v>
      </c>
      <c r="F288" s="178">
        <v>1.32E-2</v>
      </c>
      <c r="G288" s="98">
        <v>4920</v>
      </c>
      <c r="H288" s="98">
        <f t="shared" ref="H288:H351" si="13">ROUND(F288*G288,2)</f>
        <v>64.94</v>
      </c>
      <c r="J288" s="217">
        <f t="shared" ref="J288:J351" si="14">H288/$H$95</f>
        <v>8.0156619171051002E-5</v>
      </c>
      <c r="K288" s="4"/>
    </row>
    <row r="289" spans="1:11" ht="38.25" customHeight="1" x14ac:dyDescent="0.25">
      <c r="A289" s="7">
        <v>273</v>
      </c>
      <c r="B289" s="210"/>
      <c r="C289" s="130" t="s">
        <v>663</v>
      </c>
      <c r="D289" s="8" t="s">
        <v>664</v>
      </c>
      <c r="E289" s="2" t="s">
        <v>313</v>
      </c>
      <c r="F289" s="178">
        <v>1</v>
      </c>
      <c r="G289" s="98">
        <v>63.03</v>
      </c>
      <c r="H289" s="98">
        <f t="shared" si="13"/>
        <v>63.03</v>
      </c>
      <c r="J289" s="217">
        <f t="shared" si="14"/>
        <v>7.7799071548372999E-5</v>
      </c>
      <c r="K289" s="4"/>
    </row>
    <row r="290" spans="1:11" x14ac:dyDescent="0.25">
      <c r="A290" s="7">
        <v>274</v>
      </c>
      <c r="B290" s="210"/>
      <c r="C290" s="130" t="s">
        <v>665</v>
      </c>
      <c r="D290" s="8" t="s">
        <v>666</v>
      </c>
      <c r="E290" s="2" t="s">
        <v>281</v>
      </c>
      <c r="F290" s="178">
        <v>4.1000000000000002E-2</v>
      </c>
      <c r="G290" s="98">
        <v>1525.5</v>
      </c>
      <c r="H290" s="98">
        <f t="shared" si="13"/>
        <v>62.55</v>
      </c>
      <c r="J290" s="217">
        <f t="shared" si="14"/>
        <v>7.7206598847386006E-5</v>
      </c>
      <c r="K290" s="4"/>
    </row>
    <row r="291" spans="1:11" ht="25.5" customHeight="1" x14ac:dyDescent="0.25">
      <c r="A291" s="7">
        <v>275</v>
      </c>
      <c r="B291" s="210"/>
      <c r="C291" s="130" t="s">
        <v>667</v>
      </c>
      <c r="D291" s="8" t="s">
        <v>668</v>
      </c>
      <c r="E291" s="2" t="s">
        <v>268</v>
      </c>
      <c r="F291" s="178">
        <v>5.7700000000000001E-2</v>
      </c>
      <c r="G291" s="98">
        <v>1056</v>
      </c>
      <c r="H291" s="98">
        <f t="shared" si="13"/>
        <v>60.93</v>
      </c>
      <c r="J291" s="217">
        <f t="shared" si="14"/>
        <v>7.5207003481554997E-5</v>
      </c>
      <c r="K291" s="4"/>
    </row>
    <row r="292" spans="1:11" ht="25.5" customHeight="1" x14ac:dyDescent="0.25">
      <c r="A292" s="7">
        <v>276</v>
      </c>
      <c r="B292" s="210"/>
      <c r="C292" s="130" t="s">
        <v>669</v>
      </c>
      <c r="D292" s="8" t="s">
        <v>670</v>
      </c>
      <c r="E292" s="2" t="s">
        <v>250</v>
      </c>
      <c r="F292" s="178">
        <v>1</v>
      </c>
      <c r="G292" s="98">
        <v>60.53</v>
      </c>
      <c r="H292" s="98">
        <f t="shared" si="13"/>
        <v>60.53</v>
      </c>
      <c r="J292" s="217">
        <f t="shared" si="14"/>
        <v>7.4713276230732001E-5</v>
      </c>
      <c r="K292" s="4"/>
    </row>
    <row r="293" spans="1:11" ht="25.5" customHeight="1" x14ac:dyDescent="0.25">
      <c r="A293" s="7">
        <v>277</v>
      </c>
      <c r="B293" s="210"/>
      <c r="C293" s="171" t="s">
        <v>258</v>
      </c>
      <c r="D293" s="8" t="s">
        <v>671</v>
      </c>
      <c r="E293" s="2" t="s">
        <v>250</v>
      </c>
      <c r="F293" s="178">
        <v>1</v>
      </c>
      <c r="G293" s="98">
        <v>58.62</v>
      </c>
      <c r="H293" s="98">
        <f t="shared" si="13"/>
        <v>58.62</v>
      </c>
      <c r="J293" s="217">
        <f t="shared" si="14"/>
        <v>7.2355728608053998E-5</v>
      </c>
      <c r="K293" s="4"/>
    </row>
    <row r="294" spans="1:11" x14ac:dyDescent="0.25">
      <c r="A294" s="7">
        <v>278</v>
      </c>
      <c r="B294" s="210"/>
      <c r="C294" s="130" t="s">
        <v>672</v>
      </c>
      <c r="D294" s="8" t="s">
        <v>673</v>
      </c>
      <c r="E294" s="2" t="s">
        <v>400</v>
      </c>
      <c r="F294" s="178">
        <v>9.6234999999999999</v>
      </c>
      <c r="G294" s="98">
        <v>6.09</v>
      </c>
      <c r="H294" s="98">
        <f t="shared" si="13"/>
        <v>58.61</v>
      </c>
      <c r="J294" s="217">
        <f t="shared" si="14"/>
        <v>7.2343385426784003E-5</v>
      </c>
      <c r="K294" s="4"/>
    </row>
    <row r="295" spans="1:11" x14ac:dyDescent="0.25">
      <c r="A295" s="7">
        <v>279</v>
      </c>
      <c r="B295" s="210"/>
      <c r="C295" s="130" t="s">
        <v>674</v>
      </c>
      <c r="D295" s="8" t="s">
        <v>675</v>
      </c>
      <c r="E295" s="2" t="s">
        <v>281</v>
      </c>
      <c r="F295" s="178">
        <v>1.26E-2</v>
      </c>
      <c r="G295" s="98">
        <v>4294</v>
      </c>
      <c r="H295" s="98">
        <f t="shared" si="13"/>
        <v>54.1</v>
      </c>
      <c r="J295" s="217">
        <f t="shared" si="14"/>
        <v>6.6776610673758996E-5</v>
      </c>
      <c r="K295" s="4"/>
    </row>
    <row r="296" spans="1:11" x14ac:dyDescent="0.25">
      <c r="A296" s="7">
        <v>280</v>
      </c>
      <c r="B296" s="210"/>
      <c r="C296" s="130" t="s">
        <v>676</v>
      </c>
      <c r="D296" s="8" t="s">
        <v>677</v>
      </c>
      <c r="E296" s="2" t="s">
        <v>281</v>
      </c>
      <c r="F296" s="178">
        <v>5.1999999999999998E-3</v>
      </c>
      <c r="G296" s="98">
        <v>10200</v>
      </c>
      <c r="H296" s="98">
        <f t="shared" si="13"/>
        <v>53.04</v>
      </c>
      <c r="J296" s="217">
        <f t="shared" si="14"/>
        <v>6.5468233459079004E-5</v>
      </c>
      <c r="K296" s="4"/>
    </row>
    <row r="297" spans="1:11" x14ac:dyDescent="0.25">
      <c r="A297" s="7">
        <v>281</v>
      </c>
      <c r="B297" s="210"/>
      <c r="C297" s="130" t="s">
        <v>678</v>
      </c>
      <c r="D297" s="8" t="s">
        <v>679</v>
      </c>
      <c r="E297" s="2" t="s">
        <v>281</v>
      </c>
      <c r="F297" s="178">
        <v>9.1999999999999998E-3</v>
      </c>
      <c r="G297" s="98">
        <v>5650</v>
      </c>
      <c r="H297" s="98">
        <f t="shared" si="13"/>
        <v>51.98</v>
      </c>
      <c r="J297" s="217">
        <f t="shared" si="14"/>
        <v>6.4159856244398999E-5</v>
      </c>
      <c r="K297" s="4"/>
    </row>
    <row r="298" spans="1:11" x14ac:dyDescent="0.25">
      <c r="A298" s="7">
        <v>282</v>
      </c>
      <c r="B298" s="210"/>
      <c r="C298" s="130" t="s">
        <v>680</v>
      </c>
      <c r="D298" s="8" t="s">
        <v>681</v>
      </c>
      <c r="E298" s="2" t="s">
        <v>281</v>
      </c>
      <c r="F298" s="178">
        <v>6.1000000000000004E-3</v>
      </c>
      <c r="G298" s="98">
        <v>8190</v>
      </c>
      <c r="H298" s="98">
        <f t="shared" si="13"/>
        <v>49.96</v>
      </c>
      <c r="J298" s="217">
        <f t="shared" si="14"/>
        <v>6.1666533627744994E-5</v>
      </c>
      <c r="K298" s="4"/>
    </row>
    <row r="299" spans="1:11" x14ac:dyDescent="0.25">
      <c r="A299" s="7">
        <v>283</v>
      </c>
      <c r="B299" s="210"/>
      <c r="C299" s="130" t="s">
        <v>682</v>
      </c>
      <c r="D299" s="8" t="s">
        <v>683</v>
      </c>
      <c r="E299" s="2" t="s">
        <v>501</v>
      </c>
      <c r="F299" s="178">
        <v>1.26</v>
      </c>
      <c r="G299" s="98">
        <v>39</v>
      </c>
      <c r="H299" s="98">
        <f t="shared" si="13"/>
        <v>49.14</v>
      </c>
      <c r="J299" s="217">
        <f t="shared" si="14"/>
        <v>6.0654392763557997E-5</v>
      </c>
      <c r="K299" s="4"/>
    </row>
    <row r="300" spans="1:11" x14ac:dyDescent="0.25">
      <c r="A300" s="7">
        <v>284</v>
      </c>
      <c r="B300" s="210"/>
      <c r="C300" s="130" t="s">
        <v>684</v>
      </c>
      <c r="D300" s="8" t="s">
        <v>685</v>
      </c>
      <c r="E300" s="2" t="s">
        <v>268</v>
      </c>
      <c r="F300" s="178">
        <v>0.88</v>
      </c>
      <c r="G300" s="98">
        <v>55.26</v>
      </c>
      <c r="H300" s="98">
        <f t="shared" si="13"/>
        <v>48.63</v>
      </c>
      <c r="J300" s="217">
        <f t="shared" si="14"/>
        <v>6.0024890518759001E-5</v>
      </c>
      <c r="K300" s="4"/>
    </row>
    <row r="301" spans="1:11" x14ac:dyDescent="0.25">
      <c r="A301" s="7">
        <v>285</v>
      </c>
      <c r="B301" s="210"/>
      <c r="C301" s="130" t="s">
        <v>686</v>
      </c>
      <c r="D301" s="8" t="s">
        <v>687</v>
      </c>
      <c r="E301" s="2" t="s">
        <v>688</v>
      </c>
      <c r="F301" s="178">
        <v>115.9</v>
      </c>
      <c r="G301" s="98">
        <v>0.4</v>
      </c>
      <c r="H301" s="98">
        <f t="shared" si="13"/>
        <v>46.36</v>
      </c>
      <c r="J301" s="217">
        <f t="shared" si="14"/>
        <v>5.7222988370340997E-5</v>
      </c>
      <c r="K301" s="4"/>
    </row>
    <row r="302" spans="1:11" x14ac:dyDescent="0.25">
      <c r="A302" s="7">
        <v>286</v>
      </c>
      <c r="B302" s="210"/>
      <c r="C302" s="130" t="s">
        <v>689</v>
      </c>
      <c r="D302" s="8" t="s">
        <v>690</v>
      </c>
      <c r="E302" s="2" t="s">
        <v>281</v>
      </c>
      <c r="F302" s="178">
        <v>1.5E-3</v>
      </c>
      <c r="G302" s="98">
        <v>30030</v>
      </c>
      <c r="H302" s="98">
        <f t="shared" si="13"/>
        <v>45.05</v>
      </c>
      <c r="J302" s="217">
        <f t="shared" si="14"/>
        <v>5.5606031623896999E-5</v>
      </c>
      <c r="K302" s="4"/>
    </row>
    <row r="303" spans="1:11" ht="25.5" customHeight="1" x14ac:dyDescent="0.25">
      <c r="A303" s="7">
        <v>287</v>
      </c>
      <c r="B303" s="212"/>
      <c r="C303" s="7" t="s">
        <v>691</v>
      </c>
      <c r="D303" s="99" t="s">
        <v>692</v>
      </c>
      <c r="E303" s="7" t="s">
        <v>405</v>
      </c>
      <c r="F303" s="7">
        <v>0.02</v>
      </c>
      <c r="G303" s="24">
        <v>2202</v>
      </c>
      <c r="H303" s="98">
        <f t="shared" si="13"/>
        <v>44.04</v>
      </c>
      <c r="J303" s="217">
        <f t="shared" si="14"/>
        <v>5.4359370315570003E-5</v>
      </c>
      <c r="K303" s="4"/>
    </row>
    <row r="304" spans="1:11" ht="25.5" customHeight="1" x14ac:dyDescent="0.25">
      <c r="A304" s="7">
        <v>288</v>
      </c>
      <c r="B304" s="210"/>
      <c r="C304" s="130" t="s">
        <v>693</v>
      </c>
      <c r="D304" s="8" t="s">
        <v>694</v>
      </c>
      <c r="E304" s="2" t="s">
        <v>268</v>
      </c>
      <c r="F304" s="178">
        <v>4.24E-2</v>
      </c>
      <c r="G304" s="98">
        <v>1010</v>
      </c>
      <c r="H304" s="98">
        <f t="shared" si="13"/>
        <v>42.82</v>
      </c>
      <c r="J304" s="217">
        <f t="shared" si="14"/>
        <v>5.2853502200561E-5</v>
      </c>
      <c r="K304" s="4"/>
    </row>
    <row r="305" spans="1:11" ht="38.25" customHeight="1" x14ac:dyDescent="0.25">
      <c r="A305" s="7">
        <v>289</v>
      </c>
      <c r="B305" s="210"/>
      <c r="C305" s="130" t="s">
        <v>695</v>
      </c>
      <c r="D305" s="8" t="s">
        <v>696</v>
      </c>
      <c r="E305" s="2" t="s">
        <v>250</v>
      </c>
      <c r="F305" s="178">
        <v>3</v>
      </c>
      <c r="G305" s="98">
        <v>14.2</v>
      </c>
      <c r="H305" s="98">
        <f t="shared" si="13"/>
        <v>42.6</v>
      </c>
      <c r="J305" s="217">
        <f t="shared" si="14"/>
        <v>5.2581952212608002E-5</v>
      </c>
      <c r="K305" s="4"/>
    </row>
    <row r="306" spans="1:11" ht="25.5" customHeight="1" x14ac:dyDescent="0.25">
      <c r="A306" s="7">
        <v>290</v>
      </c>
      <c r="B306" s="210"/>
      <c r="C306" s="130" t="s">
        <v>697</v>
      </c>
      <c r="D306" s="8" t="s">
        <v>698</v>
      </c>
      <c r="E306" s="2" t="s">
        <v>281</v>
      </c>
      <c r="F306" s="178">
        <v>1.1999999999999999E-3</v>
      </c>
      <c r="G306" s="98">
        <v>33180</v>
      </c>
      <c r="H306" s="98">
        <f t="shared" si="13"/>
        <v>39.82</v>
      </c>
      <c r="J306" s="217">
        <f t="shared" si="14"/>
        <v>4.9150547819391001E-5</v>
      </c>
      <c r="K306" s="4"/>
    </row>
    <row r="307" spans="1:11" ht="38.25" customHeight="1" x14ac:dyDescent="0.25">
      <c r="A307" s="7">
        <v>291</v>
      </c>
      <c r="B307" s="210"/>
      <c r="C307" s="130" t="s">
        <v>699</v>
      </c>
      <c r="D307" s="8" t="s">
        <v>700</v>
      </c>
      <c r="E307" s="2" t="s">
        <v>281</v>
      </c>
      <c r="F307" s="178">
        <v>3.8E-3</v>
      </c>
      <c r="G307" s="98">
        <v>10100</v>
      </c>
      <c r="H307" s="98">
        <f t="shared" si="13"/>
        <v>38.380000000000003</v>
      </c>
      <c r="J307" s="217">
        <f t="shared" si="14"/>
        <v>4.7373129716430002E-5</v>
      </c>
      <c r="K307" s="4"/>
    </row>
    <row r="308" spans="1:11" x14ac:dyDescent="0.25">
      <c r="A308" s="7">
        <v>292</v>
      </c>
      <c r="B308" s="210"/>
      <c r="C308" s="130" t="s">
        <v>701</v>
      </c>
      <c r="D308" s="8" t="s">
        <v>702</v>
      </c>
      <c r="E308" s="2" t="s">
        <v>281</v>
      </c>
      <c r="F308" s="178">
        <v>3.0000000000000001E-3</v>
      </c>
      <c r="G308" s="98">
        <v>12430</v>
      </c>
      <c r="H308" s="98">
        <f t="shared" si="13"/>
        <v>37.29</v>
      </c>
      <c r="J308" s="217">
        <f t="shared" si="14"/>
        <v>4.6027722957938E-5</v>
      </c>
      <c r="K308" s="4"/>
    </row>
    <row r="309" spans="1:11" x14ac:dyDescent="0.25">
      <c r="A309" s="7">
        <v>293</v>
      </c>
      <c r="B309" s="210"/>
      <c r="C309" s="130" t="s">
        <v>703</v>
      </c>
      <c r="D309" s="8" t="s">
        <v>704</v>
      </c>
      <c r="E309" s="2" t="s">
        <v>281</v>
      </c>
      <c r="F309" s="178">
        <v>1.4E-3</v>
      </c>
      <c r="G309" s="98">
        <v>24950</v>
      </c>
      <c r="H309" s="98">
        <f t="shared" si="13"/>
        <v>34.93</v>
      </c>
      <c r="J309" s="217">
        <f t="shared" si="14"/>
        <v>4.3114732178085001E-5</v>
      </c>
      <c r="K309" s="4"/>
    </row>
    <row r="310" spans="1:11" ht="25.5" customHeight="1" x14ac:dyDescent="0.25">
      <c r="A310" s="7">
        <v>294</v>
      </c>
      <c r="B310" s="210"/>
      <c r="C310" s="130" t="s">
        <v>705</v>
      </c>
      <c r="D310" s="8" t="s">
        <v>706</v>
      </c>
      <c r="E310" s="2" t="s">
        <v>299</v>
      </c>
      <c r="F310" s="178">
        <v>4.9000000000000004</v>
      </c>
      <c r="G310" s="98">
        <v>6.78</v>
      </c>
      <c r="H310" s="98">
        <f t="shared" si="13"/>
        <v>33.22</v>
      </c>
      <c r="J310" s="217">
        <f t="shared" si="14"/>
        <v>4.1004048180818001E-5</v>
      </c>
      <c r="K310" s="4"/>
    </row>
    <row r="311" spans="1:11" x14ac:dyDescent="0.25">
      <c r="A311" s="7">
        <v>295</v>
      </c>
      <c r="B311" s="210"/>
      <c r="C311" s="130" t="s">
        <v>707</v>
      </c>
      <c r="D311" s="8" t="s">
        <v>708</v>
      </c>
      <c r="E311" s="2" t="s">
        <v>525</v>
      </c>
      <c r="F311" s="178">
        <v>0.43919999999999998</v>
      </c>
      <c r="G311" s="98">
        <v>75.400000000000006</v>
      </c>
      <c r="H311" s="98">
        <f t="shared" si="13"/>
        <v>33.119999999999997</v>
      </c>
      <c r="J311" s="217">
        <f t="shared" si="14"/>
        <v>4.0880616368112001E-5</v>
      </c>
      <c r="K311" s="4"/>
    </row>
    <row r="312" spans="1:11" x14ac:dyDescent="0.25">
      <c r="A312" s="7">
        <v>296</v>
      </c>
      <c r="B312" s="210"/>
      <c r="C312" s="130" t="s">
        <v>709</v>
      </c>
      <c r="D312" s="8" t="s">
        <v>710</v>
      </c>
      <c r="E312" s="2" t="s">
        <v>281</v>
      </c>
      <c r="F312" s="178">
        <v>4.1000000000000003E-3</v>
      </c>
      <c r="G312" s="98">
        <v>7826.9</v>
      </c>
      <c r="H312" s="98">
        <f t="shared" si="13"/>
        <v>32.090000000000003</v>
      </c>
      <c r="J312" s="217">
        <f t="shared" si="14"/>
        <v>3.9609268697244E-5</v>
      </c>
      <c r="K312" s="4"/>
    </row>
    <row r="313" spans="1:11" x14ac:dyDescent="0.25">
      <c r="A313" s="7">
        <v>297</v>
      </c>
      <c r="B313" s="210"/>
      <c r="C313" s="130" t="s">
        <v>711</v>
      </c>
      <c r="D313" s="8" t="s">
        <v>712</v>
      </c>
      <c r="E313" s="2" t="s">
        <v>281</v>
      </c>
      <c r="F313" s="178">
        <v>3.0999999999999999E-3</v>
      </c>
      <c r="G313" s="98">
        <v>9420</v>
      </c>
      <c r="H313" s="98">
        <f t="shared" si="13"/>
        <v>29.2</v>
      </c>
      <c r="J313" s="217">
        <f t="shared" si="14"/>
        <v>3.6042089310050998E-5</v>
      </c>
      <c r="K313" s="4"/>
    </row>
    <row r="314" spans="1:11" x14ac:dyDescent="0.25">
      <c r="A314" s="7">
        <v>298</v>
      </c>
      <c r="B314" s="210"/>
      <c r="C314" s="130" t="s">
        <v>713</v>
      </c>
      <c r="D314" s="8" t="s">
        <v>714</v>
      </c>
      <c r="E314" s="2" t="s">
        <v>469</v>
      </c>
      <c r="F314" s="178">
        <v>0.2424</v>
      </c>
      <c r="G314" s="98">
        <v>120</v>
      </c>
      <c r="H314" s="98">
        <f t="shared" si="13"/>
        <v>29.09</v>
      </c>
      <c r="J314" s="217">
        <f t="shared" si="14"/>
        <v>3.5906314316075003E-5</v>
      </c>
      <c r="K314" s="4"/>
    </row>
    <row r="315" spans="1:11" x14ac:dyDescent="0.25">
      <c r="A315" s="7">
        <v>299</v>
      </c>
      <c r="B315" s="210"/>
      <c r="C315" s="130" t="s">
        <v>715</v>
      </c>
      <c r="D315" s="8" t="s">
        <v>716</v>
      </c>
      <c r="E315" s="2" t="s">
        <v>281</v>
      </c>
      <c r="F315" s="178">
        <v>6.9999999999999999E-4</v>
      </c>
      <c r="G315" s="98">
        <v>37900</v>
      </c>
      <c r="H315" s="98">
        <f t="shared" si="13"/>
        <v>26.53</v>
      </c>
      <c r="J315" s="217">
        <f t="shared" si="14"/>
        <v>3.2746459910809998E-5</v>
      </c>
      <c r="K315" s="4"/>
    </row>
    <row r="316" spans="1:11" x14ac:dyDescent="0.25">
      <c r="A316" s="7">
        <v>300</v>
      </c>
      <c r="B316" s="210"/>
      <c r="C316" s="130" t="s">
        <v>717</v>
      </c>
      <c r="D316" s="8" t="s">
        <v>718</v>
      </c>
      <c r="E316" s="2" t="s">
        <v>268</v>
      </c>
      <c r="F316" s="178">
        <v>5.28E-2</v>
      </c>
      <c r="G316" s="98">
        <v>485.9</v>
      </c>
      <c r="H316" s="98">
        <f t="shared" si="13"/>
        <v>25.66</v>
      </c>
      <c r="J316" s="217">
        <f t="shared" si="14"/>
        <v>3.1672603140271001E-5</v>
      </c>
      <c r="K316" s="4"/>
    </row>
    <row r="317" spans="1:11" x14ac:dyDescent="0.25">
      <c r="A317" s="7">
        <v>301</v>
      </c>
      <c r="B317" s="210"/>
      <c r="C317" s="130" t="s">
        <v>719</v>
      </c>
      <c r="D317" s="8" t="s">
        <v>720</v>
      </c>
      <c r="E317" s="2" t="s">
        <v>281</v>
      </c>
      <c r="F317" s="178">
        <v>2.5999999999999999E-3</v>
      </c>
      <c r="G317" s="98">
        <v>8475</v>
      </c>
      <c r="H317" s="98">
        <f t="shared" si="13"/>
        <v>22.04</v>
      </c>
      <c r="J317" s="217">
        <f t="shared" si="14"/>
        <v>2.7204371520326001E-5</v>
      </c>
      <c r="K317" s="4"/>
    </row>
    <row r="318" spans="1:11" x14ac:dyDescent="0.25">
      <c r="A318" s="7">
        <v>302</v>
      </c>
      <c r="B318" s="210"/>
      <c r="C318" s="130" t="s">
        <v>721</v>
      </c>
      <c r="D318" s="8" t="s">
        <v>722</v>
      </c>
      <c r="E318" s="2" t="s">
        <v>405</v>
      </c>
      <c r="F318" s="178">
        <v>0.04</v>
      </c>
      <c r="G318" s="98">
        <v>528</v>
      </c>
      <c r="H318" s="98">
        <f t="shared" si="13"/>
        <v>21.12</v>
      </c>
      <c r="J318" s="217">
        <f t="shared" si="14"/>
        <v>2.6068798843434001E-5</v>
      </c>
      <c r="K318" s="4"/>
    </row>
    <row r="319" spans="1:11" ht="25.5" customHeight="1" x14ac:dyDescent="0.25">
      <c r="A319" s="7">
        <v>303</v>
      </c>
      <c r="B319" s="210"/>
      <c r="C319" s="130" t="s">
        <v>723</v>
      </c>
      <c r="D319" s="8" t="s">
        <v>724</v>
      </c>
      <c r="E319" s="2" t="s">
        <v>281</v>
      </c>
      <c r="F319" s="178">
        <v>1.6000000000000001E-3</v>
      </c>
      <c r="G319" s="98">
        <v>11978</v>
      </c>
      <c r="H319" s="98">
        <f t="shared" si="13"/>
        <v>19.16</v>
      </c>
      <c r="J319" s="217">
        <f t="shared" si="14"/>
        <v>2.3649535314403001E-5</v>
      </c>
      <c r="K319" s="4"/>
    </row>
    <row r="320" spans="1:11" ht="25.5" customHeight="1" x14ac:dyDescent="0.25">
      <c r="A320" s="7">
        <v>304</v>
      </c>
      <c r="B320" s="210"/>
      <c r="C320" s="130" t="s">
        <v>725</v>
      </c>
      <c r="D320" s="8" t="s">
        <v>726</v>
      </c>
      <c r="E320" s="2" t="s">
        <v>400</v>
      </c>
      <c r="F320" s="178">
        <v>1.2</v>
      </c>
      <c r="G320" s="98">
        <v>15.14</v>
      </c>
      <c r="H320" s="98">
        <f t="shared" si="13"/>
        <v>18.170000000000002</v>
      </c>
      <c r="J320" s="217">
        <f t="shared" si="14"/>
        <v>2.2427560368617001E-5</v>
      </c>
      <c r="K320" s="4"/>
    </row>
    <row r="321" spans="1:11" ht="25.5" customHeight="1" x14ac:dyDescent="0.25">
      <c r="A321" s="7">
        <v>305</v>
      </c>
      <c r="B321" s="210"/>
      <c r="C321" s="130" t="s">
        <v>727</v>
      </c>
      <c r="D321" s="8" t="s">
        <v>728</v>
      </c>
      <c r="E321" s="2" t="s">
        <v>281</v>
      </c>
      <c r="F321" s="178">
        <v>1.1999999999999999E-3</v>
      </c>
      <c r="G321" s="98">
        <v>15119</v>
      </c>
      <c r="H321" s="98">
        <f t="shared" si="13"/>
        <v>18.14</v>
      </c>
      <c r="J321" s="217">
        <f t="shared" si="14"/>
        <v>2.2390530824806E-5</v>
      </c>
      <c r="K321" s="4"/>
    </row>
    <row r="322" spans="1:11" x14ac:dyDescent="0.25">
      <c r="A322" s="7">
        <v>306</v>
      </c>
      <c r="B322" s="210"/>
      <c r="C322" s="130" t="s">
        <v>729</v>
      </c>
      <c r="D322" s="8" t="s">
        <v>730</v>
      </c>
      <c r="E322" s="2" t="s">
        <v>299</v>
      </c>
      <c r="F322" s="178">
        <v>2.8140000000000001</v>
      </c>
      <c r="G322" s="98">
        <v>6.22</v>
      </c>
      <c r="H322" s="98">
        <f t="shared" si="13"/>
        <v>17.5</v>
      </c>
      <c r="J322" s="217">
        <f t="shared" si="14"/>
        <v>2.1600567223489E-5</v>
      </c>
      <c r="K322" s="4"/>
    </row>
    <row r="323" spans="1:11" x14ac:dyDescent="0.25">
      <c r="A323" s="7">
        <v>307</v>
      </c>
      <c r="B323" s="210"/>
      <c r="C323" s="130" t="s">
        <v>731</v>
      </c>
      <c r="D323" s="8" t="s">
        <v>732</v>
      </c>
      <c r="E323" s="2" t="s">
        <v>525</v>
      </c>
      <c r="F323" s="178">
        <v>0.13900000000000001</v>
      </c>
      <c r="G323" s="98">
        <v>119</v>
      </c>
      <c r="H323" s="98">
        <f t="shared" si="13"/>
        <v>16.54</v>
      </c>
      <c r="J323" s="217">
        <f t="shared" si="14"/>
        <v>2.0415621821515001E-5</v>
      </c>
      <c r="K323" s="4"/>
    </row>
    <row r="324" spans="1:11" x14ac:dyDescent="0.25">
      <c r="A324" s="7">
        <v>308</v>
      </c>
      <c r="B324" s="210"/>
      <c r="C324" s="130" t="s">
        <v>733</v>
      </c>
      <c r="D324" s="8" t="s">
        <v>734</v>
      </c>
      <c r="E324" s="2" t="s">
        <v>281</v>
      </c>
      <c r="F324" s="178">
        <v>9.4000000000000004E-3</v>
      </c>
      <c r="G324" s="98">
        <v>1695</v>
      </c>
      <c r="H324" s="98">
        <f t="shared" si="13"/>
        <v>15.93</v>
      </c>
      <c r="J324" s="217">
        <f t="shared" si="14"/>
        <v>1.9662687764011001E-5</v>
      </c>
      <c r="K324" s="4"/>
    </row>
    <row r="325" spans="1:11" x14ac:dyDescent="0.25">
      <c r="A325" s="7">
        <v>309</v>
      </c>
      <c r="B325" s="210"/>
      <c r="C325" s="130" t="s">
        <v>735</v>
      </c>
      <c r="D325" s="8" t="s">
        <v>736</v>
      </c>
      <c r="E325" s="2" t="s">
        <v>281</v>
      </c>
      <c r="F325" s="178">
        <v>1.6000000000000001E-3</v>
      </c>
      <c r="G325" s="98">
        <v>9661.5</v>
      </c>
      <c r="H325" s="98">
        <f t="shared" si="13"/>
        <v>15.46</v>
      </c>
      <c r="J325" s="217">
        <f t="shared" si="14"/>
        <v>1.9082558244294E-5</v>
      </c>
      <c r="K325" s="4"/>
    </row>
    <row r="326" spans="1:11" ht="25.5" customHeight="1" x14ac:dyDescent="0.25">
      <c r="A326" s="7">
        <v>310</v>
      </c>
      <c r="B326" s="212"/>
      <c r="C326" s="2" t="s">
        <v>737</v>
      </c>
      <c r="D326" s="8" t="s">
        <v>738</v>
      </c>
      <c r="E326" s="7" t="s">
        <v>501</v>
      </c>
      <c r="F326" s="7">
        <v>0.1</v>
      </c>
      <c r="G326" s="24">
        <v>154.19999999999999</v>
      </c>
      <c r="H326" s="98">
        <f t="shared" si="13"/>
        <v>15.42</v>
      </c>
      <c r="J326" s="217">
        <f t="shared" si="14"/>
        <v>1.9033185519212001E-5</v>
      </c>
      <c r="K326" s="4"/>
    </row>
    <row r="327" spans="1:11" x14ac:dyDescent="0.25">
      <c r="A327" s="7">
        <v>311</v>
      </c>
      <c r="B327" s="210"/>
      <c r="C327" s="130" t="s">
        <v>739</v>
      </c>
      <c r="D327" s="8" t="s">
        <v>740</v>
      </c>
      <c r="E327" s="2" t="s">
        <v>281</v>
      </c>
      <c r="F327" s="178">
        <v>1.8700000000000001E-2</v>
      </c>
      <c r="G327" s="98">
        <v>734.5</v>
      </c>
      <c r="H327" s="98">
        <f t="shared" si="13"/>
        <v>13.74</v>
      </c>
      <c r="J327" s="217">
        <f t="shared" si="14"/>
        <v>1.6959531065757001E-5</v>
      </c>
      <c r="K327" s="4"/>
    </row>
    <row r="328" spans="1:11" x14ac:dyDescent="0.25">
      <c r="A328" s="7">
        <v>312</v>
      </c>
      <c r="B328" s="210"/>
      <c r="C328" s="130" t="s">
        <v>741</v>
      </c>
      <c r="D328" s="8" t="s">
        <v>742</v>
      </c>
      <c r="E328" s="2" t="s">
        <v>281</v>
      </c>
      <c r="F328" s="178">
        <v>8.0000000000000004E-4</v>
      </c>
      <c r="G328" s="98">
        <v>16950</v>
      </c>
      <c r="H328" s="98">
        <f t="shared" si="13"/>
        <v>13.56</v>
      </c>
      <c r="J328" s="217">
        <f t="shared" si="14"/>
        <v>1.6737353802887001E-5</v>
      </c>
      <c r="K328" s="4"/>
    </row>
    <row r="329" spans="1:11" x14ac:dyDescent="0.25">
      <c r="A329" s="7">
        <v>313</v>
      </c>
      <c r="B329" s="210"/>
      <c r="C329" s="130" t="s">
        <v>743</v>
      </c>
      <c r="D329" s="8" t="s">
        <v>744</v>
      </c>
      <c r="E329" s="2" t="s">
        <v>400</v>
      </c>
      <c r="F329" s="178">
        <v>0.35310000000000002</v>
      </c>
      <c r="G329" s="98">
        <v>37.29</v>
      </c>
      <c r="H329" s="98">
        <f t="shared" si="13"/>
        <v>13.17</v>
      </c>
      <c r="J329" s="217">
        <f t="shared" si="14"/>
        <v>1.6255969733335E-5</v>
      </c>
      <c r="K329" s="4"/>
    </row>
    <row r="330" spans="1:11" x14ac:dyDescent="0.25">
      <c r="A330" s="7">
        <v>314</v>
      </c>
      <c r="B330" s="210"/>
      <c r="C330" s="130" t="s">
        <v>745</v>
      </c>
      <c r="D330" s="8" t="s">
        <v>746</v>
      </c>
      <c r="E330" s="2" t="s">
        <v>281</v>
      </c>
      <c r="F330" s="178">
        <v>1.7500000000000002E-2</v>
      </c>
      <c r="G330" s="98">
        <v>729.98</v>
      </c>
      <c r="H330" s="98">
        <f t="shared" si="13"/>
        <v>12.77</v>
      </c>
      <c r="J330" s="217">
        <f t="shared" si="14"/>
        <v>1.5762242482512001E-5</v>
      </c>
      <c r="K330" s="4"/>
    </row>
    <row r="331" spans="1:11" ht="25.5" customHeight="1" x14ac:dyDescent="0.25">
      <c r="A331" s="7">
        <v>315</v>
      </c>
      <c r="B331" s="210"/>
      <c r="C331" s="130" t="s">
        <v>747</v>
      </c>
      <c r="D331" s="8" t="s">
        <v>748</v>
      </c>
      <c r="E331" s="2" t="s">
        <v>268</v>
      </c>
      <c r="F331" s="178">
        <v>1.0200000000000001E-2</v>
      </c>
      <c r="G331" s="98">
        <v>1242.2</v>
      </c>
      <c r="H331" s="98">
        <f t="shared" si="13"/>
        <v>12.67</v>
      </c>
      <c r="J331" s="217">
        <f t="shared" si="14"/>
        <v>1.5638810669806002E-5</v>
      </c>
      <c r="K331" s="4"/>
    </row>
    <row r="332" spans="1:11" x14ac:dyDescent="0.25">
      <c r="A332" s="7">
        <v>316</v>
      </c>
      <c r="B332" s="210"/>
      <c r="C332" s="130" t="s">
        <v>749</v>
      </c>
      <c r="D332" s="8" t="s">
        <v>750</v>
      </c>
      <c r="E332" s="2" t="s">
        <v>281</v>
      </c>
      <c r="F332" s="178">
        <v>1.01E-2</v>
      </c>
      <c r="G332" s="98">
        <v>1160</v>
      </c>
      <c r="H332" s="98">
        <f t="shared" si="13"/>
        <v>11.72</v>
      </c>
      <c r="J332" s="217">
        <f t="shared" si="14"/>
        <v>1.4466208449103E-5</v>
      </c>
      <c r="K332" s="4"/>
    </row>
    <row r="333" spans="1:11" ht="25.5" customHeight="1" x14ac:dyDescent="0.25">
      <c r="A333" s="7">
        <v>317</v>
      </c>
      <c r="B333" s="210"/>
      <c r="C333" s="130" t="s">
        <v>751</v>
      </c>
      <c r="D333" s="8" t="s">
        <v>752</v>
      </c>
      <c r="E333" s="2" t="s">
        <v>268</v>
      </c>
      <c r="F333" s="178">
        <v>6.7000000000000002E-3</v>
      </c>
      <c r="G333" s="98">
        <v>1700</v>
      </c>
      <c r="H333" s="98">
        <f t="shared" si="13"/>
        <v>11.39</v>
      </c>
      <c r="J333" s="217">
        <f t="shared" si="14"/>
        <v>1.4058883467174001E-5</v>
      </c>
      <c r="K333" s="4"/>
    </row>
    <row r="334" spans="1:11" x14ac:dyDescent="0.25">
      <c r="A334" s="7">
        <v>318</v>
      </c>
      <c r="B334" s="210"/>
      <c r="C334" s="130" t="s">
        <v>753</v>
      </c>
      <c r="D334" s="8" t="s">
        <v>754</v>
      </c>
      <c r="E334" s="2" t="s">
        <v>268</v>
      </c>
      <c r="F334" s="178">
        <v>2.18E-2</v>
      </c>
      <c r="G334" s="98">
        <v>496.4</v>
      </c>
      <c r="H334" s="98">
        <f t="shared" si="13"/>
        <v>10.82</v>
      </c>
      <c r="J334" s="217">
        <f t="shared" si="14"/>
        <v>1.3355322134752001E-5</v>
      </c>
      <c r="K334" s="4"/>
    </row>
    <row r="335" spans="1:11" ht="25.5" customHeight="1" x14ac:dyDescent="0.25">
      <c r="A335" s="7">
        <v>319</v>
      </c>
      <c r="B335" s="210"/>
      <c r="C335" s="130" t="s">
        <v>755</v>
      </c>
      <c r="D335" s="8" t="s">
        <v>756</v>
      </c>
      <c r="E335" s="2" t="s">
        <v>268</v>
      </c>
      <c r="F335" s="178">
        <v>8.0000000000000002E-3</v>
      </c>
      <c r="G335" s="98">
        <v>1287</v>
      </c>
      <c r="H335" s="98">
        <f t="shared" si="13"/>
        <v>10.3</v>
      </c>
      <c r="J335" s="217">
        <f t="shared" si="14"/>
        <v>1.2713476708682E-5</v>
      </c>
      <c r="K335" s="4"/>
    </row>
    <row r="336" spans="1:11" x14ac:dyDescent="0.25">
      <c r="A336" s="7">
        <v>320</v>
      </c>
      <c r="B336" s="210"/>
      <c r="C336" s="130" t="s">
        <v>757</v>
      </c>
      <c r="D336" s="8" t="s">
        <v>758</v>
      </c>
      <c r="E336" s="2" t="s">
        <v>281</v>
      </c>
      <c r="F336" s="178">
        <v>2.9999999999999997E-4</v>
      </c>
      <c r="G336" s="98">
        <v>32830</v>
      </c>
      <c r="H336" s="98">
        <f t="shared" si="13"/>
        <v>9.85</v>
      </c>
      <c r="J336" s="217">
        <f t="shared" si="14"/>
        <v>1.2158033551507001E-5</v>
      </c>
      <c r="K336" s="4"/>
    </row>
    <row r="337" spans="1:11" x14ac:dyDescent="0.25">
      <c r="A337" s="7">
        <v>321</v>
      </c>
      <c r="B337" s="210"/>
      <c r="C337" s="130" t="s">
        <v>759</v>
      </c>
      <c r="D337" s="8" t="s">
        <v>760</v>
      </c>
      <c r="E337" s="2" t="s">
        <v>268</v>
      </c>
      <c r="F337" s="178">
        <v>0.24429999999999999</v>
      </c>
      <c r="G337" s="98">
        <v>38.51</v>
      </c>
      <c r="H337" s="98">
        <f t="shared" si="13"/>
        <v>9.41</v>
      </c>
      <c r="J337" s="217">
        <f t="shared" si="14"/>
        <v>1.1614933575602E-5</v>
      </c>
      <c r="K337" s="4"/>
    </row>
    <row r="338" spans="1:11" x14ac:dyDescent="0.25">
      <c r="A338" s="7">
        <v>322</v>
      </c>
      <c r="B338" s="210"/>
      <c r="C338" s="130" t="s">
        <v>761</v>
      </c>
      <c r="D338" s="8" t="s">
        <v>762</v>
      </c>
      <c r="E338" s="2" t="s">
        <v>281</v>
      </c>
      <c r="F338" s="178">
        <v>5.9999999999999995E-4</v>
      </c>
      <c r="G338" s="98">
        <v>13560</v>
      </c>
      <c r="H338" s="98">
        <f t="shared" si="13"/>
        <v>8.14</v>
      </c>
      <c r="J338" s="217">
        <f t="shared" si="14"/>
        <v>1.004734955424E-5</v>
      </c>
      <c r="K338" s="4"/>
    </row>
    <row r="339" spans="1:11" x14ac:dyDescent="0.25">
      <c r="A339" s="7">
        <v>323</v>
      </c>
      <c r="B339" s="210"/>
      <c r="C339" s="130" t="s">
        <v>763</v>
      </c>
      <c r="D339" s="8" t="s">
        <v>764</v>
      </c>
      <c r="E339" s="2" t="s">
        <v>281</v>
      </c>
      <c r="F339" s="178">
        <v>4.4000000000000003E-3</v>
      </c>
      <c r="G339" s="98">
        <v>1836</v>
      </c>
      <c r="H339" s="98">
        <f t="shared" si="13"/>
        <v>8.08</v>
      </c>
      <c r="J339" s="217">
        <f t="shared" si="14"/>
        <v>9.9732904666168007E-6</v>
      </c>
      <c r="K339" s="4"/>
    </row>
    <row r="340" spans="1:11" x14ac:dyDescent="0.25">
      <c r="A340" s="7">
        <v>324</v>
      </c>
      <c r="B340" s="210"/>
      <c r="C340" s="130" t="s">
        <v>765</v>
      </c>
      <c r="D340" s="8" t="s">
        <v>766</v>
      </c>
      <c r="E340" s="2" t="s">
        <v>405</v>
      </c>
      <c r="F340" s="178">
        <v>9.1200000000000003E-2</v>
      </c>
      <c r="G340" s="98">
        <v>86</v>
      </c>
      <c r="H340" s="98">
        <f t="shared" si="13"/>
        <v>7.84</v>
      </c>
      <c r="J340" s="217">
        <f t="shared" si="14"/>
        <v>9.6770541161231993E-6</v>
      </c>
      <c r="K340" s="4"/>
    </row>
    <row r="341" spans="1:11" x14ac:dyDescent="0.25">
      <c r="A341" s="7">
        <v>325</v>
      </c>
      <c r="B341" s="210"/>
      <c r="C341" s="130" t="s">
        <v>767</v>
      </c>
      <c r="D341" s="8" t="s">
        <v>768</v>
      </c>
      <c r="E341" s="2" t="s">
        <v>281</v>
      </c>
      <c r="F341" s="178">
        <v>1E-3</v>
      </c>
      <c r="G341" s="98">
        <v>7640</v>
      </c>
      <c r="H341" s="98">
        <f t="shared" si="13"/>
        <v>7.64</v>
      </c>
      <c r="J341" s="217">
        <f t="shared" si="14"/>
        <v>9.4301904907118998E-6</v>
      </c>
      <c r="K341" s="4"/>
    </row>
    <row r="342" spans="1:11" x14ac:dyDescent="0.25">
      <c r="A342" s="7">
        <v>326</v>
      </c>
      <c r="B342" s="210"/>
      <c r="C342" s="130" t="s">
        <v>769</v>
      </c>
      <c r="D342" s="8" t="s">
        <v>770</v>
      </c>
      <c r="E342" s="2" t="s">
        <v>281</v>
      </c>
      <c r="F342" s="178">
        <v>4.0000000000000002E-4</v>
      </c>
      <c r="G342" s="98">
        <v>17796.96</v>
      </c>
      <c r="H342" s="98">
        <f t="shared" si="13"/>
        <v>7.12</v>
      </c>
      <c r="J342" s="217">
        <f t="shared" si="14"/>
        <v>8.7883450646425001E-6</v>
      </c>
      <c r="K342" s="4"/>
    </row>
    <row r="343" spans="1:11" x14ac:dyDescent="0.25">
      <c r="A343" s="7">
        <v>327</v>
      </c>
      <c r="B343" s="210"/>
      <c r="C343" s="130" t="s">
        <v>771</v>
      </c>
      <c r="D343" s="8" t="s">
        <v>772</v>
      </c>
      <c r="E343" s="2" t="s">
        <v>400</v>
      </c>
      <c r="F343" s="178">
        <v>0.16</v>
      </c>
      <c r="G343" s="98">
        <v>41.7</v>
      </c>
      <c r="H343" s="98">
        <f t="shared" si="13"/>
        <v>6.67</v>
      </c>
      <c r="J343" s="217">
        <f t="shared" si="14"/>
        <v>8.2329019074670995E-6</v>
      </c>
      <c r="K343" s="4"/>
    </row>
    <row r="344" spans="1:11" x14ac:dyDescent="0.25">
      <c r="A344" s="7">
        <v>328</v>
      </c>
      <c r="B344" s="210"/>
      <c r="C344" s="130" t="s">
        <v>773</v>
      </c>
      <c r="D344" s="8" t="s">
        <v>774</v>
      </c>
      <c r="E344" s="2" t="s">
        <v>281</v>
      </c>
      <c r="F344" s="178">
        <v>2.9999999999999997E-4</v>
      </c>
      <c r="G344" s="98">
        <v>20775</v>
      </c>
      <c r="H344" s="98">
        <f t="shared" si="13"/>
        <v>6.23</v>
      </c>
      <c r="J344" s="217">
        <f t="shared" si="14"/>
        <v>7.6898019315622003E-6</v>
      </c>
      <c r="K344" s="4"/>
    </row>
    <row r="345" spans="1:11" ht="25.5" customHeight="1" x14ac:dyDescent="0.25">
      <c r="A345" s="7">
        <v>329</v>
      </c>
      <c r="B345" s="210"/>
      <c r="C345" s="130" t="s">
        <v>775</v>
      </c>
      <c r="D345" s="8" t="s">
        <v>776</v>
      </c>
      <c r="E345" s="2" t="s">
        <v>281</v>
      </c>
      <c r="F345" s="178">
        <v>1E-3</v>
      </c>
      <c r="G345" s="98">
        <v>6210</v>
      </c>
      <c r="H345" s="98">
        <f t="shared" si="13"/>
        <v>6.21</v>
      </c>
      <c r="J345" s="217">
        <f t="shared" si="14"/>
        <v>7.6651155690210993E-6</v>
      </c>
      <c r="K345" s="4"/>
    </row>
    <row r="346" spans="1:11" ht="51" customHeight="1" x14ac:dyDescent="0.25">
      <c r="A346" s="7">
        <v>330</v>
      </c>
      <c r="B346" s="210"/>
      <c r="C346" s="130" t="s">
        <v>777</v>
      </c>
      <c r="D346" s="8" t="s">
        <v>778</v>
      </c>
      <c r="E346" s="2" t="s">
        <v>306</v>
      </c>
      <c r="F346" s="178">
        <v>0.1134</v>
      </c>
      <c r="G346" s="98">
        <v>50.24</v>
      </c>
      <c r="H346" s="98">
        <f t="shared" si="13"/>
        <v>5.7</v>
      </c>
      <c r="J346" s="217">
        <f t="shared" si="14"/>
        <v>7.0356133242223001E-6</v>
      </c>
      <c r="K346" s="4"/>
    </row>
    <row r="347" spans="1:11" ht="25.5" customHeight="1" x14ac:dyDescent="0.25">
      <c r="A347" s="7">
        <v>331</v>
      </c>
      <c r="B347" s="210"/>
      <c r="C347" s="130" t="s">
        <v>779</v>
      </c>
      <c r="D347" s="8" t="s">
        <v>780</v>
      </c>
      <c r="E347" s="2" t="s">
        <v>400</v>
      </c>
      <c r="F347" s="178">
        <v>0.22650000000000001</v>
      </c>
      <c r="G347" s="98">
        <v>23.09</v>
      </c>
      <c r="H347" s="98">
        <f t="shared" si="13"/>
        <v>5.23</v>
      </c>
      <c r="J347" s="217">
        <f t="shared" si="14"/>
        <v>6.4554838045057002E-6</v>
      </c>
      <c r="K347" s="4"/>
    </row>
    <row r="348" spans="1:11" x14ac:dyDescent="0.25">
      <c r="A348" s="7">
        <v>332</v>
      </c>
      <c r="B348" s="210"/>
      <c r="C348" s="130" t="s">
        <v>781</v>
      </c>
      <c r="D348" s="8" t="s">
        <v>782</v>
      </c>
      <c r="E348" s="2" t="s">
        <v>400</v>
      </c>
      <c r="F348" s="178">
        <v>0.47</v>
      </c>
      <c r="G348" s="98">
        <v>10.57</v>
      </c>
      <c r="H348" s="98">
        <f t="shared" si="13"/>
        <v>4.97</v>
      </c>
      <c r="J348" s="217">
        <f t="shared" si="14"/>
        <v>6.1345610914710004E-6</v>
      </c>
      <c r="K348" s="4"/>
    </row>
    <row r="349" spans="1:11" x14ac:dyDescent="0.25">
      <c r="A349" s="7">
        <v>333</v>
      </c>
      <c r="B349" s="210"/>
      <c r="C349" s="130" t="s">
        <v>783</v>
      </c>
      <c r="D349" s="8" t="s">
        <v>784</v>
      </c>
      <c r="E349" s="2" t="s">
        <v>400</v>
      </c>
      <c r="F349" s="178">
        <v>0.17560000000000001</v>
      </c>
      <c r="G349" s="98">
        <v>27.74</v>
      </c>
      <c r="H349" s="98">
        <f t="shared" si="13"/>
        <v>4.87</v>
      </c>
      <c r="J349" s="217">
        <f t="shared" si="14"/>
        <v>6.0111292787652998E-6</v>
      </c>
      <c r="K349" s="4"/>
    </row>
    <row r="350" spans="1:11" x14ac:dyDescent="0.25">
      <c r="A350" s="7">
        <v>334</v>
      </c>
      <c r="B350" s="210"/>
      <c r="C350" s="130" t="s">
        <v>785</v>
      </c>
      <c r="D350" s="8" t="s">
        <v>786</v>
      </c>
      <c r="E350" s="2" t="s">
        <v>400</v>
      </c>
      <c r="F350" s="178">
        <v>0.124</v>
      </c>
      <c r="G350" s="98">
        <v>35.700000000000003</v>
      </c>
      <c r="H350" s="98">
        <f t="shared" si="13"/>
        <v>4.43</v>
      </c>
      <c r="J350" s="217">
        <f t="shared" si="14"/>
        <v>5.4680293028604997E-6</v>
      </c>
      <c r="K350" s="4"/>
    </row>
    <row r="351" spans="1:11" ht="25.5" customHeight="1" x14ac:dyDescent="0.25">
      <c r="A351" s="7">
        <v>335</v>
      </c>
      <c r="B351" s="210"/>
      <c r="C351" s="130" t="s">
        <v>787</v>
      </c>
      <c r="D351" s="8" t="s">
        <v>788</v>
      </c>
      <c r="E351" s="2" t="s">
        <v>281</v>
      </c>
      <c r="F351" s="178">
        <v>8.0000000000000004E-4</v>
      </c>
      <c r="G351" s="98">
        <v>5000</v>
      </c>
      <c r="H351" s="98">
        <f t="shared" si="13"/>
        <v>4</v>
      </c>
      <c r="J351" s="217">
        <f t="shared" si="14"/>
        <v>4.9372725082261001E-6</v>
      </c>
      <c r="K351" s="4"/>
    </row>
    <row r="352" spans="1:11" x14ac:dyDescent="0.25">
      <c r="A352" s="7">
        <v>336</v>
      </c>
      <c r="B352" s="210"/>
      <c r="C352" s="130" t="s">
        <v>789</v>
      </c>
      <c r="D352" s="8" t="s">
        <v>790</v>
      </c>
      <c r="E352" s="2" t="s">
        <v>281</v>
      </c>
      <c r="F352" s="178">
        <v>2.0000000000000001E-4</v>
      </c>
      <c r="G352" s="98">
        <v>15255</v>
      </c>
      <c r="H352" s="98">
        <f t="shared" ref="H352:H415" si="15">ROUND(F352*G352,2)</f>
        <v>3.05</v>
      </c>
      <c r="J352" s="217">
        <f t="shared" ref="J352:J362" si="16">H352/$H$95</f>
        <v>3.7646702875224E-6</v>
      </c>
      <c r="K352" s="4"/>
    </row>
    <row r="353" spans="1:11" x14ac:dyDescent="0.25">
      <c r="A353" s="7">
        <v>337</v>
      </c>
      <c r="B353" s="210"/>
      <c r="C353" s="130" t="s">
        <v>791</v>
      </c>
      <c r="D353" s="8" t="s">
        <v>792</v>
      </c>
      <c r="E353" s="2" t="s">
        <v>281</v>
      </c>
      <c r="F353" s="178">
        <v>4.0000000000000002E-4</v>
      </c>
      <c r="G353" s="98">
        <v>6667</v>
      </c>
      <c r="H353" s="98">
        <f t="shared" si="15"/>
        <v>2.67</v>
      </c>
      <c r="J353" s="217">
        <f t="shared" si="16"/>
        <v>3.2956293992408998E-6</v>
      </c>
      <c r="K353" s="4"/>
    </row>
    <row r="354" spans="1:11" x14ac:dyDescent="0.25">
      <c r="A354" s="7">
        <v>338</v>
      </c>
      <c r="B354" s="210"/>
      <c r="C354" s="130" t="s">
        <v>793</v>
      </c>
      <c r="D354" s="8" t="s">
        <v>794</v>
      </c>
      <c r="E354" s="2" t="s">
        <v>281</v>
      </c>
      <c r="F354" s="178">
        <v>2.9999999999999997E-4</v>
      </c>
      <c r="G354" s="98">
        <v>8475</v>
      </c>
      <c r="H354" s="98">
        <f t="shared" si="15"/>
        <v>2.54</v>
      </c>
      <c r="J354" s="217">
        <f t="shared" si="16"/>
        <v>3.1351680427235999E-6</v>
      </c>
      <c r="K354" s="4"/>
    </row>
    <row r="355" spans="1:11" x14ac:dyDescent="0.25">
      <c r="A355" s="7">
        <v>339</v>
      </c>
      <c r="B355" s="210"/>
      <c r="C355" s="130" t="s">
        <v>795</v>
      </c>
      <c r="D355" s="8" t="s">
        <v>796</v>
      </c>
      <c r="E355" s="2" t="s">
        <v>281</v>
      </c>
      <c r="F355" s="178">
        <v>2.9999999999999997E-4</v>
      </c>
      <c r="G355" s="98">
        <v>8105.71</v>
      </c>
      <c r="H355" s="98">
        <f t="shared" si="15"/>
        <v>2.4300000000000002</v>
      </c>
      <c r="J355" s="217">
        <f t="shared" si="16"/>
        <v>2.9993930487474001E-6</v>
      </c>
      <c r="K355" s="4"/>
    </row>
    <row r="356" spans="1:11" ht="25.5" customHeight="1" x14ac:dyDescent="0.25">
      <c r="A356" s="7">
        <v>340</v>
      </c>
      <c r="B356" s="210"/>
      <c r="C356" s="130" t="s">
        <v>797</v>
      </c>
      <c r="D356" s="8" t="s">
        <v>798</v>
      </c>
      <c r="E356" s="2" t="s">
        <v>268</v>
      </c>
      <c r="F356" s="178">
        <v>1.47E-2</v>
      </c>
      <c r="G356" s="98">
        <v>108.4</v>
      </c>
      <c r="H356" s="98">
        <f t="shared" si="15"/>
        <v>1.59</v>
      </c>
      <c r="J356" s="217">
        <f t="shared" si="16"/>
        <v>1.9625658220199002E-6</v>
      </c>
      <c r="K356" s="4"/>
    </row>
    <row r="357" spans="1:11" x14ac:dyDescent="0.25">
      <c r="A357" s="7">
        <v>341</v>
      </c>
      <c r="B357" s="210"/>
      <c r="C357" s="130" t="s">
        <v>799</v>
      </c>
      <c r="D357" s="8" t="s">
        <v>800</v>
      </c>
      <c r="E357" s="2" t="s">
        <v>299</v>
      </c>
      <c r="F357" s="178">
        <v>0.2487</v>
      </c>
      <c r="G357" s="98">
        <v>6.08</v>
      </c>
      <c r="H357" s="98">
        <f t="shared" si="15"/>
        <v>1.51</v>
      </c>
      <c r="J357" s="217">
        <f t="shared" si="16"/>
        <v>1.8638203718554001E-6</v>
      </c>
      <c r="K357" s="4"/>
    </row>
    <row r="358" spans="1:11" ht="25.5" customHeight="1" x14ac:dyDescent="0.25">
      <c r="A358" s="7">
        <v>342</v>
      </c>
      <c r="B358" s="210"/>
      <c r="C358" s="130" t="s">
        <v>801</v>
      </c>
      <c r="D358" s="8" t="s">
        <v>802</v>
      </c>
      <c r="E358" s="2" t="s">
        <v>281</v>
      </c>
      <c r="F358" s="178">
        <v>1E-4</v>
      </c>
      <c r="G358" s="98">
        <v>14690</v>
      </c>
      <c r="H358" s="98">
        <f t="shared" si="15"/>
        <v>1.47</v>
      </c>
      <c r="J358" s="217">
        <f t="shared" si="16"/>
        <v>1.8144476467731001E-6</v>
      </c>
      <c r="K358" s="4"/>
    </row>
    <row r="359" spans="1:11" x14ac:dyDescent="0.25">
      <c r="A359" s="7">
        <v>343</v>
      </c>
      <c r="B359" s="210"/>
      <c r="C359" s="130" t="s">
        <v>803</v>
      </c>
      <c r="D359" s="8" t="s">
        <v>804</v>
      </c>
      <c r="E359" s="2" t="s">
        <v>400</v>
      </c>
      <c r="F359" s="178">
        <v>0.625</v>
      </c>
      <c r="G359" s="98">
        <v>1.82</v>
      </c>
      <c r="H359" s="98">
        <f t="shared" si="15"/>
        <v>1.1399999999999999</v>
      </c>
      <c r="J359" s="217">
        <f t="shared" si="16"/>
        <v>1.4071226648445E-6</v>
      </c>
      <c r="K359" s="4"/>
    </row>
    <row r="360" spans="1:11" x14ac:dyDescent="0.25">
      <c r="A360" s="7">
        <v>344</v>
      </c>
      <c r="B360" s="210"/>
      <c r="C360" s="130" t="s">
        <v>805</v>
      </c>
      <c r="D360" s="8" t="s">
        <v>806</v>
      </c>
      <c r="E360" s="2" t="s">
        <v>525</v>
      </c>
      <c r="F360" s="178">
        <v>4.0000000000000001E-3</v>
      </c>
      <c r="G360" s="98">
        <v>160</v>
      </c>
      <c r="H360" s="98">
        <f t="shared" si="15"/>
        <v>0.64</v>
      </c>
      <c r="J360" s="217">
        <f t="shared" si="16"/>
        <v>7.8996360131617998E-7</v>
      </c>
      <c r="K360" s="4"/>
    </row>
    <row r="361" spans="1:11" x14ac:dyDescent="0.25">
      <c r="A361" s="7">
        <v>345</v>
      </c>
      <c r="B361" s="210"/>
      <c r="C361" s="130" t="s">
        <v>807</v>
      </c>
      <c r="D361" s="8" t="s">
        <v>808</v>
      </c>
      <c r="E361" s="2" t="s">
        <v>400</v>
      </c>
      <c r="F361" s="178">
        <v>0.1198</v>
      </c>
      <c r="G361" s="98">
        <v>2.15</v>
      </c>
      <c r="H361" s="98">
        <f t="shared" si="15"/>
        <v>0.26</v>
      </c>
      <c r="J361" s="217">
        <f t="shared" si="16"/>
        <v>3.2092271303470001E-7</v>
      </c>
      <c r="K361" s="4"/>
    </row>
    <row r="362" spans="1:11" ht="38.25" customHeight="1" x14ac:dyDescent="0.25">
      <c r="A362" s="7">
        <v>346</v>
      </c>
      <c r="B362" s="210"/>
      <c r="C362" s="130" t="s">
        <v>809</v>
      </c>
      <c r="D362" s="8" t="s">
        <v>810</v>
      </c>
      <c r="E362" s="2" t="s">
        <v>268</v>
      </c>
      <c r="F362" s="178">
        <v>5.0000000000000001E-4</v>
      </c>
      <c r="G362" s="98">
        <v>74.58</v>
      </c>
      <c r="H362" s="98">
        <f t="shared" si="15"/>
        <v>0.04</v>
      </c>
      <c r="J362" s="217">
        <f t="shared" si="16"/>
        <v>4.9372725082260997E-8</v>
      </c>
      <c r="K362" s="4"/>
    </row>
    <row r="363" spans="1:11" x14ac:dyDescent="0.25">
      <c r="J363" s="208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58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28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9" t="s">
        <v>812</v>
      </c>
      <c r="C5" s="249"/>
      <c r="D5" s="249"/>
      <c r="E5" s="249"/>
    </row>
    <row r="6" spans="2:5" x14ac:dyDescent="0.25">
      <c r="B6" s="164"/>
      <c r="C6" s="4"/>
      <c r="D6" s="4"/>
      <c r="E6" s="4"/>
    </row>
    <row r="7" spans="2:5" ht="25.5" customHeight="1" x14ac:dyDescent="0.25">
      <c r="B7" s="278" t="s">
        <v>813</v>
      </c>
      <c r="C7" s="278"/>
      <c r="D7" s="278"/>
      <c r="E7" s="278"/>
    </row>
    <row r="8" spans="2:5" x14ac:dyDescent="0.25">
      <c r="B8" s="279" t="s">
        <v>50</v>
      </c>
      <c r="C8" s="279"/>
      <c r="D8" s="279"/>
      <c r="E8" s="279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814</v>
      </c>
      <c r="C10" s="2" t="s">
        <v>815</v>
      </c>
      <c r="D10" s="2" t="s">
        <v>816</v>
      </c>
      <c r="E10" s="2" t="s">
        <v>817</v>
      </c>
    </row>
    <row r="11" spans="2:5" x14ac:dyDescent="0.25">
      <c r="B11" s="99" t="s">
        <v>818</v>
      </c>
      <c r="C11" s="159">
        <f>'Прил.5 Расчет СМР и ОБ'!J14</f>
        <v>2288543.2799999998</v>
      </c>
      <c r="D11" s="160">
        <f t="shared" ref="D11:D18" si="0">C11/$C$24</f>
        <v>0.17022020502503182</v>
      </c>
      <c r="E11" s="160">
        <f t="shared" ref="E11:E18" si="1">C11/$C$40</f>
        <v>9.5231773766350725E-2</v>
      </c>
    </row>
    <row r="12" spans="2:5" x14ac:dyDescent="0.25">
      <c r="B12" s="99" t="s">
        <v>819</v>
      </c>
      <c r="C12" s="159">
        <f>'Прил.5 Расчет СМР и ОБ'!J28</f>
        <v>349175.61000000004</v>
      </c>
      <c r="D12" s="160">
        <f t="shared" si="0"/>
        <v>2.5971431016126801E-2</v>
      </c>
      <c r="E12" s="160">
        <f t="shared" si="1"/>
        <v>1.4530034448921376E-2</v>
      </c>
    </row>
    <row r="13" spans="2:5" x14ac:dyDescent="0.25">
      <c r="B13" s="99" t="s">
        <v>820</v>
      </c>
      <c r="C13" s="159">
        <f>'Прил.5 Расчет СМР и ОБ'!J64</f>
        <v>60622.760000000009</v>
      </c>
      <c r="D13" s="160">
        <f t="shared" si="0"/>
        <v>4.5090773360350438E-3</v>
      </c>
      <c r="E13" s="160">
        <f t="shared" si="1"/>
        <v>2.5226584158861867E-3</v>
      </c>
    </row>
    <row r="14" spans="2:5" x14ac:dyDescent="0.25">
      <c r="B14" s="99" t="s">
        <v>821</v>
      </c>
      <c r="C14" s="159">
        <f>C13+C12</f>
        <v>409798.37000000005</v>
      </c>
      <c r="D14" s="160">
        <f t="shared" si="0"/>
        <v>3.0480508352161845E-2</v>
      </c>
      <c r="E14" s="160">
        <f t="shared" si="1"/>
        <v>1.7052692864807564E-2</v>
      </c>
    </row>
    <row r="15" spans="2:5" x14ac:dyDescent="0.25">
      <c r="B15" s="99" t="s">
        <v>822</v>
      </c>
      <c r="C15" s="159">
        <f>'Прил.5 Расчет СМР и ОБ'!J16</f>
        <v>37032.19</v>
      </c>
      <c r="D15" s="160">
        <f t="shared" si="0"/>
        <v>2.754427687435273E-3</v>
      </c>
      <c r="E15" s="160">
        <f t="shared" si="1"/>
        <v>1.5409982284243784E-3</v>
      </c>
    </row>
    <row r="16" spans="2:5" x14ac:dyDescent="0.25">
      <c r="B16" s="99" t="s">
        <v>823</v>
      </c>
      <c r="C16" s="159">
        <f>'Прил.5 Расчет СМР и ОБ'!J129</f>
        <v>5541690.2199999997</v>
      </c>
      <c r="D16" s="160">
        <f t="shared" si="0"/>
        <v>0.41218693728772904</v>
      </c>
      <c r="E16" s="160">
        <f t="shared" si="1"/>
        <v>0.23060301892749804</v>
      </c>
    </row>
    <row r="17" spans="2:7" x14ac:dyDescent="0.25">
      <c r="B17" s="99" t="s">
        <v>824</v>
      </c>
      <c r="C17" s="159">
        <f>'Прил.5 Расчет СМР и ОБ'!J352</f>
        <v>972024.95000000054</v>
      </c>
      <c r="D17" s="160">
        <f t="shared" si="0"/>
        <v>7.2298517456242481E-2</v>
      </c>
      <c r="E17" s="160">
        <f t="shared" si="1"/>
        <v>4.0448289067816293E-2</v>
      </c>
      <c r="G17" s="163"/>
    </row>
    <row r="18" spans="2:7" x14ac:dyDescent="0.25">
      <c r="B18" s="99" t="s">
        <v>825</v>
      </c>
      <c r="C18" s="159">
        <f>C17+C16</f>
        <v>6513715.1699999999</v>
      </c>
      <c r="D18" s="160">
        <f t="shared" si="0"/>
        <v>0.48448545474397148</v>
      </c>
      <c r="E18" s="160">
        <f t="shared" si="1"/>
        <v>0.27105130799531429</v>
      </c>
    </row>
    <row r="19" spans="2:7" x14ac:dyDescent="0.25">
      <c r="B19" s="99" t="s">
        <v>826</v>
      </c>
      <c r="C19" s="159">
        <f>C18+C14+C11</f>
        <v>9212056.8200000003</v>
      </c>
      <c r="D19" s="160"/>
      <c r="E19" s="99"/>
    </row>
    <row r="20" spans="2:7" x14ac:dyDescent="0.25">
      <c r="B20" s="99" t="s">
        <v>827</v>
      </c>
      <c r="C20" s="159">
        <f>ROUND(C21*(C11+C15),2)</f>
        <v>1674414.34</v>
      </c>
      <c r="D20" s="160">
        <f>C20/$C$24</f>
        <v>0.12454173567198318</v>
      </c>
      <c r="E20" s="160">
        <f>C20/$C$40</f>
        <v>6.967639590281792E-2</v>
      </c>
    </row>
    <row r="21" spans="2:7" x14ac:dyDescent="0.25">
      <c r="B21" s="99" t="s">
        <v>828</v>
      </c>
      <c r="C21" s="162">
        <f>'Прил.5 Расчет СМР и ОБ'!D356</f>
        <v>0.72</v>
      </c>
      <c r="D21" s="160"/>
      <c r="E21" s="99"/>
    </row>
    <row r="22" spans="2:7" x14ac:dyDescent="0.25">
      <c r="B22" s="99" t="s">
        <v>829</v>
      </c>
      <c r="C22" s="159">
        <f>ROUND(C23*(C11+C15),2)</f>
        <v>2558133.02</v>
      </c>
      <c r="D22" s="160">
        <f>C22/$C$24</f>
        <v>0.19027209620685168</v>
      </c>
      <c r="E22" s="160">
        <f>C22/$C$40</f>
        <v>0.10645004931908983</v>
      </c>
    </row>
    <row r="23" spans="2:7" x14ac:dyDescent="0.25">
      <c r="B23" s="99" t="s">
        <v>830</v>
      </c>
      <c r="C23" s="162">
        <f>'Прил.5 Расчет СМР и ОБ'!D355</f>
        <v>1.1000000000000001</v>
      </c>
      <c r="D23" s="160"/>
      <c r="E23" s="99"/>
    </row>
    <row r="24" spans="2:7" x14ac:dyDescent="0.25">
      <c r="B24" s="99" t="s">
        <v>831</v>
      </c>
      <c r="C24" s="159">
        <f>C19+C20+C22</f>
        <v>13444604.18</v>
      </c>
      <c r="D24" s="160">
        <f>C24/$C$24</f>
        <v>1</v>
      </c>
      <c r="E24" s="160">
        <f>C24/$C$40</f>
        <v>0.55946221984838029</v>
      </c>
    </row>
    <row r="25" spans="2:7" ht="25.5" customHeight="1" x14ac:dyDescent="0.25">
      <c r="B25" s="99" t="s">
        <v>832</v>
      </c>
      <c r="C25" s="159">
        <f>'Прил.5 Расчет СМР и ОБ'!J80</f>
        <v>8052449.6400000006</v>
      </c>
      <c r="D25" s="160"/>
      <c r="E25" s="160">
        <f>C25/$C$40</f>
        <v>0.33508173914954864</v>
      </c>
    </row>
    <row r="26" spans="2:7" ht="25.5" customHeight="1" x14ac:dyDescent="0.25">
      <c r="B26" s="99" t="s">
        <v>833</v>
      </c>
      <c r="C26" s="159">
        <f>'Прил.5 Расчет СМР и ОБ'!J81</f>
        <v>8052449.6400000006</v>
      </c>
      <c r="D26" s="160"/>
      <c r="E26" s="160">
        <f>C26/$C$40</f>
        <v>0.33508173914954864</v>
      </c>
    </row>
    <row r="27" spans="2:7" x14ac:dyDescent="0.25">
      <c r="B27" s="99" t="s">
        <v>834</v>
      </c>
      <c r="C27" s="24">
        <f>C24+C25</f>
        <v>21497053.82</v>
      </c>
      <c r="D27" s="160"/>
      <c r="E27" s="160">
        <f>C27/$C$40</f>
        <v>0.89454395899792905</v>
      </c>
      <c r="G27" s="161"/>
    </row>
    <row r="28" spans="2:7" ht="33" customHeight="1" x14ac:dyDescent="0.25">
      <c r="B28" s="99" t="s">
        <v>835</v>
      </c>
      <c r="C28" s="99"/>
      <c r="D28" s="99"/>
      <c r="E28" s="99"/>
    </row>
    <row r="29" spans="2:7" ht="25.5" customHeight="1" x14ac:dyDescent="0.25">
      <c r="B29" s="99" t="s">
        <v>836</v>
      </c>
      <c r="C29" s="24">
        <f>ROUND(C24*3.9%,2)</f>
        <v>524339.56000000006</v>
      </c>
      <c r="D29" s="99"/>
      <c r="E29" s="160">
        <f t="shared" ref="E29:E38" si="2">C29/$C$40</f>
        <v>2.1819026448417395E-2</v>
      </c>
    </row>
    <row r="30" spans="2:7" ht="38.25" customHeight="1" x14ac:dyDescent="0.25">
      <c r="B30" s="99" t="s">
        <v>837</v>
      </c>
      <c r="C30" s="24">
        <f>ROUND((C24+C29)*2.1%,2)</f>
        <v>293347.82</v>
      </c>
      <c r="D30" s="99"/>
      <c r="E30" s="160">
        <f t="shared" si="2"/>
        <v>1.2206906232986854E-2</v>
      </c>
    </row>
    <row r="31" spans="2:7" x14ac:dyDescent="0.25">
      <c r="B31" s="99" t="s">
        <v>838</v>
      </c>
      <c r="C31" s="24">
        <v>483146.97840000002</v>
      </c>
      <c r="D31" s="99"/>
      <c r="E31" s="160">
        <f t="shared" si="2"/>
        <v>2.010490434897292E-2</v>
      </c>
    </row>
    <row r="32" spans="2:7" ht="25.5" customHeight="1" x14ac:dyDescent="0.25">
      <c r="B32" s="99" t="s">
        <v>839</v>
      </c>
      <c r="C32" s="24">
        <v>0</v>
      </c>
      <c r="D32" s="99"/>
      <c r="E32" s="160">
        <f t="shared" si="2"/>
        <v>0</v>
      </c>
    </row>
    <row r="33" spans="2:12" ht="25.5" customHeight="1" x14ac:dyDescent="0.25">
      <c r="B33" s="99" t="s">
        <v>840</v>
      </c>
      <c r="C33" s="24">
        <f>ROUND(C27*0%,2)</f>
        <v>0</v>
      </c>
      <c r="D33" s="99"/>
      <c r="E33" s="160">
        <f t="shared" si="2"/>
        <v>0</v>
      </c>
    </row>
    <row r="34" spans="2:12" ht="51" customHeight="1" x14ac:dyDescent="0.25">
      <c r="B34" s="99" t="s">
        <v>841</v>
      </c>
      <c r="C34" s="24">
        <v>0</v>
      </c>
      <c r="D34" s="99"/>
      <c r="E34" s="160">
        <f t="shared" si="2"/>
        <v>0</v>
      </c>
    </row>
    <row r="35" spans="2:12" ht="76.7" customHeight="1" x14ac:dyDescent="0.25">
      <c r="B35" s="99" t="s">
        <v>842</v>
      </c>
      <c r="C35" s="24">
        <f>ROUND(C27*0%,2)</f>
        <v>0</v>
      </c>
      <c r="D35" s="99"/>
      <c r="E35" s="160">
        <f t="shared" si="2"/>
        <v>0</v>
      </c>
    </row>
    <row r="36" spans="2:12" ht="25.5" customHeight="1" x14ac:dyDescent="0.25">
      <c r="B36" s="99" t="s">
        <v>843</v>
      </c>
      <c r="C36" s="24">
        <f>ROUND((C27+C32+C33+C34+C35+C29+C31+C30)*2.14%,2)</f>
        <v>487874.81</v>
      </c>
      <c r="D36" s="99"/>
      <c r="E36" s="160">
        <f t="shared" si="2"/>
        <v>2.0301640759103911E-2</v>
      </c>
      <c r="L36" s="161"/>
    </row>
    <row r="37" spans="2:12" x14ac:dyDescent="0.25">
      <c r="B37" s="99" t="s">
        <v>844</v>
      </c>
      <c r="C37" s="24">
        <f>ROUND((C27+C32+C33+C34+C35+C29+C31+C30)*0.2%,2)</f>
        <v>45595.78</v>
      </c>
      <c r="D37" s="99"/>
      <c r="E37" s="160">
        <f t="shared" si="2"/>
        <v>1.8973497436589005E-3</v>
      </c>
      <c r="L37" s="161"/>
    </row>
    <row r="38" spans="2:12" ht="38.25" customHeight="1" x14ac:dyDescent="0.25">
      <c r="B38" s="99" t="s">
        <v>845</v>
      </c>
      <c r="C38" s="159">
        <f>C27+C32+C33+C34+C35+C29+C31+C30+C36+C37</f>
        <v>23331358.768399999</v>
      </c>
      <c r="D38" s="99"/>
      <c r="E38" s="160">
        <f t="shared" si="2"/>
        <v>0.97087378653106893</v>
      </c>
    </row>
    <row r="39" spans="2:12" ht="13.7" customHeight="1" x14ac:dyDescent="0.25">
      <c r="B39" s="99" t="s">
        <v>846</v>
      </c>
      <c r="C39" s="159">
        <f>ROUND(C38*3%,2)</f>
        <v>699940.76</v>
      </c>
      <c r="D39" s="99"/>
      <c r="E39" s="160">
        <f>C39/$C$38</f>
        <v>2.9999999869188932E-2</v>
      </c>
    </row>
    <row r="40" spans="2:12" x14ac:dyDescent="0.25">
      <c r="B40" s="99" t="s">
        <v>847</v>
      </c>
      <c r="C40" s="159">
        <f>C39+C38</f>
        <v>24031299.5284</v>
      </c>
      <c r="D40" s="99"/>
      <c r="E40" s="160">
        <f>C40/$C$40</f>
        <v>1</v>
      </c>
    </row>
    <row r="41" spans="2:12" x14ac:dyDescent="0.25">
      <c r="B41" s="99" t="s">
        <v>848</v>
      </c>
      <c r="C41" s="159">
        <f>C40/'Прил.5 Расчет СМР и ОБ'!E359</f>
        <v>24031299.5284</v>
      </c>
      <c r="D41" s="99"/>
      <c r="E41" s="99"/>
    </row>
    <row r="42" spans="2:12" x14ac:dyDescent="0.25">
      <c r="B42" s="158"/>
      <c r="C42" s="4"/>
      <c r="D42" s="4"/>
      <c r="E42" s="4"/>
    </row>
    <row r="43" spans="2:12" x14ac:dyDescent="0.25">
      <c r="B43" s="158" t="s">
        <v>849</v>
      </c>
      <c r="C43" s="4"/>
      <c r="D43" s="4"/>
      <c r="E43" s="4"/>
    </row>
    <row r="44" spans="2:12" x14ac:dyDescent="0.25">
      <c r="B44" s="158" t="s">
        <v>850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851</v>
      </c>
      <c r="C46" s="4"/>
      <c r="D46" s="4"/>
      <c r="E46" s="4"/>
    </row>
    <row r="47" spans="2:12" x14ac:dyDescent="0.25">
      <c r="B47" s="279" t="s">
        <v>852</v>
      </c>
      <c r="C47" s="27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topLeftCell="A120" workbookViewId="0">
      <selection activeCell="N362" sqref="N362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80" t="s">
        <v>853</v>
      </c>
      <c r="I2" s="280"/>
      <c r="J2" s="28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9" t="s">
        <v>854</v>
      </c>
      <c r="B4" s="249"/>
      <c r="C4" s="249"/>
      <c r="D4" s="249"/>
      <c r="E4" s="249"/>
      <c r="F4" s="249"/>
      <c r="G4" s="249"/>
      <c r="H4" s="249"/>
      <c r="I4" s="249"/>
      <c r="J4" s="249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855</v>
      </c>
      <c r="B6" s="140"/>
      <c r="C6" s="140"/>
      <c r="D6" s="252" t="s">
        <v>856</v>
      </c>
      <c r="E6" s="252"/>
      <c r="F6" s="252"/>
      <c r="G6" s="252"/>
      <c r="H6" s="252"/>
      <c r="I6" s="252"/>
      <c r="J6" s="252"/>
    </row>
    <row r="7" spans="1:14" s="4" customFormat="1" ht="12.75" customHeight="1" x14ac:dyDescent="0.2">
      <c r="A7" s="252" t="s">
        <v>50</v>
      </c>
      <c r="B7" s="278"/>
      <c r="C7" s="278"/>
      <c r="D7" s="278"/>
      <c r="E7" s="278"/>
      <c r="F7" s="278"/>
      <c r="G7" s="278"/>
      <c r="H7" s="278"/>
      <c r="I7" s="44"/>
      <c r="J7" s="44"/>
    </row>
    <row r="8" spans="1:14" s="4" customFormat="1" ht="13.7" customHeight="1" x14ac:dyDescent="0.2">
      <c r="A8" s="252"/>
      <c r="B8" s="278"/>
      <c r="C8" s="278"/>
      <c r="D8" s="278"/>
      <c r="E8" s="278"/>
      <c r="F8" s="278"/>
      <c r="G8" s="278"/>
      <c r="H8" s="278"/>
    </row>
    <row r="9" spans="1:14" ht="27" customHeight="1" x14ac:dyDescent="0.25">
      <c r="A9" s="283" t="s">
        <v>13</v>
      </c>
      <c r="B9" s="283" t="s">
        <v>101</v>
      </c>
      <c r="C9" s="283" t="s">
        <v>814</v>
      </c>
      <c r="D9" s="283" t="s">
        <v>103</v>
      </c>
      <c r="E9" s="284" t="s">
        <v>857</v>
      </c>
      <c r="F9" s="281" t="s">
        <v>105</v>
      </c>
      <c r="G9" s="282"/>
      <c r="H9" s="284" t="s">
        <v>858</v>
      </c>
      <c r="I9" s="281" t="s">
        <v>859</v>
      </c>
      <c r="J9" s="282"/>
      <c r="M9" s="12"/>
      <c r="N9" s="12"/>
    </row>
    <row r="10" spans="1:14" ht="28.5" customHeight="1" x14ac:dyDescent="0.25">
      <c r="A10" s="283"/>
      <c r="B10" s="283"/>
      <c r="C10" s="283"/>
      <c r="D10" s="283"/>
      <c r="E10" s="285"/>
      <c r="F10" s="2" t="s">
        <v>860</v>
      </c>
      <c r="G10" s="2" t="s">
        <v>107</v>
      </c>
      <c r="H10" s="285"/>
      <c r="I10" s="2" t="s">
        <v>860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90" t="s">
        <v>861</v>
      </c>
      <c r="C12" s="286"/>
      <c r="D12" s="283"/>
      <c r="E12" s="287"/>
      <c r="F12" s="288"/>
      <c r="G12" s="288"/>
      <c r="H12" s="291"/>
      <c r="I12" s="132"/>
      <c r="J12" s="132"/>
    </row>
    <row r="13" spans="1:14" ht="25.5" customHeight="1" x14ac:dyDescent="0.25">
      <c r="A13" s="2">
        <v>1</v>
      </c>
      <c r="B13" s="171" t="s">
        <v>151</v>
      </c>
      <c r="C13" s="8" t="s">
        <v>152</v>
      </c>
      <c r="D13" s="2" t="s">
        <v>862</v>
      </c>
      <c r="E13" s="184">
        <f>G13/F13</f>
        <v>5399.583877995643</v>
      </c>
      <c r="F13" s="42">
        <v>9.18</v>
      </c>
      <c r="G13" s="27">
        <v>49568.18</v>
      </c>
      <c r="H13" s="135">
        <f>G13/G14</f>
        <v>1</v>
      </c>
      <c r="I13" s="27">
        <f>ФОТр.тек.!E13</f>
        <v>423.83697188533</v>
      </c>
      <c r="J13" s="27">
        <f>ROUND(I13*E13,2)</f>
        <v>2288543.2799999998</v>
      </c>
    </row>
    <row r="14" spans="1:14" s="12" customFormat="1" ht="25.5" customHeight="1" x14ac:dyDescent="0.2">
      <c r="A14" s="2"/>
      <c r="B14" s="2"/>
      <c r="C14" s="129" t="s">
        <v>863</v>
      </c>
      <c r="D14" s="2" t="s">
        <v>862</v>
      </c>
      <c r="E14" s="133">
        <f>SUM(E13:E13)</f>
        <v>5399.583877995643</v>
      </c>
      <c r="F14" s="27"/>
      <c r="G14" s="27">
        <f>SUM(G13:G13)</f>
        <v>49568.18</v>
      </c>
      <c r="H14" s="131">
        <f>H13</f>
        <v>1</v>
      </c>
      <c r="I14" s="207"/>
      <c r="J14" s="27">
        <f>SUM(J13:J13)</f>
        <v>2288543.2799999998</v>
      </c>
    </row>
    <row r="15" spans="1:14" s="12" customFormat="1" ht="14.25" customHeight="1" x14ac:dyDescent="0.2">
      <c r="A15" s="2"/>
      <c r="B15" s="286" t="s">
        <v>159</v>
      </c>
      <c r="C15" s="286"/>
      <c r="D15" s="283"/>
      <c r="E15" s="287"/>
      <c r="F15" s="288"/>
      <c r="G15" s="288"/>
      <c r="H15" s="291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862</v>
      </c>
      <c r="E16" s="2">
        <v>305.95</v>
      </c>
      <c r="F16" s="27">
        <f>G16/E16</f>
        <v>2.7329629024350384</v>
      </c>
      <c r="G16" s="27">
        <v>836.15</v>
      </c>
      <c r="H16" s="131">
        <v>1</v>
      </c>
      <c r="I16" s="27">
        <f>ROUND(F16*Прил.10!$D$11,2)</f>
        <v>121.04</v>
      </c>
      <c r="J16" s="27">
        <f>ROUND(I16*E16,2)</f>
        <v>37032.19</v>
      </c>
    </row>
    <row r="17" spans="1:10" s="12" customFormat="1" ht="14.25" customHeight="1" x14ac:dyDescent="0.2">
      <c r="A17" s="2"/>
      <c r="B17" s="290" t="s">
        <v>161</v>
      </c>
      <c r="C17" s="286"/>
      <c r="D17" s="283"/>
      <c r="E17" s="287"/>
      <c r="F17" s="288"/>
      <c r="G17" s="288"/>
      <c r="H17" s="291"/>
      <c r="I17" s="132"/>
      <c r="J17" s="132"/>
    </row>
    <row r="18" spans="1:10" s="12" customFormat="1" ht="14.25" customHeight="1" x14ac:dyDescent="0.2">
      <c r="A18" s="128"/>
      <c r="B18" s="292" t="s">
        <v>864</v>
      </c>
      <c r="C18" s="292"/>
      <c r="D18" s="284"/>
      <c r="E18" s="293"/>
      <c r="F18" s="294"/>
      <c r="G18" s="294"/>
      <c r="H18" s="295"/>
      <c r="I18" s="185"/>
      <c r="J18" s="185"/>
    </row>
    <row r="19" spans="1:10" s="12" customFormat="1" ht="25.5" customHeight="1" x14ac:dyDescent="0.2">
      <c r="A19" s="2">
        <v>2</v>
      </c>
      <c r="B19" s="171" t="s">
        <v>162</v>
      </c>
      <c r="C19" s="8" t="s">
        <v>163</v>
      </c>
      <c r="D19" s="2" t="s">
        <v>164</v>
      </c>
      <c r="E19" s="2">
        <v>71.739999999999995</v>
      </c>
      <c r="F19" s="42">
        <v>96.89</v>
      </c>
      <c r="G19" s="27">
        <f t="shared" ref="G19:G27" si="0">ROUND(E19*F19,2)</f>
        <v>6950.89</v>
      </c>
      <c r="H19" s="135">
        <f t="shared" ref="H19:H27" si="1">G19/$G$65</f>
        <v>0.22847461281798692</v>
      </c>
      <c r="I19" s="27">
        <f>ROUND(F19*Прил.10!$D$12,2)</f>
        <v>1305.1099999999999</v>
      </c>
      <c r="J19" s="27">
        <f t="shared" ref="J19:J27" si="2">ROUND(I19*E19,2)</f>
        <v>93628.59</v>
      </c>
    </row>
    <row r="20" spans="1:10" s="12" customFormat="1" ht="14.25" customHeight="1" x14ac:dyDescent="0.2">
      <c r="A20" s="2">
        <v>3</v>
      </c>
      <c r="B20" s="171" t="s">
        <v>165</v>
      </c>
      <c r="C20" s="8" t="s">
        <v>166</v>
      </c>
      <c r="D20" s="2" t="s">
        <v>164</v>
      </c>
      <c r="E20" s="2">
        <v>57.64</v>
      </c>
      <c r="F20" s="42">
        <v>86.4</v>
      </c>
      <c r="G20" s="27">
        <f t="shared" si="0"/>
        <v>4980.1000000000004</v>
      </c>
      <c r="H20" s="186">
        <f t="shared" si="1"/>
        <v>0.16369506916306498</v>
      </c>
      <c r="I20" s="142">
        <f>ROUND(F20*Прил.10!$D$12,2)</f>
        <v>1163.81</v>
      </c>
      <c r="J20" s="142">
        <f t="shared" si="2"/>
        <v>67082.009999999995</v>
      </c>
    </row>
    <row r="21" spans="1:10" s="12" customFormat="1" ht="25.5" customHeight="1" x14ac:dyDescent="0.2">
      <c r="A21" s="2">
        <v>4</v>
      </c>
      <c r="B21" s="171" t="s">
        <v>167</v>
      </c>
      <c r="C21" s="8" t="s">
        <v>168</v>
      </c>
      <c r="D21" s="2" t="s">
        <v>164</v>
      </c>
      <c r="E21" s="171">
        <v>41.12</v>
      </c>
      <c r="F21" s="42">
        <v>87.49</v>
      </c>
      <c r="G21" s="27">
        <f t="shared" si="0"/>
        <v>3597.59</v>
      </c>
      <c r="H21" s="186">
        <f t="shared" si="1"/>
        <v>0.11825219250022106</v>
      </c>
      <c r="I21" s="142">
        <f>ROUND(F21*Прил.10!$D$12,2)</f>
        <v>1178.49</v>
      </c>
      <c r="J21" s="142">
        <f t="shared" si="2"/>
        <v>48459.51</v>
      </c>
    </row>
    <row r="22" spans="1:10" s="12" customFormat="1" ht="25.5" customHeight="1" x14ac:dyDescent="0.2">
      <c r="A22" s="2">
        <v>5</v>
      </c>
      <c r="B22" s="171" t="s">
        <v>169</v>
      </c>
      <c r="C22" s="8" t="s">
        <v>170</v>
      </c>
      <c r="D22" s="2" t="s">
        <v>164</v>
      </c>
      <c r="E22" s="2">
        <v>20.34</v>
      </c>
      <c r="F22" s="42">
        <v>131.44</v>
      </c>
      <c r="G22" s="27">
        <f t="shared" si="0"/>
        <v>2673.49</v>
      </c>
      <c r="H22" s="186">
        <f t="shared" si="1"/>
        <v>8.7877177256834707E-2</v>
      </c>
      <c r="I22" s="142">
        <f>ROUND(F22*Прил.10!$D$12,2)</f>
        <v>1770.5</v>
      </c>
      <c r="J22" s="142">
        <f t="shared" si="2"/>
        <v>36011.97</v>
      </c>
    </row>
    <row r="23" spans="1:10" s="12" customFormat="1" ht="25.5" customHeight="1" x14ac:dyDescent="0.2">
      <c r="A23" s="2">
        <v>6</v>
      </c>
      <c r="B23" s="171" t="s">
        <v>171</v>
      </c>
      <c r="C23" s="8" t="s">
        <v>172</v>
      </c>
      <c r="D23" s="2" t="s">
        <v>164</v>
      </c>
      <c r="E23" s="2">
        <v>39.36</v>
      </c>
      <c r="F23" s="42">
        <v>65.709999999999994</v>
      </c>
      <c r="G23" s="27">
        <f t="shared" si="0"/>
        <v>2586.35</v>
      </c>
      <c r="H23" s="186">
        <f t="shared" si="1"/>
        <v>8.5012899767051481E-2</v>
      </c>
      <c r="I23" s="142">
        <f>ROUND(F23*Прил.10!$D$12,2)</f>
        <v>885.11</v>
      </c>
      <c r="J23" s="142">
        <f t="shared" si="2"/>
        <v>34837.93</v>
      </c>
    </row>
    <row r="24" spans="1:10" s="12" customFormat="1" ht="25.5" customHeight="1" x14ac:dyDescent="0.2">
      <c r="A24" s="2">
        <v>7</v>
      </c>
      <c r="B24" s="171" t="s">
        <v>173</v>
      </c>
      <c r="C24" s="8" t="s">
        <v>174</v>
      </c>
      <c r="D24" s="2" t="s">
        <v>164</v>
      </c>
      <c r="E24" s="2">
        <v>20.46</v>
      </c>
      <c r="F24" s="42">
        <v>111.99</v>
      </c>
      <c r="G24" s="27">
        <f t="shared" si="0"/>
        <v>2291.3200000000002</v>
      </c>
      <c r="H24" s="186">
        <f t="shared" si="1"/>
        <v>7.5315312117169145E-2</v>
      </c>
      <c r="I24" s="142">
        <f>ROUND(F24*Прил.10!$D$12,2)</f>
        <v>1508.51</v>
      </c>
      <c r="J24" s="142">
        <f t="shared" si="2"/>
        <v>30864.11</v>
      </c>
    </row>
    <row r="25" spans="1:10" s="12" customFormat="1" ht="25.5" customHeight="1" x14ac:dyDescent="0.2">
      <c r="A25" s="2">
        <v>8</v>
      </c>
      <c r="B25" s="171" t="s">
        <v>175</v>
      </c>
      <c r="C25" s="8" t="s">
        <v>176</v>
      </c>
      <c r="D25" s="2" t="s">
        <v>164</v>
      </c>
      <c r="E25" s="2">
        <v>163.68</v>
      </c>
      <c r="F25" s="42">
        <v>8.1</v>
      </c>
      <c r="G25" s="27">
        <f t="shared" si="0"/>
        <v>1325.81</v>
      </c>
      <c r="H25" s="186">
        <f t="shared" si="1"/>
        <v>4.357915697417384E-2</v>
      </c>
      <c r="I25" s="142">
        <f>ROUND(F25*Прил.10!$D$12,2)</f>
        <v>109.11</v>
      </c>
      <c r="J25" s="142">
        <f t="shared" si="2"/>
        <v>17859.12</v>
      </c>
    </row>
    <row r="26" spans="1:10" s="12" customFormat="1" ht="25.5" customHeight="1" x14ac:dyDescent="0.2">
      <c r="A26" s="2">
        <v>9</v>
      </c>
      <c r="B26" s="171" t="s">
        <v>177</v>
      </c>
      <c r="C26" s="8" t="s">
        <v>178</v>
      </c>
      <c r="D26" s="2" t="s">
        <v>164</v>
      </c>
      <c r="E26" s="2">
        <v>4.79</v>
      </c>
      <c r="F26" s="42">
        <v>175.56</v>
      </c>
      <c r="G26" s="27">
        <f t="shared" si="0"/>
        <v>840.93</v>
      </c>
      <c r="H26" s="186">
        <f t="shared" si="1"/>
        <v>2.7641231001645793E-2</v>
      </c>
      <c r="I26" s="142">
        <f>ROUND(F26*Прил.10!$D$12,2)</f>
        <v>2364.79</v>
      </c>
      <c r="J26" s="142">
        <f t="shared" si="2"/>
        <v>11327.34</v>
      </c>
    </row>
    <row r="27" spans="1:10" s="12" customFormat="1" ht="25.5" customHeight="1" x14ac:dyDescent="0.2">
      <c r="A27" s="2">
        <v>10</v>
      </c>
      <c r="B27" s="171" t="s">
        <v>179</v>
      </c>
      <c r="C27" s="8" t="s">
        <v>180</v>
      </c>
      <c r="D27" s="2" t="s">
        <v>164</v>
      </c>
      <c r="E27" s="171">
        <v>5.5</v>
      </c>
      <c r="F27" s="42">
        <v>122.9</v>
      </c>
      <c r="G27" s="27">
        <f t="shared" si="0"/>
        <v>675.95</v>
      </c>
      <c r="H27" s="188">
        <f t="shared" si="1"/>
        <v>2.2218365494824154E-2</v>
      </c>
      <c r="I27" s="189">
        <f>ROUND(F27*Прил.10!$D$12,2)</f>
        <v>1655.46</v>
      </c>
      <c r="J27" s="189">
        <f t="shared" si="2"/>
        <v>9105.0300000000007</v>
      </c>
    </row>
    <row r="28" spans="1:10" s="12" customFormat="1" ht="14.25" customHeight="1" x14ac:dyDescent="0.2">
      <c r="A28" s="128"/>
      <c r="B28" s="201"/>
      <c r="C28" s="108" t="s">
        <v>865</v>
      </c>
      <c r="D28" s="128"/>
      <c r="E28" s="187"/>
      <c r="F28" s="42"/>
      <c r="G28" s="27">
        <f>SUM(G19:G27)</f>
        <v>25922.43</v>
      </c>
      <c r="H28" s="135">
        <f>G28/G65</f>
        <v>0.85206601709297203</v>
      </c>
      <c r="I28" s="27"/>
      <c r="J28" s="27">
        <f>SUM(J19:J27)</f>
        <v>349175.61000000004</v>
      </c>
    </row>
    <row r="29" spans="1:10" s="12" customFormat="1" ht="14.25" hidden="1" customHeight="1" outlineLevel="1" x14ac:dyDescent="0.2">
      <c r="A29" s="2">
        <v>11</v>
      </c>
      <c r="B29" s="171" t="s">
        <v>181</v>
      </c>
      <c r="C29" s="8" t="s">
        <v>182</v>
      </c>
      <c r="D29" s="2" t="s">
        <v>164</v>
      </c>
      <c r="E29" s="171">
        <v>16.91</v>
      </c>
      <c r="F29" s="42">
        <v>30</v>
      </c>
      <c r="G29" s="27">
        <f t="shared" ref="G29:G63" si="3">ROUND(E29*F29,2)</f>
        <v>507.3</v>
      </c>
      <c r="H29" s="135">
        <f t="shared" ref="H29:H63" si="4">G29/$G$65</f>
        <v>1.6674867690693533E-2</v>
      </c>
      <c r="I29" s="27">
        <f>ROUND(F29*Прил.10!$D$12,2)</f>
        <v>404.1</v>
      </c>
      <c r="J29" s="27">
        <f t="shared" ref="J29:J63" si="5">ROUND(I29*E29,2)</f>
        <v>6833.33</v>
      </c>
    </row>
    <row r="30" spans="1:10" s="12" customFormat="1" ht="51" hidden="1" customHeight="1" outlineLevel="1" x14ac:dyDescent="0.2">
      <c r="A30" s="2">
        <v>12</v>
      </c>
      <c r="B30" s="171" t="s">
        <v>183</v>
      </c>
      <c r="C30" s="8" t="s">
        <v>184</v>
      </c>
      <c r="D30" s="2" t="s">
        <v>164</v>
      </c>
      <c r="E30" s="171">
        <v>5.04</v>
      </c>
      <c r="F30" s="42">
        <v>90</v>
      </c>
      <c r="G30" s="142">
        <f t="shared" si="3"/>
        <v>453.6</v>
      </c>
      <c r="H30" s="186">
        <f t="shared" si="4"/>
        <v>1.490975750936051E-2</v>
      </c>
      <c r="I30" s="142">
        <f>ROUND(F30*Прил.10!$D$12,2)</f>
        <v>1212.3</v>
      </c>
      <c r="J30" s="142">
        <f t="shared" si="5"/>
        <v>6109.99</v>
      </c>
    </row>
    <row r="31" spans="1:10" s="12" customFormat="1" ht="25.5" hidden="1" customHeight="1" outlineLevel="1" x14ac:dyDescent="0.2">
      <c r="A31" s="2">
        <v>13</v>
      </c>
      <c r="B31" s="171" t="s">
        <v>185</v>
      </c>
      <c r="C31" s="8" t="s">
        <v>186</v>
      </c>
      <c r="D31" s="2" t="s">
        <v>164</v>
      </c>
      <c r="E31" s="171">
        <v>1.92</v>
      </c>
      <c r="F31" s="42">
        <v>197.01</v>
      </c>
      <c r="G31" s="142">
        <f t="shared" si="3"/>
        <v>378.26</v>
      </c>
      <c r="H31" s="186">
        <f t="shared" si="4"/>
        <v>1.2433344081769633E-2</v>
      </c>
      <c r="I31" s="142">
        <f>ROUND(F31*Прил.10!$D$12,2)</f>
        <v>2653.72</v>
      </c>
      <c r="J31" s="142">
        <f t="shared" si="5"/>
        <v>5095.1400000000003</v>
      </c>
    </row>
    <row r="32" spans="1:10" s="12" customFormat="1" ht="25.5" hidden="1" customHeight="1" outlineLevel="1" x14ac:dyDescent="0.2">
      <c r="A32" s="2">
        <v>14</v>
      </c>
      <c r="B32" s="171" t="s">
        <v>187</v>
      </c>
      <c r="C32" s="8" t="s">
        <v>188</v>
      </c>
      <c r="D32" s="2" t="s">
        <v>164</v>
      </c>
      <c r="E32" s="171">
        <v>3.1</v>
      </c>
      <c r="F32" s="42">
        <v>120.04</v>
      </c>
      <c r="G32" s="142">
        <f t="shared" si="3"/>
        <v>372.12</v>
      </c>
      <c r="H32" s="186">
        <f t="shared" si="4"/>
        <v>1.2231523290086491E-2</v>
      </c>
      <c r="I32" s="142">
        <f>ROUND(F32*Прил.10!$D$12,2)</f>
        <v>1616.94</v>
      </c>
      <c r="J32" s="142">
        <f t="shared" si="5"/>
        <v>5012.51</v>
      </c>
    </row>
    <row r="33" spans="1:10" s="12" customFormat="1" ht="25.5" hidden="1" customHeight="1" outlineLevel="1" x14ac:dyDescent="0.2">
      <c r="A33" s="2">
        <v>15</v>
      </c>
      <c r="B33" s="171" t="s">
        <v>189</v>
      </c>
      <c r="C33" s="8" t="s">
        <v>190</v>
      </c>
      <c r="D33" s="2" t="s">
        <v>164</v>
      </c>
      <c r="E33" s="171">
        <v>5.18</v>
      </c>
      <c r="F33" s="42">
        <v>65.25</v>
      </c>
      <c r="G33" s="142">
        <f t="shared" si="3"/>
        <v>338</v>
      </c>
      <c r="H33" s="186">
        <f t="shared" si="4"/>
        <v>1.1110004493306552E-2</v>
      </c>
      <c r="I33" s="142">
        <f>ROUND(F33*Прил.10!$D$12,2)</f>
        <v>878.92</v>
      </c>
      <c r="J33" s="142">
        <f t="shared" si="5"/>
        <v>4552.8100000000004</v>
      </c>
    </row>
    <row r="34" spans="1:10" s="12" customFormat="1" ht="25.5" hidden="1" customHeight="1" outlineLevel="1" x14ac:dyDescent="0.2">
      <c r="A34" s="2">
        <v>16</v>
      </c>
      <c r="B34" s="171" t="s">
        <v>191</v>
      </c>
      <c r="C34" s="8" t="s">
        <v>192</v>
      </c>
      <c r="D34" s="2" t="s">
        <v>164</v>
      </c>
      <c r="E34" s="171">
        <v>23.29</v>
      </c>
      <c r="F34" s="42">
        <v>12.31</v>
      </c>
      <c r="G34" s="142">
        <f t="shared" si="3"/>
        <v>286.7</v>
      </c>
      <c r="H34" s="186">
        <f t="shared" si="4"/>
        <v>9.42378191784316E-3</v>
      </c>
      <c r="I34" s="142">
        <f>ROUND(F34*Прил.10!$D$12,2)</f>
        <v>165.82</v>
      </c>
      <c r="J34" s="142">
        <f t="shared" si="5"/>
        <v>3861.95</v>
      </c>
    </row>
    <row r="35" spans="1:10" s="12" customFormat="1" ht="38.25" hidden="1" customHeight="1" outlineLevel="1" x14ac:dyDescent="0.2">
      <c r="A35" s="2">
        <v>17</v>
      </c>
      <c r="B35" s="171" t="s">
        <v>193</v>
      </c>
      <c r="C35" s="8" t="s">
        <v>194</v>
      </c>
      <c r="D35" s="2" t="s">
        <v>164</v>
      </c>
      <c r="E35" s="171">
        <v>7.02</v>
      </c>
      <c r="F35" s="42">
        <v>31.26</v>
      </c>
      <c r="G35" s="142">
        <f t="shared" si="3"/>
        <v>219.45</v>
      </c>
      <c r="H35" s="186">
        <f t="shared" si="4"/>
        <v>7.2132854617045043E-3</v>
      </c>
      <c r="I35" s="142">
        <f>ROUND(F35*Прил.10!$D$12,2)</f>
        <v>421.07</v>
      </c>
      <c r="J35" s="142">
        <f t="shared" si="5"/>
        <v>2955.91</v>
      </c>
    </row>
    <row r="36" spans="1:10" s="12" customFormat="1" ht="14.25" hidden="1" customHeight="1" outlineLevel="1" x14ac:dyDescent="0.2">
      <c r="A36" s="2">
        <v>18</v>
      </c>
      <c r="B36" s="171" t="s">
        <v>195</v>
      </c>
      <c r="C36" s="8" t="s">
        <v>196</v>
      </c>
      <c r="D36" s="2" t="s">
        <v>164</v>
      </c>
      <c r="E36" s="171">
        <v>1.75</v>
      </c>
      <c r="F36" s="42">
        <v>120.24</v>
      </c>
      <c r="G36" s="142">
        <f t="shared" si="3"/>
        <v>210.42</v>
      </c>
      <c r="H36" s="186">
        <f t="shared" si="4"/>
        <v>6.9164708446200129E-3</v>
      </c>
      <c r="I36" s="142">
        <f>ROUND(F36*Прил.10!$D$12,2)</f>
        <v>1619.63</v>
      </c>
      <c r="J36" s="142">
        <f t="shared" si="5"/>
        <v>2834.35</v>
      </c>
    </row>
    <row r="37" spans="1:10" s="12" customFormat="1" ht="14.25" hidden="1" customHeight="1" outlineLevel="1" x14ac:dyDescent="0.2">
      <c r="A37" s="2">
        <v>19</v>
      </c>
      <c r="B37" s="171">
        <v>134041</v>
      </c>
      <c r="C37" s="8" t="s">
        <v>197</v>
      </c>
      <c r="D37" s="2" t="s">
        <v>164</v>
      </c>
      <c r="E37" s="171">
        <v>69.58</v>
      </c>
      <c r="F37" s="42">
        <v>3</v>
      </c>
      <c r="G37" s="142">
        <f t="shared" si="3"/>
        <v>208.74</v>
      </c>
      <c r="H37" s="186">
        <f t="shared" si="4"/>
        <v>6.8612495205112711E-3</v>
      </c>
      <c r="I37" s="142">
        <f>ROUND(F37*Прил.10!$D$12,2)</f>
        <v>40.409999999999997</v>
      </c>
      <c r="J37" s="142">
        <f t="shared" si="5"/>
        <v>2811.73</v>
      </c>
    </row>
    <row r="38" spans="1:10" s="12" customFormat="1" ht="14.25" hidden="1" customHeight="1" outlineLevel="1" x14ac:dyDescent="0.2">
      <c r="A38" s="2">
        <v>20</v>
      </c>
      <c r="B38" s="171" t="s">
        <v>198</v>
      </c>
      <c r="C38" s="8" t="s">
        <v>199</v>
      </c>
      <c r="D38" s="2" t="s">
        <v>164</v>
      </c>
      <c r="E38" s="171">
        <v>2.25</v>
      </c>
      <c r="F38" s="42">
        <v>89.99</v>
      </c>
      <c r="G38" s="142">
        <f t="shared" si="3"/>
        <v>202.48</v>
      </c>
      <c r="H38" s="186">
        <f t="shared" si="4"/>
        <v>6.6554843485346462E-3</v>
      </c>
      <c r="I38" s="142">
        <f>ROUND(F38*Прил.10!$D$12,2)</f>
        <v>1212.17</v>
      </c>
      <c r="J38" s="142">
        <f t="shared" si="5"/>
        <v>2727.38</v>
      </c>
    </row>
    <row r="39" spans="1:10" s="12" customFormat="1" ht="14.25" hidden="1" customHeight="1" outlineLevel="1" x14ac:dyDescent="0.2">
      <c r="A39" s="2">
        <v>21</v>
      </c>
      <c r="B39" s="171" t="s">
        <v>200</v>
      </c>
      <c r="C39" s="8" t="s">
        <v>201</v>
      </c>
      <c r="D39" s="2" t="s">
        <v>164</v>
      </c>
      <c r="E39" s="171">
        <v>13.73</v>
      </c>
      <c r="F39" s="42">
        <v>14.15</v>
      </c>
      <c r="G39" s="142">
        <f t="shared" si="3"/>
        <v>194.28</v>
      </c>
      <c r="H39" s="186">
        <f t="shared" si="4"/>
        <v>6.3859516951467361E-3</v>
      </c>
      <c r="I39" s="142">
        <f>ROUND(F39*Прил.10!$D$12,2)</f>
        <v>190.6</v>
      </c>
      <c r="J39" s="142">
        <f t="shared" si="5"/>
        <v>2616.94</v>
      </c>
    </row>
    <row r="40" spans="1:10" s="12" customFormat="1" ht="14.25" hidden="1" customHeight="1" outlineLevel="1" x14ac:dyDescent="0.2">
      <c r="A40" s="2">
        <v>22</v>
      </c>
      <c r="B40" s="171" t="s">
        <v>202</v>
      </c>
      <c r="C40" s="8" t="s">
        <v>203</v>
      </c>
      <c r="D40" s="2" t="s">
        <v>164</v>
      </c>
      <c r="E40" s="171">
        <v>2.25</v>
      </c>
      <c r="F40" s="42">
        <v>79.069999999999993</v>
      </c>
      <c r="G40" s="142">
        <f t="shared" si="3"/>
        <v>177.91</v>
      </c>
      <c r="H40" s="186">
        <f t="shared" si="4"/>
        <v>5.847872483444286E-3</v>
      </c>
      <c r="I40" s="142">
        <f>ROUND(F40*Прил.10!$D$12,2)</f>
        <v>1065.07</v>
      </c>
      <c r="J40" s="142">
        <f t="shared" si="5"/>
        <v>2396.41</v>
      </c>
    </row>
    <row r="41" spans="1:10" s="12" customFormat="1" ht="25.5" hidden="1" customHeight="1" outlineLevel="1" x14ac:dyDescent="0.2">
      <c r="A41" s="2">
        <v>23</v>
      </c>
      <c r="B41" s="171" t="s">
        <v>204</v>
      </c>
      <c r="C41" s="8" t="s">
        <v>205</v>
      </c>
      <c r="D41" s="2" t="s">
        <v>164</v>
      </c>
      <c r="E41" s="171">
        <v>5.81</v>
      </c>
      <c r="F41" s="42">
        <v>29.6</v>
      </c>
      <c r="G41" s="142">
        <f t="shared" si="3"/>
        <v>171.98</v>
      </c>
      <c r="H41" s="186">
        <f t="shared" si="4"/>
        <v>5.6529543572747358E-3</v>
      </c>
      <c r="I41" s="142">
        <f>ROUND(F41*Прил.10!$D$12,2)</f>
        <v>398.71</v>
      </c>
      <c r="J41" s="142">
        <f t="shared" si="5"/>
        <v>2316.5100000000002</v>
      </c>
    </row>
    <row r="42" spans="1:10" s="12" customFormat="1" ht="25.5" hidden="1" customHeight="1" outlineLevel="1" x14ac:dyDescent="0.2">
      <c r="A42" s="2">
        <v>24</v>
      </c>
      <c r="B42" s="171" t="s">
        <v>206</v>
      </c>
      <c r="C42" s="8" t="s">
        <v>207</v>
      </c>
      <c r="D42" s="2" t="s">
        <v>164</v>
      </c>
      <c r="E42" s="171">
        <v>0.55000000000000004</v>
      </c>
      <c r="F42" s="42">
        <v>312.20999999999998</v>
      </c>
      <c r="G42" s="142">
        <f t="shared" si="3"/>
        <v>171.72</v>
      </c>
      <c r="H42" s="186">
        <f t="shared" si="4"/>
        <v>5.6444081999721925E-3</v>
      </c>
      <c r="I42" s="142">
        <f>ROUND(F42*Прил.10!$D$12,2)</f>
        <v>4205.47</v>
      </c>
      <c r="J42" s="142">
        <f t="shared" si="5"/>
        <v>2313.0100000000002</v>
      </c>
    </row>
    <row r="43" spans="1:10" s="12" customFormat="1" ht="25.5" hidden="1" customHeight="1" outlineLevel="1" x14ac:dyDescent="0.2">
      <c r="A43" s="2">
        <v>25</v>
      </c>
      <c r="B43" s="171" t="s">
        <v>208</v>
      </c>
      <c r="C43" s="8" t="s">
        <v>209</v>
      </c>
      <c r="D43" s="2" t="s">
        <v>164</v>
      </c>
      <c r="E43" s="171">
        <v>1.45</v>
      </c>
      <c r="F43" s="42">
        <v>102.51</v>
      </c>
      <c r="G43" s="142">
        <f t="shared" si="3"/>
        <v>148.63999999999999</v>
      </c>
      <c r="H43" s="186">
        <f t="shared" si="4"/>
        <v>4.8857723901925615E-3</v>
      </c>
      <c r="I43" s="142">
        <f>ROUND(F43*Прил.10!$D$12,2)</f>
        <v>1380.81</v>
      </c>
      <c r="J43" s="142">
        <f t="shared" si="5"/>
        <v>2002.17</v>
      </c>
    </row>
    <row r="44" spans="1:10" s="12" customFormat="1" ht="14.25" hidden="1" customHeight="1" outlineLevel="1" x14ac:dyDescent="0.2">
      <c r="A44" s="2">
        <v>26</v>
      </c>
      <c r="B44" s="171" t="s">
        <v>210</v>
      </c>
      <c r="C44" s="8" t="s">
        <v>211</v>
      </c>
      <c r="D44" s="2" t="s">
        <v>164</v>
      </c>
      <c r="E44" s="171">
        <v>36.19</v>
      </c>
      <c r="F44" s="42">
        <v>1.9</v>
      </c>
      <c r="G44" s="142">
        <f t="shared" si="3"/>
        <v>68.760000000000005</v>
      </c>
      <c r="H44" s="186">
        <f t="shared" si="4"/>
        <v>2.260129908164966E-3</v>
      </c>
      <c r="I44" s="142">
        <f>ROUND(F44*Прил.10!$D$12,2)</f>
        <v>25.59</v>
      </c>
      <c r="J44" s="142">
        <f t="shared" si="5"/>
        <v>926.1</v>
      </c>
    </row>
    <row r="45" spans="1:10" s="12" customFormat="1" ht="25.5" hidden="1" customHeight="1" outlineLevel="1" x14ac:dyDescent="0.2">
      <c r="A45" s="2">
        <v>27</v>
      </c>
      <c r="B45" s="171" t="s">
        <v>212</v>
      </c>
      <c r="C45" s="8" t="s">
        <v>213</v>
      </c>
      <c r="D45" s="2" t="s">
        <v>164</v>
      </c>
      <c r="E45" s="171">
        <v>18.63</v>
      </c>
      <c r="F45" s="42">
        <v>3.28</v>
      </c>
      <c r="G45" s="142">
        <f t="shared" si="3"/>
        <v>61.11</v>
      </c>
      <c r="H45" s="186">
        <f t="shared" si="4"/>
        <v>2.0086756644555129E-3</v>
      </c>
      <c r="I45" s="142">
        <f>ROUND(F45*Прил.10!$D$12,2)</f>
        <v>44.18</v>
      </c>
      <c r="J45" s="142">
        <f t="shared" si="5"/>
        <v>823.07</v>
      </c>
    </row>
    <row r="46" spans="1:10" s="12" customFormat="1" ht="25.5" hidden="1" customHeight="1" outlineLevel="1" x14ac:dyDescent="0.2">
      <c r="A46" s="2">
        <v>28</v>
      </c>
      <c r="B46" s="171" t="s">
        <v>214</v>
      </c>
      <c r="C46" s="8" t="s">
        <v>215</v>
      </c>
      <c r="D46" s="2" t="s">
        <v>164</v>
      </c>
      <c r="E46" s="171">
        <v>8.1</v>
      </c>
      <c r="F46" s="42">
        <v>6.66</v>
      </c>
      <c r="G46" s="142">
        <f t="shared" si="3"/>
        <v>53.95</v>
      </c>
      <c r="H46" s="186">
        <f t="shared" si="4"/>
        <v>1.7733276402777767E-3</v>
      </c>
      <c r="I46" s="142">
        <f>ROUND(F46*Прил.10!$D$12,2)</f>
        <v>89.71</v>
      </c>
      <c r="J46" s="142">
        <f t="shared" si="5"/>
        <v>726.65</v>
      </c>
    </row>
    <row r="47" spans="1:10" s="12" customFormat="1" ht="14.25" hidden="1" customHeight="1" outlineLevel="1" x14ac:dyDescent="0.2">
      <c r="A47" s="2">
        <v>29</v>
      </c>
      <c r="B47" s="171">
        <v>330206</v>
      </c>
      <c r="C47" s="8" t="s">
        <v>216</v>
      </c>
      <c r="D47" s="2" t="s">
        <v>164</v>
      </c>
      <c r="E47" s="171">
        <v>20.010000000000002</v>
      </c>
      <c r="F47" s="42">
        <v>1.95</v>
      </c>
      <c r="G47" s="142">
        <f t="shared" si="3"/>
        <v>39.020000000000003</v>
      </c>
      <c r="H47" s="186">
        <f t="shared" si="4"/>
        <v>1.2825809920971056E-3</v>
      </c>
      <c r="I47" s="142">
        <f>ROUND(F47*Прил.10!$D$12,2)</f>
        <v>26.27</v>
      </c>
      <c r="J47" s="142">
        <f t="shared" si="5"/>
        <v>525.66</v>
      </c>
    </row>
    <row r="48" spans="1:10" s="12" customFormat="1" ht="25.5" hidden="1" customHeight="1" outlineLevel="1" x14ac:dyDescent="0.2">
      <c r="A48" s="2">
        <v>30</v>
      </c>
      <c r="B48" s="171" t="s">
        <v>217</v>
      </c>
      <c r="C48" s="8" t="s">
        <v>218</v>
      </c>
      <c r="D48" s="2" t="s">
        <v>164</v>
      </c>
      <c r="E48" s="171">
        <v>5.07</v>
      </c>
      <c r="F48" s="42">
        <v>6.9</v>
      </c>
      <c r="G48" s="142">
        <f t="shared" si="3"/>
        <v>34.979999999999997</v>
      </c>
      <c r="H48" s="186">
        <f t="shared" si="4"/>
        <v>1.149786855549891E-3</v>
      </c>
      <c r="I48" s="142">
        <f>ROUND(F48*Прил.10!$D$12,2)</f>
        <v>92.94</v>
      </c>
      <c r="J48" s="142">
        <f t="shared" si="5"/>
        <v>471.21</v>
      </c>
    </row>
    <row r="49" spans="1:10" s="12" customFormat="1" ht="14.25" hidden="1" customHeight="1" outlineLevel="1" x14ac:dyDescent="0.2">
      <c r="A49" s="2">
        <v>31</v>
      </c>
      <c r="B49" s="171" t="s">
        <v>219</v>
      </c>
      <c r="C49" s="8" t="s">
        <v>220</v>
      </c>
      <c r="D49" s="2" t="s">
        <v>164</v>
      </c>
      <c r="E49" s="171">
        <v>29.05</v>
      </c>
      <c r="F49" s="42">
        <v>1.2</v>
      </c>
      <c r="G49" s="142">
        <f t="shared" si="3"/>
        <v>34.86</v>
      </c>
      <c r="H49" s="186">
        <f t="shared" si="4"/>
        <v>1.1458424752564093E-3</v>
      </c>
      <c r="I49" s="142">
        <f>ROUND(F49*Прил.10!$D$12,2)</f>
        <v>16.16</v>
      </c>
      <c r="J49" s="142">
        <f t="shared" si="5"/>
        <v>469.45</v>
      </c>
    </row>
    <row r="50" spans="1:10" s="12" customFormat="1" ht="38.25" hidden="1" customHeight="1" outlineLevel="1" x14ac:dyDescent="0.2">
      <c r="A50" s="2">
        <v>32</v>
      </c>
      <c r="B50" s="171" t="s">
        <v>221</v>
      </c>
      <c r="C50" s="8" t="s">
        <v>222</v>
      </c>
      <c r="D50" s="2" t="s">
        <v>164</v>
      </c>
      <c r="E50" s="171">
        <v>0.36</v>
      </c>
      <c r="F50" s="42">
        <v>90.4</v>
      </c>
      <c r="G50" s="142">
        <f t="shared" si="3"/>
        <v>32.54</v>
      </c>
      <c r="H50" s="186">
        <f t="shared" si="4"/>
        <v>1.0695844562490981E-3</v>
      </c>
      <c r="I50" s="142">
        <f>ROUND(F50*Прил.10!$D$12,2)</f>
        <v>1217.69</v>
      </c>
      <c r="J50" s="142">
        <f t="shared" si="5"/>
        <v>438.37</v>
      </c>
    </row>
    <row r="51" spans="1:10" s="12" customFormat="1" ht="25.5" hidden="1" customHeight="1" outlineLevel="1" x14ac:dyDescent="0.2">
      <c r="A51" s="2">
        <v>33</v>
      </c>
      <c r="B51" s="171" t="s">
        <v>223</v>
      </c>
      <c r="C51" s="8" t="s">
        <v>224</v>
      </c>
      <c r="D51" s="2" t="s">
        <v>164</v>
      </c>
      <c r="E51" s="171">
        <v>0.4</v>
      </c>
      <c r="F51" s="42">
        <v>73.12</v>
      </c>
      <c r="G51" s="142">
        <f t="shared" si="3"/>
        <v>29.25</v>
      </c>
      <c r="H51" s="186">
        <f t="shared" si="4"/>
        <v>9.6144269653614383E-4</v>
      </c>
      <c r="I51" s="142">
        <f>ROUND(F51*Прил.10!$D$12,2)</f>
        <v>984.93</v>
      </c>
      <c r="J51" s="142">
        <f t="shared" si="5"/>
        <v>393.97</v>
      </c>
    </row>
    <row r="52" spans="1:10" s="12" customFormat="1" ht="14.25" hidden="1" customHeight="1" outlineLevel="1" x14ac:dyDescent="0.2">
      <c r="A52" s="2">
        <v>34</v>
      </c>
      <c r="B52" s="171" t="s">
        <v>225</v>
      </c>
      <c r="C52" s="8" t="s">
        <v>226</v>
      </c>
      <c r="D52" s="2" t="s">
        <v>164</v>
      </c>
      <c r="E52" s="171">
        <v>45.39</v>
      </c>
      <c r="F52" s="42">
        <v>0.5</v>
      </c>
      <c r="G52" s="142">
        <f t="shared" si="3"/>
        <v>22.7</v>
      </c>
      <c r="H52" s="186">
        <f t="shared" si="4"/>
        <v>7.4614527218360566E-4</v>
      </c>
      <c r="I52" s="142">
        <f>ROUND(F52*Прил.10!$D$12,2)</f>
        <v>6.74</v>
      </c>
      <c r="J52" s="142">
        <f t="shared" si="5"/>
        <v>305.93</v>
      </c>
    </row>
    <row r="53" spans="1:10" s="12" customFormat="1" ht="25.5" hidden="1" customHeight="1" outlineLevel="1" x14ac:dyDescent="0.2">
      <c r="A53" s="2">
        <v>35</v>
      </c>
      <c r="B53" s="171" t="s">
        <v>227</v>
      </c>
      <c r="C53" s="8" t="s">
        <v>228</v>
      </c>
      <c r="D53" s="2" t="s">
        <v>164</v>
      </c>
      <c r="E53" s="171">
        <v>21.82</v>
      </c>
      <c r="F53" s="42">
        <v>0.9</v>
      </c>
      <c r="G53" s="142">
        <f t="shared" si="3"/>
        <v>19.64</v>
      </c>
      <c r="H53" s="186">
        <f t="shared" si="4"/>
        <v>6.4556357469982444E-4</v>
      </c>
      <c r="I53" s="142">
        <f>ROUND(F53*Прил.10!$D$12,2)</f>
        <v>12.12</v>
      </c>
      <c r="J53" s="142">
        <f t="shared" si="5"/>
        <v>264.45999999999998</v>
      </c>
    </row>
    <row r="54" spans="1:10" s="12" customFormat="1" ht="51" hidden="1" customHeight="1" outlineLevel="1" x14ac:dyDescent="0.2">
      <c r="A54" s="2">
        <v>36</v>
      </c>
      <c r="B54" s="171" t="s">
        <v>229</v>
      </c>
      <c r="C54" s="8" t="s">
        <v>230</v>
      </c>
      <c r="D54" s="2" t="s">
        <v>164</v>
      </c>
      <c r="E54" s="171">
        <v>2.15</v>
      </c>
      <c r="F54" s="42">
        <v>7.77</v>
      </c>
      <c r="G54" s="142">
        <f t="shared" si="3"/>
        <v>16.71</v>
      </c>
      <c r="H54" s="186">
        <f t="shared" si="4"/>
        <v>5.4925495586731509E-4</v>
      </c>
      <c r="I54" s="142">
        <f>ROUND(F54*Прил.10!$D$12,2)</f>
        <v>104.66</v>
      </c>
      <c r="J54" s="142">
        <f t="shared" si="5"/>
        <v>225.02</v>
      </c>
    </row>
    <row r="55" spans="1:10" s="12" customFormat="1" ht="14.25" hidden="1" customHeight="1" outlineLevel="1" x14ac:dyDescent="0.2">
      <c r="A55" s="2">
        <v>37</v>
      </c>
      <c r="B55" s="171" t="s">
        <v>231</v>
      </c>
      <c r="C55" s="8" t="s">
        <v>232</v>
      </c>
      <c r="D55" s="2" t="s">
        <v>164</v>
      </c>
      <c r="E55" s="171">
        <v>4.32</v>
      </c>
      <c r="F55" s="42">
        <v>2.7</v>
      </c>
      <c r="G55" s="142">
        <f t="shared" si="3"/>
        <v>11.66</v>
      </c>
      <c r="H55" s="186">
        <f t="shared" si="4"/>
        <v>3.83262285183297E-4</v>
      </c>
      <c r="I55" s="142">
        <f>ROUND(F55*Прил.10!$D$12,2)</f>
        <v>36.369999999999997</v>
      </c>
      <c r="J55" s="142">
        <f t="shared" si="5"/>
        <v>157.12</v>
      </c>
    </row>
    <row r="56" spans="1:10" s="12" customFormat="1" ht="25.5" hidden="1" customHeight="1" outlineLevel="1" x14ac:dyDescent="0.2">
      <c r="A56" s="2">
        <v>38</v>
      </c>
      <c r="B56" s="171" t="s">
        <v>233</v>
      </c>
      <c r="C56" s="8" t="s">
        <v>234</v>
      </c>
      <c r="D56" s="2" t="s">
        <v>164</v>
      </c>
      <c r="E56" s="171">
        <v>0.61</v>
      </c>
      <c r="F56" s="42">
        <v>16.440000000000001</v>
      </c>
      <c r="G56" s="142">
        <f t="shared" si="3"/>
        <v>10.029999999999999</v>
      </c>
      <c r="H56" s="186">
        <f t="shared" si="4"/>
        <v>3.2968445286350506E-4</v>
      </c>
      <c r="I56" s="142">
        <f>ROUND(F56*Прил.10!$D$12,2)</f>
        <v>221.45</v>
      </c>
      <c r="J56" s="142">
        <f t="shared" si="5"/>
        <v>135.08000000000001</v>
      </c>
    </row>
    <row r="57" spans="1:10" s="12" customFormat="1" ht="14.25" hidden="1" customHeight="1" outlineLevel="1" x14ac:dyDescent="0.2">
      <c r="A57" s="2">
        <v>39</v>
      </c>
      <c r="B57" s="171">
        <v>331531</v>
      </c>
      <c r="C57" s="8" t="s">
        <v>235</v>
      </c>
      <c r="D57" s="2" t="s">
        <v>164</v>
      </c>
      <c r="E57" s="171">
        <v>7.55</v>
      </c>
      <c r="F57" s="42">
        <v>0.95</v>
      </c>
      <c r="G57" s="142">
        <f t="shared" si="3"/>
        <v>7.17</v>
      </c>
      <c r="H57" s="186">
        <f t="shared" si="4"/>
        <v>2.3567672253552654E-4</v>
      </c>
      <c r="I57" s="142">
        <f>ROUND(F57*Прил.10!$D$12,2)</f>
        <v>12.8</v>
      </c>
      <c r="J57" s="142">
        <f t="shared" si="5"/>
        <v>96.64</v>
      </c>
    </row>
    <row r="58" spans="1:10" s="12" customFormat="1" ht="25.5" hidden="1" customHeight="1" outlineLevel="1" x14ac:dyDescent="0.2">
      <c r="A58" s="2">
        <v>40</v>
      </c>
      <c r="B58" s="171" t="s">
        <v>236</v>
      </c>
      <c r="C58" s="8" t="s">
        <v>237</v>
      </c>
      <c r="D58" s="2" t="s">
        <v>164</v>
      </c>
      <c r="E58" s="171">
        <v>12.38</v>
      </c>
      <c r="F58" s="42">
        <v>0.55000000000000004</v>
      </c>
      <c r="G58" s="142">
        <f t="shared" si="3"/>
        <v>6.81</v>
      </c>
      <c r="H58" s="186">
        <f t="shared" si="4"/>
        <v>2.2384358165508168E-4</v>
      </c>
      <c r="I58" s="142">
        <f>ROUND(F58*Прил.10!$D$12,2)</f>
        <v>7.41</v>
      </c>
      <c r="J58" s="142">
        <f t="shared" si="5"/>
        <v>91.74</v>
      </c>
    </row>
    <row r="59" spans="1:10" s="12" customFormat="1" ht="38.25" hidden="1" customHeight="1" outlineLevel="1" x14ac:dyDescent="0.2">
      <c r="A59" s="2">
        <v>41</v>
      </c>
      <c r="B59" s="171" t="s">
        <v>238</v>
      </c>
      <c r="C59" s="8" t="s">
        <v>239</v>
      </c>
      <c r="D59" s="2" t="s">
        <v>164</v>
      </c>
      <c r="E59" s="171">
        <v>0.69</v>
      </c>
      <c r="F59" s="42">
        <v>6.82</v>
      </c>
      <c r="G59" s="142">
        <f t="shared" si="3"/>
        <v>4.71</v>
      </c>
      <c r="H59" s="186">
        <f t="shared" si="4"/>
        <v>1.5481692651915342E-4</v>
      </c>
      <c r="I59" s="142">
        <f>ROUND(F59*Прил.10!$D$12,2)</f>
        <v>91.87</v>
      </c>
      <c r="J59" s="142">
        <f t="shared" si="5"/>
        <v>63.39</v>
      </c>
    </row>
    <row r="60" spans="1:10" s="12" customFormat="1" ht="25.5" hidden="1" customHeight="1" outlineLevel="1" x14ac:dyDescent="0.2">
      <c r="A60" s="2">
        <v>42</v>
      </c>
      <c r="B60" s="171" t="s">
        <v>240</v>
      </c>
      <c r="C60" s="8" t="s">
        <v>241</v>
      </c>
      <c r="D60" s="2" t="s">
        <v>164</v>
      </c>
      <c r="E60" s="171">
        <v>0.02</v>
      </c>
      <c r="F60" s="42">
        <v>89.54</v>
      </c>
      <c r="G60" s="142">
        <f t="shared" si="3"/>
        <v>1.79</v>
      </c>
      <c r="H60" s="186">
        <f t="shared" si="4"/>
        <v>5.8837006044434104E-5</v>
      </c>
      <c r="I60" s="142">
        <f>ROUND(F60*Прил.10!$D$12,2)</f>
        <v>1206.0999999999999</v>
      </c>
      <c r="J60" s="142">
        <f t="shared" si="5"/>
        <v>24.12</v>
      </c>
    </row>
    <row r="61" spans="1:10" s="12" customFormat="1" ht="25.5" hidden="1" customHeight="1" outlineLevel="1" x14ac:dyDescent="0.2">
      <c r="A61" s="2">
        <v>43</v>
      </c>
      <c r="B61" s="171" t="s">
        <v>242</v>
      </c>
      <c r="C61" s="8" t="s">
        <v>243</v>
      </c>
      <c r="D61" s="2" t="s">
        <v>164</v>
      </c>
      <c r="E61" s="171">
        <v>2.02</v>
      </c>
      <c r="F61" s="42">
        <v>0.7</v>
      </c>
      <c r="G61" s="142">
        <f t="shared" si="3"/>
        <v>1.41</v>
      </c>
      <c r="H61" s="186">
        <f t="shared" si="4"/>
        <v>4.6346468448408983E-5</v>
      </c>
      <c r="I61" s="142">
        <f>ROUND(F61*Прил.10!$D$12,2)</f>
        <v>9.43</v>
      </c>
      <c r="J61" s="142">
        <f t="shared" si="5"/>
        <v>19.05</v>
      </c>
    </row>
    <row r="62" spans="1:10" s="12" customFormat="1" ht="25.5" hidden="1" customHeight="1" outlineLevel="1" x14ac:dyDescent="0.2">
      <c r="A62" s="2">
        <v>44</v>
      </c>
      <c r="B62" s="171" t="s">
        <v>244</v>
      </c>
      <c r="C62" s="8" t="s">
        <v>245</v>
      </c>
      <c r="D62" s="2" t="s">
        <v>164</v>
      </c>
      <c r="E62" s="171">
        <v>1.38</v>
      </c>
      <c r="F62" s="42">
        <v>0.9</v>
      </c>
      <c r="G62" s="142">
        <f t="shared" si="3"/>
        <v>1.24</v>
      </c>
      <c r="H62" s="186">
        <f t="shared" si="4"/>
        <v>4.0758596365976694E-5</v>
      </c>
      <c r="I62" s="142">
        <f>ROUND(F62*Прил.10!$D$12,2)</f>
        <v>12.12</v>
      </c>
      <c r="J62" s="142">
        <f t="shared" si="5"/>
        <v>16.73</v>
      </c>
    </row>
    <row r="63" spans="1:10" s="12" customFormat="1" ht="25.5" hidden="1" customHeight="1" outlineLevel="1" x14ac:dyDescent="0.2">
      <c r="A63" s="2">
        <v>45</v>
      </c>
      <c r="B63" s="171" t="s">
        <v>246</v>
      </c>
      <c r="C63" s="8" t="s">
        <v>247</v>
      </c>
      <c r="D63" s="2" t="s">
        <v>164</v>
      </c>
      <c r="E63" s="171">
        <v>0.22</v>
      </c>
      <c r="F63" s="42">
        <v>2.99</v>
      </c>
      <c r="G63" s="142">
        <f t="shared" si="3"/>
        <v>0.66</v>
      </c>
      <c r="H63" s="186">
        <f t="shared" si="4"/>
        <v>2.1694091614148887E-5</v>
      </c>
      <c r="I63" s="142">
        <f>ROUND(F63*Прил.10!$D$12,2)</f>
        <v>40.28</v>
      </c>
      <c r="J63" s="142">
        <f t="shared" si="5"/>
        <v>8.86</v>
      </c>
    </row>
    <row r="64" spans="1:10" s="12" customFormat="1" ht="14.25" customHeight="1" collapsed="1" x14ac:dyDescent="0.2">
      <c r="A64" s="2"/>
      <c r="B64" s="2"/>
      <c r="C64" s="8" t="s">
        <v>866</v>
      </c>
      <c r="D64" s="2"/>
      <c r="E64" s="130"/>
      <c r="F64" s="27"/>
      <c r="G64" s="134">
        <f>SUM(G29:G63)</f>
        <v>4500.5999999999985</v>
      </c>
      <c r="H64" s="135">
        <f>G64/G65</f>
        <v>0.14793398290702794</v>
      </c>
      <c r="I64" s="27"/>
      <c r="J64" s="134">
        <f>SUM(J29:J63)</f>
        <v>60622.760000000009</v>
      </c>
    </row>
    <row r="65" spans="1:10" s="12" customFormat="1" ht="25.5" customHeight="1" x14ac:dyDescent="0.2">
      <c r="A65" s="2"/>
      <c r="B65" s="2"/>
      <c r="C65" s="129" t="s">
        <v>867</v>
      </c>
      <c r="D65" s="2"/>
      <c r="E65" s="130"/>
      <c r="F65" s="27"/>
      <c r="G65" s="27">
        <f>G64+G28</f>
        <v>30423.03</v>
      </c>
      <c r="H65" s="136">
        <v>1</v>
      </c>
      <c r="I65" s="137"/>
      <c r="J65" s="27">
        <f>J64+J28</f>
        <v>409798.37000000005</v>
      </c>
    </row>
    <row r="66" spans="1:10" s="12" customFormat="1" ht="14.25" customHeight="1" x14ac:dyDescent="0.2">
      <c r="A66" s="2"/>
      <c r="B66" s="290" t="s">
        <v>43</v>
      </c>
      <c r="C66" s="290"/>
      <c r="D66" s="296"/>
      <c r="E66" s="297"/>
      <c r="F66" s="298"/>
      <c r="G66" s="298"/>
      <c r="H66" s="299"/>
      <c r="I66" s="132"/>
      <c r="J66" s="132"/>
    </row>
    <row r="67" spans="1:10" x14ac:dyDescent="0.25">
      <c r="A67" s="128"/>
      <c r="B67" s="292" t="s">
        <v>868</v>
      </c>
      <c r="C67" s="292"/>
      <c r="D67" s="284"/>
      <c r="E67" s="293"/>
      <c r="F67" s="294"/>
      <c r="G67" s="294"/>
      <c r="H67" s="295"/>
      <c r="I67" s="185"/>
      <c r="J67" s="185"/>
    </row>
    <row r="68" spans="1:10" ht="51" customHeight="1" x14ac:dyDescent="0.25">
      <c r="A68" s="2">
        <v>46</v>
      </c>
      <c r="B68" s="171" t="s">
        <v>248</v>
      </c>
      <c r="C68" s="8" t="s">
        <v>249</v>
      </c>
      <c r="D68" s="2" t="s">
        <v>250</v>
      </c>
      <c r="E68" s="171">
        <v>135</v>
      </c>
      <c r="F68" s="42">
        <v>6243.65</v>
      </c>
      <c r="G68" s="27">
        <f>ROUND(E68*F68,2)</f>
        <v>842892.75</v>
      </c>
      <c r="H68" s="135">
        <f t="shared" ref="H68:H80" si="6">G68/$G$80</f>
        <v>0.65526752317738246</v>
      </c>
      <c r="I68" s="27">
        <f>ROUND(F68*Прил.10!$D$14,2)</f>
        <v>39085.25</v>
      </c>
      <c r="J68" s="27">
        <f>ROUND(I68*E68,2)</f>
        <v>5276508.75</v>
      </c>
    </row>
    <row r="69" spans="1:10" x14ac:dyDescent="0.25">
      <c r="A69" s="2">
        <v>47</v>
      </c>
      <c r="B69" s="171" t="s">
        <v>251</v>
      </c>
      <c r="C69" s="8" t="s">
        <v>252</v>
      </c>
      <c r="D69" s="2" t="s">
        <v>253</v>
      </c>
      <c r="E69" s="171">
        <v>3</v>
      </c>
      <c r="F69" s="42">
        <v>65947.199999999997</v>
      </c>
      <c r="G69" s="27">
        <f>ROUND(E69*F69,2)</f>
        <v>197841.6</v>
      </c>
      <c r="H69" s="135">
        <f t="shared" si="6"/>
        <v>0.15380269341912176</v>
      </c>
      <c r="I69" s="27">
        <f>ROUND(F69*Прил.10!$D$14,2)</f>
        <v>412829.47</v>
      </c>
      <c r="J69" s="27">
        <f>ROUND(I69*E69,2)</f>
        <v>1238488.4099999999</v>
      </c>
    </row>
    <row r="70" spans="1:10" ht="63.75" customHeight="1" x14ac:dyDescent="0.25">
      <c r="A70" s="2">
        <v>48</v>
      </c>
      <c r="B70" s="171" t="s">
        <v>254</v>
      </c>
      <c r="C70" s="8" t="s">
        <v>255</v>
      </c>
      <c r="D70" s="2" t="s">
        <v>253</v>
      </c>
      <c r="E70" s="171">
        <v>1</v>
      </c>
      <c r="F70" s="42">
        <v>123565.74</v>
      </c>
      <c r="G70" s="27">
        <f>E70*F70</f>
        <v>123565.74</v>
      </c>
      <c r="H70" s="135">
        <f t="shared" si="6"/>
        <v>9.6060401989909644E-2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2"/>
      <c r="B71" s="192"/>
      <c r="C71" s="194" t="s">
        <v>869</v>
      </c>
      <c r="D71" s="192"/>
      <c r="E71" s="195"/>
      <c r="F71" s="196"/>
      <c r="G71" s="189">
        <f>SUM(G68:G70)</f>
        <v>1164300.0900000001</v>
      </c>
      <c r="H71" s="135">
        <f t="shared" si="6"/>
        <v>0.90513061858641386</v>
      </c>
      <c r="I71" s="193"/>
      <c r="J71" s="189">
        <f>SUM(J68:J70)</f>
        <v>7288518.6900000004</v>
      </c>
    </row>
    <row r="72" spans="1:10" ht="38.25" hidden="1" customHeight="1" outlineLevel="1" x14ac:dyDescent="0.25">
      <c r="A72" s="2">
        <v>49</v>
      </c>
      <c r="B72" s="171" t="s">
        <v>256</v>
      </c>
      <c r="C72" s="8" t="s">
        <v>257</v>
      </c>
      <c r="D72" s="2" t="s">
        <v>250</v>
      </c>
      <c r="E72" s="171">
        <v>6</v>
      </c>
      <c r="F72" s="98">
        <v>13334.64</v>
      </c>
      <c r="G72" s="27">
        <f>ROUND(E72*F72,2)</f>
        <v>80007.839999999997</v>
      </c>
      <c r="H72" s="135">
        <f t="shared" si="6"/>
        <v>6.2198351037628816E-2</v>
      </c>
      <c r="I72" s="27">
        <f>ROUND(F72*Прил.10!$D$14,2)</f>
        <v>83474.850000000006</v>
      </c>
      <c r="J72" s="27">
        <f t="shared" ref="J72:J78" si="7">ROUND(I72*E72,2)</f>
        <v>500849.1</v>
      </c>
    </row>
    <row r="73" spans="1:10" ht="38.25" hidden="1" customHeight="1" outlineLevel="1" x14ac:dyDescent="0.25">
      <c r="A73" s="2">
        <v>50</v>
      </c>
      <c r="B73" s="171" t="s">
        <v>258</v>
      </c>
      <c r="C73" s="8" t="s">
        <v>259</v>
      </c>
      <c r="D73" s="7" t="s">
        <v>250</v>
      </c>
      <c r="E73" s="7">
        <v>6</v>
      </c>
      <c r="F73" s="180">
        <v>3365.95</v>
      </c>
      <c r="G73" s="27">
        <f t="shared" ref="G73:G78" si="8">E73*F73</f>
        <v>20195.699999999997</v>
      </c>
      <c r="H73" s="135">
        <f t="shared" si="6"/>
        <v>1.5700201855851127E-2</v>
      </c>
      <c r="I73" s="27">
        <f>ROUND(F73*Прил.10!$D$14,2)</f>
        <v>21070.85</v>
      </c>
      <c r="J73" s="27">
        <f t="shared" si="7"/>
        <v>126425.1</v>
      </c>
    </row>
    <row r="74" spans="1:10" hidden="1" outlineLevel="1" x14ac:dyDescent="0.25">
      <c r="A74" s="2">
        <v>51</v>
      </c>
      <c r="B74" s="171" t="s">
        <v>258</v>
      </c>
      <c r="C74" s="8" t="s">
        <v>260</v>
      </c>
      <c r="D74" s="2" t="s">
        <v>250</v>
      </c>
      <c r="E74" s="171">
        <v>1</v>
      </c>
      <c r="F74" s="42">
        <v>13671.52</v>
      </c>
      <c r="G74" s="27">
        <f t="shared" si="8"/>
        <v>13671.52</v>
      </c>
      <c r="H74" s="135">
        <f t="shared" si="6"/>
        <v>1.0628283430448356E-2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1" t="s">
        <v>258</v>
      </c>
      <c r="C75" s="8" t="s">
        <v>261</v>
      </c>
      <c r="D75" s="2" t="s">
        <v>250</v>
      </c>
      <c r="E75" s="171">
        <v>1</v>
      </c>
      <c r="F75" s="42">
        <v>5609.93</v>
      </c>
      <c r="G75" s="27">
        <f t="shared" si="8"/>
        <v>5609.93</v>
      </c>
      <c r="H75" s="135">
        <f t="shared" si="6"/>
        <v>4.3611775475569025E-3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1" t="s">
        <v>258</v>
      </c>
      <c r="C76" s="8" t="s">
        <v>262</v>
      </c>
      <c r="D76" s="2" t="s">
        <v>250</v>
      </c>
      <c r="E76" s="171">
        <v>2</v>
      </c>
      <c r="F76" s="42">
        <v>822.3</v>
      </c>
      <c r="G76" s="27">
        <f t="shared" si="8"/>
        <v>1644.6</v>
      </c>
      <c r="H76" s="135">
        <f t="shared" si="6"/>
        <v>1.2785173067599918E-3</v>
      </c>
      <c r="I76" s="27">
        <f>ROUND(F76*Прил.10!$D$14,2)</f>
        <v>5147.6000000000004</v>
      </c>
      <c r="J76" s="27">
        <f t="shared" si="7"/>
        <v>10295.200000000001</v>
      </c>
    </row>
    <row r="77" spans="1:10" ht="38.25" hidden="1" customHeight="1" outlineLevel="1" x14ac:dyDescent="0.25">
      <c r="A77" s="2">
        <v>54</v>
      </c>
      <c r="B77" s="171" t="s">
        <v>258</v>
      </c>
      <c r="C77" s="8" t="s">
        <v>263</v>
      </c>
      <c r="D77" s="7" t="s">
        <v>250</v>
      </c>
      <c r="E77" s="7">
        <v>1</v>
      </c>
      <c r="F77" s="180">
        <v>824.95</v>
      </c>
      <c r="G77" s="27">
        <f t="shared" si="8"/>
        <v>824.95</v>
      </c>
      <c r="H77" s="135">
        <f t="shared" si="6"/>
        <v>6.4131877186650581E-4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1" t="s">
        <v>258</v>
      </c>
      <c r="C78" s="8" t="s">
        <v>264</v>
      </c>
      <c r="D78" s="7" t="s">
        <v>250</v>
      </c>
      <c r="E78" s="7">
        <v>1</v>
      </c>
      <c r="F78" s="180">
        <v>79.150000000000006</v>
      </c>
      <c r="G78" s="27">
        <f t="shared" si="8"/>
        <v>79.150000000000006</v>
      </c>
      <c r="H78" s="135">
        <f t="shared" si="6"/>
        <v>6.1531463474433519E-5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2"/>
      <c r="B79" s="179"/>
      <c r="C79" s="190" t="s">
        <v>870</v>
      </c>
      <c r="D79" s="179"/>
      <c r="E79" s="197"/>
      <c r="F79" s="191"/>
      <c r="G79" s="142">
        <f>SUM(G72:G78)</f>
        <v>122033.68999999999</v>
      </c>
      <c r="H79" s="135">
        <f t="shared" si="6"/>
        <v>9.4869381413586126E-2</v>
      </c>
      <c r="I79" s="193"/>
      <c r="J79" s="189">
        <f>SUM(J72:J78)</f>
        <v>763930.94999999984</v>
      </c>
    </row>
    <row r="80" spans="1:10" x14ac:dyDescent="0.25">
      <c r="A80" s="128"/>
      <c r="B80" s="128"/>
      <c r="C80" s="173" t="s">
        <v>871</v>
      </c>
      <c r="D80" s="128"/>
      <c r="E80" s="174"/>
      <c r="F80" s="175"/>
      <c r="G80" s="176">
        <f>G71+G79</f>
        <v>1286333.78</v>
      </c>
      <c r="H80" s="135">
        <f t="shared" si="6"/>
        <v>1</v>
      </c>
      <c r="I80" s="177"/>
      <c r="J80" s="176">
        <f>J71+J79</f>
        <v>8052449.6400000006</v>
      </c>
    </row>
    <row r="81" spans="1:10" ht="25.5" customHeight="1" x14ac:dyDescent="0.25">
      <c r="A81" s="2"/>
      <c r="B81" s="2"/>
      <c r="C81" s="8" t="s">
        <v>872</v>
      </c>
      <c r="D81" s="2"/>
      <c r="E81" s="178"/>
      <c r="F81" s="98"/>
      <c r="G81" s="27">
        <f>'Прил.6 Расчет ОБ'!G22</f>
        <v>0</v>
      </c>
      <c r="H81" s="135"/>
      <c r="I81" s="27"/>
      <c r="J81" s="27">
        <f>J80</f>
        <v>8052449.6400000006</v>
      </c>
    </row>
    <row r="82" spans="1:10" s="12" customFormat="1" ht="14.25" customHeight="1" x14ac:dyDescent="0.2">
      <c r="A82" s="2"/>
      <c r="B82" s="290" t="s">
        <v>265</v>
      </c>
      <c r="C82" s="290"/>
      <c r="D82" s="296"/>
      <c r="E82" s="297"/>
      <c r="F82" s="298"/>
      <c r="G82" s="298"/>
      <c r="H82" s="300"/>
      <c r="I82" s="132"/>
      <c r="J82" s="132"/>
    </row>
    <row r="83" spans="1:10" s="12" customFormat="1" ht="14.25" customHeight="1" x14ac:dyDescent="0.2">
      <c r="A83" s="2"/>
      <c r="B83" s="286" t="s">
        <v>873</v>
      </c>
      <c r="C83" s="286"/>
      <c r="D83" s="283"/>
      <c r="E83" s="287"/>
      <c r="F83" s="288"/>
      <c r="G83" s="288"/>
      <c r="H83" s="289"/>
      <c r="I83" s="132"/>
      <c r="J83" s="132"/>
    </row>
    <row r="84" spans="1:10" s="12" customFormat="1" ht="38.25" customHeight="1" x14ac:dyDescent="0.2">
      <c r="A84" s="2">
        <v>56</v>
      </c>
      <c r="B84" s="130" t="s">
        <v>266</v>
      </c>
      <c r="C84" s="8" t="s">
        <v>267</v>
      </c>
      <c r="D84" s="2" t="s">
        <v>268</v>
      </c>
      <c r="E84" s="178">
        <v>140.68</v>
      </c>
      <c r="F84" s="98">
        <v>700</v>
      </c>
      <c r="G84" s="142">
        <f t="shared" ref="G84:G128" si="9">ROUND(E84*F84,2)</f>
        <v>98476</v>
      </c>
      <c r="H84" s="135">
        <f t="shared" ref="H84:H147" si="10">G84/$G$353</f>
        <v>0.12155071188001949</v>
      </c>
      <c r="I84" s="180">
        <f>ROUND(F84*Прил.10!$D$13,2)</f>
        <v>5628</v>
      </c>
      <c r="J84" s="180">
        <f t="shared" ref="J84:J128" si="11">ROUND(I84*E84,2)</f>
        <v>791747.04</v>
      </c>
    </row>
    <row r="85" spans="1:10" s="12" customFormat="1" ht="63.75" customHeight="1" x14ac:dyDescent="0.2">
      <c r="A85" s="2">
        <v>57</v>
      </c>
      <c r="B85" s="130" t="s">
        <v>269</v>
      </c>
      <c r="C85" s="8" t="s">
        <v>270</v>
      </c>
      <c r="D85" s="2" t="s">
        <v>271</v>
      </c>
      <c r="E85" s="178">
        <v>11</v>
      </c>
      <c r="F85" s="98">
        <v>7081.2</v>
      </c>
      <c r="G85" s="142">
        <f t="shared" si="9"/>
        <v>77893.2</v>
      </c>
      <c r="H85" s="135">
        <f t="shared" si="10"/>
        <v>9.6144988734440204E-2</v>
      </c>
      <c r="I85" s="180">
        <f>ROUND(F85*Прил.10!$D$13,2)</f>
        <v>56932.85</v>
      </c>
      <c r="J85" s="180">
        <f t="shared" si="11"/>
        <v>626261.35</v>
      </c>
    </row>
    <row r="86" spans="1:10" s="12" customFormat="1" ht="25.5" customHeight="1" x14ac:dyDescent="0.2">
      <c r="A86" s="2">
        <v>58</v>
      </c>
      <c r="B86" s="130" t="s">
        <v>272</v>
      </c>
      <c r="C86" s="8" t="s">
        <v>273</v>
      </c>
      <c r="D86" s="2" t="s">
        <v>274</v>
      </c>
      <c r="E86" s="178">
        <v>30.55</v>
      </c>
      <c r="F86" s="98">
        <v>2027</v>
      </c>
      <c r="G86" s="142">
        <f t="shared" si="9"/>
        <v>61924.85</v>
      </c>
      <c r="H86" s="135">
        <f t="shared" si="10"/>
        <v>7.6434964870256958E-2</v>
      </c>
      <c r="I86" s="180">
        <f>ROUND(F86*Прил.10!$D$13,2)</f>
        <v>16297.08</v>
      </c>
      <c r="J86" s="180">
        <f t="shared" si="11"/>
        <v>497875.79</v>
      </c>
    </row>
    <row r="87" spans="1:10" s="12" customFormat="1" ht="38.25" customHeight="1" x14ac:dyDescent="0.2">
      <c r="A87" s="2">
        <v>59</v>
      </c>
      <c r="B87" s="130" t="s">
        <v>275</v>
      </c>
      <c r="C87" s="8" t="s">
        <v>276</v>
      </c>
      <c r="D87" s="2" t="s">
        <v>274</v>
      </c>
      <c r="E87" s="178">
        <v>15.45</v>
      </c>
      <c r="F87" s="98">
        <v>2420</v>
      </c>
      <c r="G87" s="142">
        <f t="shared" si="9"/>
        <v>37389</v>
      </c>
      <c r="H87" s="135">
        <f t="shared" si="10"/>
        <v>4.614992045251684E-2</v>
      </c>
      <c r="I87" s="180">
        <f>ROUND(F87*Прил.10!$D$13,2)</f>
        <v>19456.8</v>
      </c>
      <c r="J87" s="180">
        <f t="shared" si="11"/>
        <v>300607.56</v>
      </c>
    </row>
    <row r="88" spans="1:10" s="12" customFormat="1" ht="38.25" customHeight="1" x14ac:dyDescent="0.2">
      <c r="A88" s="2">
        <v>60</v>
      </c>
      <c r="B88" s="130" t="s">
        <v>277</v>
      </c>
      <c r="C88" s="8" t="s">
        <v>278</v>
      </c>
      <c r="D88" s="2" t="s">
        <v>268</v>
      </c>
      <c r="E88" s="178">
        <v>10.009</v>
      </c>
      <c r="F88" s="98">
        <v>3580.59</v>
      </c>
      <c r="G88" s="142">
        <f t="shared" si="9"/>
        <v>35838.129999999997</v>
      </c>
      <c r="H88" s="135">
        <f t="shared" si="10"/>
        <v>4.4235653498808668E-2</v>
      </c>
      <c r="I88" s="180">
        <f>ROUND(F88*Прил.10!$D$13,2)</f>
        <v>28787.94</v>
      </c>
      <c r="J88" s="180">
        <f t="shared" si="11"/>
        <v>288138.49</v>
      </c>
    </row>
    <row r="89" spans="1:10" s="12" customFormat="1" ht="38.25" customHeight="1" x14ac:dyDescent="0.2">
      <c r="A89" s="2">
        <v>61</v>
      </c>
      <c r="B89" s="130" t="s">
        <v>279</v>
      </c>
      <c r="C89" s="8" t="s">
        <v>280</v>
      </c>
      <c r="D89" s="2" t="s">
        <v>281</v>
      </c>
      <c r="E89" s="178">
        <v>3.82</v>
      </c>
      <c r="F89" s="98">
        <v>7956.21</v>
      </c>
      <c r="G89" s="142">
        <f t="shared" si="9"/>
        <v>30392.720000000001</v>
      </c>
      <c r="H89" s="135">
        <f t="shared" si="10"/>
        <v>3.7514285226553742E-2</v>
      </c>
      <c r="I89" s="180">
        <f>ROUND(F89*Прил.10!$D$13,2)</f>
        <v>63967.93</v>
      </c>
      <c r="J89" s="180">
        <f t="shared" si="11"/>
        <v>244357.49</v>
      </c>
    </row>
    <row r="90" spans="1:10" s="12" customFormat="1" ht="38.25" customHeight="1" x14ac:dyDescent="0.2">
      <c r="A90" s="2">
        <v>62</v>
      </c>
      <c r="B90" s="130" t="s">
        <v>282</v>
      </c>
      <c r="C90" s="8" t="s">
        <v>283</v>
      </c>
      <c r="D90" s="2" t="s">
        <v>281</v>
      </c>
      <c r="E90" s="178">
        <v>3.23</v>
      </c>
      <c r="F90" s="98">
        <v>7997.23</v>
      </c>
      <c r="G90" s="142">
        <f t="shared" si="9"/>
        <v>25831.05</v>
      </c>
      <c r="H90" s="135">
        <f t="shared" si="10"/>
        <v>3.1883733255903747E-2</v>
      </c>
      <c r="I90" s="180">
        <f>ROUND(F90*Прил.10!$D$13,2)</f>
        <v>64297.73</v>
      </c>
      <c r="J90" s="180">
        <f t="shared" si="11"/>
        <v>207681.67</v>
      </c>
    </row>
    <row r="91" spans="1:10" s="12" customFormat="1" ht="63.75" customHeight="1" x14ac:dyDescent="0.2">
      <c r="A91" s="2">
        <v>63</v>
      </c>
      <c r="B91" s="130" t="s">
        <v>284</v>
      </c>
      <c r="C91" s="8" t="s">
        <v>285</v>
      </c>
      <c r="D91" s="2" t="s">
        <v>271</v>
      </c>
      <c r="E91" s="178">
        <v>8</v>
      </c>
      <c r="F91" s="98">
        <v>2836.68</v>
      </c>
      <c r="G91" s="142">
        <f t="shared" si="9"/>
        <v>22693.439999999999</v>
      </c>
      <c r="H91" s="135">
        <f t="shared" si="10"/>
        <v>2.8010924357269887E-2</v>
      </c>
      <c r="I91" s="180">
        <f>ROUND(F91*Прил.10!$D$13,2)</f>
        <v>22806.91</v>
      </c>
      <c r="J91" s="180">
        <f t="shared" si="11"/>
        <v>182455.28</v>
      </c>
    </row>
    <row r="92" spans="1:10" s="12" customFormat="1" ht="25.5" customHeight="1" x14ac:dyDescent="0.2">
      <c r="A92" s="2">
        <v>64</v>
      </c>
      <c r="B92" s="209" t="s">
        <v>286</v>
      </c>
      <c r="C92" s="190" t="s">
        <v>287</v>
      </c>
      <c r="D92" s="179" t="s">
        <v>288</v>
      </c>
      <c r="E92" s="197">
        <v>0.24</v>
      </c>
      <c r="F92" s="191">
        <v>91691.59</v>
      </c>
      <c r="G92" s="142">
        <f t="shared" si="9"/>
        <v>22005.98</v>
      </c>
      <c r="H92" s="135">
        <f t="shared" si="10"/>
        <v>2.7162380017643602E-2</v>
      </c>
      <c r="I92" s="180">
        <f>ROUND(F92*Прил.10!$D$13,2)</f>
        <v>737200.38</v>
      </c>
      <c r="J92" s="180">
        <f t="shared" si="11"/>
        <v>176928.09</v>
      </c>
    </row>
    <row r="93" spans="1:10" s="12" customFormat="1" ht="25.5" customHeight="1" x14ac:dyDescent="0.2">
      <c r="A93" s="2">
        <v>65</v>
      </c>
      <c r="B93" s="130" t="s">
        <v>289</v>
      </c>
      <c r="C93" s="8" t="s">
        <v>290</v>
      </c>
      <c r="D93" s="2" t="s">
        <v>281</v>
      </c>
      <c r="E93" s="178">
        <v>2.88</v>
      </c>
      <c r="F93" s="98">
        <v>6508.75</v>
      </c>
      <c r="G93" s="142">
        <f t="shared" si="9"/>
        <v>18745.2</v>
      </c>
      <c r="H93" s="135">
        <f t="shared" si="10"/>
        <v>2.3137540155300187E-2</v>
      </c>
      <c r="I93" s="180">
        <f>ROUND(F93*Прил.10!$D$13,2)</f>
        <v>52330.35</v>
      </c>
      <c r="J93" s="180">
        <f t="shared" si="11"/>
        <v>150711.41</v>
      </c>
    </row>
    <row r="94" spans="1:10" s="12" customFormat="1" ht="63.75" customHeight="1" x14ac:dyDescent="0.2">
      <c r="A94" s="2">
        <v>66</v>
      </c>
      <c r="B94" s="130" t="s">
        <v>291</v>
      </c>
      <c r="C94" s="8" t="s">
        <v>292</v>
      </c>
      <c r="D94" s="2" t="s">
        <v>281</v>
      </c>
      <c r="E94" s="178">
        <v>1.3029999999999999</v>
      </c>
      <c r="F94" s="98">
        <v>11255</v>
      </c>
      <c r="G94" s="142">
        <f t="shared" si="9"/>
        <v>14665.27</v>
      </c>
      <c r="H94" s="135">
        <f t="shared" si="10"/>
        <v>1.8101608599178413E-2</v>
      </c>
      <c r="I94" s="180">
        <f>ROUND(F94*Прил.10!$D$13,2)</f>
        <v>90490.2</v>
      </c>
      <c r="J94" s="180">
        <f t="shared" si="11"/>
        <v>117908.73</v>
      </c>
    </row>
    <row r="95" spans="1:10" s="12" customFormat="1" ht="25.5" customHeight="1" x14ac:dyDescent="0.2">
      <c r="A95" s="2">
        <v>67</v>
      </c>
      <c r="B95" s="130" t="s">
        <v>293</v>
      </c>
      <c r="C95" s="8" t="s">
        <v>294</v>
      </c>
      <c r="D95" s="2" t="s">
        <v>268</v>
      </c>
      <c r="E95" s="178">
        <v>27.9</v>
      </c>
      <c r="F95" s="98">
        <v>519.79999999999995</v>
      </c>
      <c r="G95" s="142">
        <f t="shared" si="9"/>
        <v>14502.42</v>
      </c>
      <c r="H95" s="135">
        <f t="shared" si="10"/>
        <v>1.7900599892187254E-2</v>
      </c>
      <c r="I95" s="180">
        <f>ROUND(F95*Прил.10!$D$13,2)</f>
        <v>4179.1899999999996</v>
      </c>
      <c r="J95" s="180">
        <f t="shared" si="11"/>
        <v>116599.4</v>
      </c>
    </row>
    <row r="96" spans="1:10" s="12" customFormat="1" ht="25.5" customHeight="1" x14ac:dyDescent="0.2">
      <c r="A96" s="2">
        <v>68</v>
      </c>
      <c r="B96" s="130" t="s">
        <v>295</v>
      </c>
      <c r="C96" s="8" t="s">
        <v>296</v>
      </c>
      <c r="D96" s="2" t="s">
        <v>288</v>
      </c>
      <c r="E96" s="178">
        <v>0.9</v>
      </c>
      <c r="F96" s="98">
        <v>14498.24</v>
      </c>
      <c r="G96" s="142">
        <f t="shared" si="9"/>
        <v>13048.42</v>
      </c>
      <c r="H96" s="135">
        <f t="shared" si="10"/>
        <v>1.6105901335447051E-2</v>
      </c>
      <c r="I96" s="180">
        <f>ROUND(F96*Прил.10!$D$13,2)</f>
        <v>116565.85</v>
      </c>
      <c r="J96" s="180">
        <f t="shared" si="11"/>
        <v>104909.27</v>
      </c>
    </row>
    <row r="97" spans="1:10" s="12" customFormat="1" ht="25.5" customHeight="1" x14ac:dyDescent="0.2">
      <c r="A97" s="2">
        <v>69</v>
      </c>
      <c r="B97" s="130" t="s">
        <v>297</v>
      </c>
      <c r="C97" s="8" t="s">
        <v>298</v>
      </c>
      <c r="D97" s="2" t="s">
        <v>299</v>
      </c>
      <c r="E97" s="178">
        <v>201.8</v>
      </c>
      <c r="F97" s="98">
        <v>63.29</v>
      </c>
      <c r="G97" s="142">
        <f t="shared" si="9"/>
        <v>12771.92</v>
      </c>
      <c r="H97" s="135">
        <f t="shared" si="10"/>
        <v>1.5764612373315921E-2</v>
      </c>
      <c r="I97" s="180">
        <f>ROUND(F97*Прил.10!$D$13,2)</f>
        <v>508.85</v>
      </c>
      <c r="J97" s="180">
        <f t="shared" si="11"/>
        <v>102685.93</v>
      </c>
    </row>
    <row r="98" spans="1:10" s="12" customFormat="1" ht="38.25" customHeight="1" x14ac:dyDescent="0.2">
      <c r="A98" s="2">
        <v>70</v>
      </c>
      <c r="B98" s="130" t="s">
        <v>300</v>
      </c>
      <c r="C98" s="8" t="s">
        <v>301</v>
      </c>
      <c r="D98" s="2" t="s">
        <v>268</v>
      </c>
      <c r="E98" s="178">
        <v>2.9660000000000002</v>
      </c>
      <c r="F98" s="98">
        <v>4183.5</v>
      </c>
      <c r="G98" s="142">
        <f t="shared" si="9"/>
        <v>12408.26</v>
      </c>
      <c r="H98" s="135">
        <f t="shared" si="10"/>
        <v>1.5315740243230539E-2</v>
      </c>
      <c r="I98" s="180">
        <f>ROUND(F98*Прил.10!$D$13,2)</f>
        <v>33635.339999999997</v>
      </c>
      <c r="J98" s="180">
        <f t="shared" si="11"/>
        <v>99762.42</v>
      </c>
    </row>
    <row r="99" spans="1:10" s="12" customFormat="1" ht="38.25" customHeight="1" x14ac:dyDescent="0.2">
      <c r="A99" s="2">
        <v>71</v>
      </c>
      <c r="B99" s="130" t="s">
        <v>302</v>
      </c>
      <c r="C99" s="8" t="s">
        <v>303</v>
      </c>
      <c r="D99" s="2" t="s">
        <v>271</v>
      </c>
      <c r="E99" s="178">
        <v>696</v>
      </c>
      <c r="F99" s="98">
        <v>17.32</v>
      </c>
      <c r="G99" s="142">
        <f t="shared" si="9"/>
        <v>12054.72</v>
      </c>
      <c r="H99" s="135">
        <f t="shared" si="10"/>
        <v>1.487935941259097E-2</v>
      </c>
      <c r="I99" s="180">
        <f>ROUND(F99*Прил.10!$D$13,2)</f>
        <v>139.25</v>
      </c>
      <c r="J99" s="180">
        <f t="shared" si="11"/>
        <v>96918</v>
      </c>
    </row>
    <row r="100" spans="1:10" s="12" customFormat="1" ht="25.5" customHeight="1" x14ac:dyDescent="0.2">
      <c r="A100" s="2">
        <v>72</v>
      </c>
      <c r="B100" s="130" t="s">
        <v>304</v>
      </c>
      <c r="C100" s="8" t="s">
        <v>305</v>
      </c>
      <c r="D100" s="2" t="s">
        <v>306</v>
      </c>
      <c r="E100" s="178">
        <v>300</v>
      </c>
      <c r="F100" s="98">
        <v>39.799999999999997</v>
      </c>
      <c r="G100" s="142">
        <f t="shared" si="9"/>
        <v>11940</v>
      </c>
      <c r="H100" s="135">
        <f t="shared" si="10"/>
        <v>1.4737758437055045E-2</v>
      </c>
      <c r="I100" s="180">
        <f>ROUND(F100*Прил.10!$D$13,2)</f>
        <v>319.99</v>
      </c>
      <c r="J100" s="180">
        <f t="shared" si="11"/>
        <v>95997</v>
      </c>
    </row>
    <row r="101" spans="1:10" s="12" customFormat="1" ht="25.5" customHeight="1" x14ac:dyDescent="0.2">
      <c r="A101" s="2">
        <v>73</v>
      </c>
      <c r="B101" s="130" t="s">
        <v>307</v>
      </c>
      <c r="C101" s="8" t="s">
        <v>308</v>
      </c>
      <c r="D101" s="2" t="s">
        <v>281</v>
      </c>
      <c r="E101" s="178">
        <v>1.6839999999999999</v>
      </c>
      <c r="F101" s="98">
        <v>6780</v>
      </c>
      <c r="G101" s="142">
        <f t="shared" si="9"/>
        <v>11417.52</v>
      </c>
      <c r="H101" s="135">
        <f t="shared" si="10"/>
        <v>1.4092851902030547E-2</v>
      </c>
      <c r="I101" s="180">
        <f>ROUND(F101*Прил.10!$D$13,2)</f>
        <v>54511.199999999997</v>
      </c>
      <c r="J101" s="180">
        <f t="shared" si="11"/>
        <v>91796.86</v>
      </c>
    </row>
    <row r="102" spans="1:10" s="12" customFormat="1" ht="25.5" customHeight="1" x14ac:dyDescent="0.2">
      <c r="A102" s="2">
        <v>74</v>
      </c>
      <c r="B102" s="130" t="s">
        <v>309</v>
      </c>
      <c r="C102" s="8" t="s">
        <v>310</v>
      </c>
      <c r="D102" s="2" t="s">
        <v>281</v>
      </c>
      <c r="E102" s="178">
        <v>1.1879839999999999</v>
      </c>
      <c r="F102" s="98">
        <v>9380.49</v>
      </c>
      <c r="G102" s="142">
        <f t="shared" si="9"/>
        <v>11143.87</v>
      </c>
      <c r="H102" s="135">
        <f t="shared" si="10"/>
        <v>1.3755080746561526E-2</v>
      </c>
      <c r="I102" s="180">
        <f>ROUND(F102*Прил.10!$D$13,2)</f>
        <v>75419.14</v>
      </c>
      <c r="J102" s="180">
        <f t="shared" si="11"/>
        <v>89596.73</v>
      </c>
    </row>
    <row r="103" spans="1:10" s="12" customFormat="1" ht="63.75" customHeight="1" x14ac:dyDescent="0.2">
      <c r="A103" s="2">
        <v>75</v>
      </c>
      <c r="B103" s="130" t="s">
        <v>311</v>
      </c>
      <c r="C103" s="8" t="s">
        <v>312</v>
      </c>
      <c r="D103" s="2" t="s">
        <v>313</v>
      </c>
      <c r="E103" s="178">
        <v>50</v>
      </c>
      <c r="F103" s="98">
        <v>213.45</v>
      </c>
      <c r="G103" s="142">
        <f t="shared" si="9"/>
        <v>10672.5</v>
      </c>
      <c r="H103" s="135">
        <f t="shared" si="10"/>
        <v>1.3173260211010885E-2</v>
      </c>
      <c r="I103" s="180">
        <f>ROUND(F103*Прил.10!$D$13,2)</f>
        <v>1716.14</v>
      </c>
      <c r="J103" s="180">
        <f t="shared" si="11"/>
        <v>85807</v>
      </c>
    </row>
    <row r="104" spans="1:10" s="12" customFormat="1" ht="38.25" customHeight="1" x14ac:dyDescent="0.2">
      <c r="A104" s="2">
        <v>76</v>
      </c>
      <c r="B104" s="130" t="s">
        <v>314</v>
      </c>
      <c r="C104" s="8" t="s">
        <v>315</v>
      </c>
      <c r="D104" s="2" t="s">
        <v>316</v>
      </c>
      <c r="E104" s="178">
        <v>12</v>
      </c>
      <c r="F104" s="98">
        <v>797.59</v>
      </c>
      <c r="G104" s="142">
        <f t="shared" si="9"/>
        <v>9571.08</v>
      </c>
      <c r="H104" s="135">
        <f t="shared" si="10"/>
        <v>1.1813757539508276E-2</v>
      </c>
      <c r="I104" s="180">
        <f>ROUND(F104*Прил.10!$D$13,2)</f>
        <v>6412.62</v>
      </c>
      <c r="J104" s="180">
        <f t="shared" si="11"/>
        <v>76951.44</v>
      </c>
    </row>
    <row r="105" spans="1:10" s="12" customFormat="1" ht="76.7" customHeight="1" x14ac:dyDescent="0.2">
      <c r="A105" s="2">
        <v>77</v>
      </c>
      <c r="B105" s="130" t="s">
        <v>317</v>
      </c>
      <c r="C105" s="8" t="s">
        <v>318</v>
      </c>
      <c r="D105" s="2" t="s">
        <v>299</v>
      </c>
      <c r="E105" s="178">
        <v>8.1</v>
      </c>
      <c r="F105" s="98">
        <v>1150.24</v>
      </c>
      <c r="G105" s="142">
        <f t="shared" si="9"/>
        <v>9316.94</v>
      </c>
      <c r="H105" s="135">
        <f t="shared" si="10"/>
        <v>1.1500067930698127E-2</v>
      </c>
      <c r="I105" s="180">
        <f>ROUND(F105*Прил.10!$D$13,2)</f>
        <v>9247.93</v>
      </c>
      <c r="J105" s="180">
        <f t="shared" si="11"/>
        <v>74908.23</v>
      </c>
    </row>
    <row r="106" spans="1:10" s="12" customFormat="1" ht="25.5" customHeight="1" x14ac:dyDescent="0.2">
      <c r="A106" s="2">
        <v>78</v>
      </c>
      <c r="B106" s="130" t="s">
        <v>319</v>
      </c>
      <c r="C106" s="8" t="s">
        <v>320</v>
      </c>
      <c r="D106" s="2" t="s">
        <v>288</v>
      </c>
      <c r="E106" s="178">
        <v>0.12</v>
      </c>
      <c r="F106" s="98">
        <v>70866.820000000007</v>
      </c>
      <c r="G106" s="142">
        <f t="shared" si="9"/>
        <v>8504.02</v>
      </c>
      <c r="H106" s="135">
        <f t="shared" si="10"/>
        <v>1.0496666038851328E-2</v>
      </c>
      <c r="I106" s="180">
        <f>ROUND(F106*Прил.10!$D$13,2)</f>
        <v>569769.23</v>
      </c>
      <c r="J106" s="180">
        <f t="shared" si="11"/>
        <v>68372.31</v>
      </c>
    </row>
    <row r="107" spans="1:10" s="12" customFormat="1" ht="38.25" customHeight="1" x14ac:dyDescent="0.2">
      <c r="A107" s="2">
        <v>79</v>
      </c>
      <c r="B107" s="130" t="s">
        <v>321</v>
      </c>
      <c r="C107" s="8" t="s">
        <v>322</v>
      </c>
      <c r="D107" s="2" t="s">
        <v>268</v>
      </c>
      <c r="E107" s="178">
        <v>13.92</v>
      </c>
      <c r="F107" s="98">
        <v>562.74</v>
      </c>
      <c r="G107" s="142">
        <f t="shared" si="9"/>
        <v>7833.34</v>
      </c>
      <c r="H107" s="135">
        <f t="shared" si="10"/>
        <v>9.6688335573970503E-3</v>
      </c>
      <c r="I107" s="180">
        <f>ROUND(F107*Прил.10!$D$13,2)</f>
        <v>4524.43</v>
      </c>
      <c r="J107" s="180">
        <f t="shared" si="11"/>
        <v>62980.07</v>
      </c>
    </row>
    <row r="108" spans="1:10" s="12" customFormat="1" ht="25.5" customHeight="1" x14ac:dyDescent="0.2">
      <c r="A108" s="2">
        <v>80</v>
      </c>
      <c r="B108" s="130" t="s">
        <v>323</v>
      </c>
      <c r="C108" s="8" t="s">
        <v>324</v>
      </c>
      <c r="D108" s="2" t="s">
        <v>281</v>
      </c>
      <c r="E108" s="178">
        <v>1.1499999999999999</v>
      </c>
      <c r="F108" s="98">
        <v>6726.18</v>
      </c>
      <c r="G108" s="142">
        <f t="shared" si="9"/>
        <v>7735.11</v>
      </c>
      <c r="H108" s="135">
        <f t="shared" si="10"/>
        <v>9.5475864877762849E-3</v>
      </c>
      <c r="I108" s="180">
        <f>ROUND(F108*Прил.10!$D$13,2)</f>
        <v>54078.49</v>
      </c>
      <c r="J108" s="180">
        <f t="shared" si="11"/>
        <v>62190.26</v>
      </c>
    </row>
    <row r="109" spans="1:10" s="12" customFormat="1" ht="63.75" customHeight="1" x14ac:dyDescent="0.2">
      <c r="A109" s="2">
        <v>81</v>
      </c>
      <c r="B109" s="130" t="s">
        <v>325</v>
      </c>
      <c r="C109" s="8" t="s">
        <v>326</v>
      </c>
      <c r="D109" s="2" t="s">
        <v>313</v>
      </c>
      <c r="E109" s="178">
        <v>60</v>
      </c>
      <c r="F109" s="98">
        <v>120</v>
      </c>
      <c r="G109" s="142">
        <f t="shared" si="9"/>
        <v>7200</v>
      </c>
      <c r="H109" s="135">
        <f t="shared" si="10"/>
        <v>8.8870905148070636E-3</v>
      </c>
      <c r="I109" s="180">
        <f>ROUND(F109*Прил.10!$D$13,2)</f>
        <v>964.8</v>
      </c>
      <c r="J109" s="180">
        <f t="shared" si="11"/>
        <v>57888</v>
      </c>
    </row>
    <row r="110" spans="1:10" s="12" customFormat="1" ht="63.75" customHeight="1" x14ac:dyDescent="0.2">
      <c r="A110" s="2">
        <v>82</v>
      </c>
      <c r="B110" s="130" t="s">
        <v>327</v>
      </c>
      <c r="C110" s="8" t="s">
        <v>328</v>
      </c>
      <c r="D110" s="2" t="s">
        <v>313</v>
      </c>
      <c r="E110" s="178">
        <v>18.600000000000001</v>
      </c>
      <c r="F110" s="98">
        <v>353.94</v>
      </c>
      <c r="G110" s="142">
        <f t="shared" si="9"/>
        <v>6583.28</v>
      </c>
      <c r="H110" s="135">
        <f t="shared" si="10"/>
        <v>8.1258618394887544E-3</v>
      </c>
      <c r="I110" s="180">
        <f>ROUND(F110*Прил.10!$D$13,2)</f>
        <v>2845.68</v>
      </c>
      <c r="J110" s="180">
        <f t="shared" si="11"/>
        <v>52929.65</v>
      </c>
    </row>
    <row r="111" spans="1:10" s="12" customFormat="1" ht="25.5" customHeight="1" x14ac:dyDescent="0.2">
      <c r="A111" s="2">
        <v>83</v>
      </c>
      <c r="B111" s="130" t="s">
        <v>329</v>
      </c>
      <c r="C111" s="8" t="s">
        <v>330</v>
      </c>
      <c r="D111" s="2" t="s">
        <v>281</v>
      </c>
      <c r="E111" s="178">
        <v>0.55369999999999997</v>
      </c>
      <c r="F111" s="98">
        <v>10196.65</v>
      </c>
      <c r="G111" s="142">
        <f t="shared" si="9"/>
        <v>5645.89</v>
      </c>
      <c r="H111" s="135">
        <f t="shared" si="10"/>
        <v>6.9688243703672293E-3</v>
      </c>
      <c r="I111" s="180">
        <f>ROUND(F111*Прил.10!$D$13,2)</f>
        <v>81981.070000000007</v>
      </c>
      <c r="J111" s="180">
        <f t="shared" si="11"/>
        <v>45392.92</v>
      </c>
    </row>
    <row r="112" spans="1:10" s="12" customFormat="1" ht="25.5" customHeight="1" x14ac:dyDescent="0.2">
      <c r="A112" s="2">
        <v>84</v>
      </c>
      <c r="B112" s="130" t="s">
        <v>331</v>
      </c>
      <c r="C112" s="8" t="s">
        <v>332</v>
      </c>
      <c r="D112" s="2" t="s">
        <v>268</v>
      </c>
      <c r="E112" s="178">
        <v>2.4347829999999999</v>
      </c>
      <c r="F112" s="98">
        <v>2318.8200000000002</v>
      </c>
      <c r="G112" s="142">
        <f t="shared" si="9"/>
        <v>5645.82</v>
      </c>
      <c r="H112" s="135">
        <f t="shared" si="10"/>
        <v>6.9687379680983342E-3</v>
      </c>
      <c r="I112" s="180">
        <f>ROUND(F112*Прил.10!$D$13,2)</f>
        <v>18643.310000000001</v>
      </c>
      <c r="J112" s="180">
        <f t="shared" si="11"/>
        <v>45392.41</v>
      </c>
    </row>
    <row r="113" spans="1:10" s="12" customFormat="1" ht="63.75" customHeight="1" x14ac:dyDescent="0.2">
      <c r="A113" s="2">
        <v>85</v>
      </c>
      <c r="B113" s="130" t="s">
        <v>333</v>
      </c>
      <c r="C113" s="8" t="s">
        <v>334</v>
      </c>
      <c r="D113" s="2" t="s">
        <v>271</v>
      </c>
      <c r="E113" s="178">
        <v>9</v>
      </c>
      <c r="F113" s="98">
        <v>609.27</v>
      </c>
      <c r="G113" s="142">
        <f t="shared" si="9"/>
        <v>5483.43</v>
      </c>
      <c r="H113" s="135">
        <f t="shared" si="10"/>
        <v>6.7682970474456242E-3</v>
      </c>
      <c r="I113" s="180">
        <f>ROUND(F113*Прил.10!$D$13,2)</f>
        <v>4898.53</v>
      </c>
      <c r="J113" s="180">
        <f t="shared" si="11"/>
        <v>44086.77</v>
      </c>
    </row>
    <row r="114" spans="1:10" s="12" customFormat="1" ht="38.25" customHeight="1" x14ac:dyDescent="0.2">
      <c r="A114" s="2">
        <v>86</v>
      </c>
      <c r="B114" s="130" t="s">
        <v>335</v>
      </c>
      <c r="C114" s="8" t="s">
        <v>336</v>
      </c>
      <c r="D114" s="2" t="s">
        <v>281</v>
      </c>
      <c r="E114" s="178">
        <v>0.96389999999999998</v>
      </c>
      <c r="F114" s="98">
        <v>5586.97</v>
      </c>
      <c r="G114" s="142">
        <f t="shared" si="9"/>
        <v>5385.28</v>
      </c>
      <c r="H114" s="135">
        <f t="shared" si="10"/>
        <v>6.6471487232750244E-3</v>
      </c>
      <c r="I114" s="180">
        <f>ROUND(F114*Прил.10!$D$13,2)</f>
        <v>44919.24</v>
      </c>
      <c r="J114" s="180">
        <f t="shared" si="11"/>
        <v>43297.66</v>
      </c>
    </row>
    <row r="115" spans="1:10" s="12" customFormat="1" ht="38.25" customHeight="1" x14ac:dyDescent="0.2">
      <c r="A115" s="2">
        <v>87</v>
      </c>
      <c r="B115" s="130" t="s">
        <v>337</v>
      </c>
      <c r="C115" s="8" t="s">
        <v>338</v>
      </c>
      <c r="D115" s="2" t="s">
        <v>299</v>
      </c>
      <c r="E115" s="178">
        <v>73.44</v>
      </c>
      <c r="F115" s="98">
        <v>67.8</v>
      </c>
      <c r="G115" s="142">
        <f t="shared" si="9"/>
        <v>4979.2299999999996</v>
      </c>
      <c r="H115" s="135">
        <f t="shared" si="10"/>
        <v>6.1459538477837174E-3</v>
      </c>
      <c r="I115" s="180">
        <f>ROUND(F115*Прил.10!$D$13,2)</f>
        <v>545.11</v>
      </c>
      <c r="J115" s="180">
        <f t="shared" si="11"/>
        <v>40032.879999999997</v>
      </c>
    </row>
    <row r="116" spans="1:10" s="12" customFormat="1" ht="38.25" customHeight="1" x14ac:dyDescent="0.2">
      <c r="A116" s="2">
        <v>88</v>
      </c>
      <c r="B116" s="130" t="s">
        <v>339</v>
      </c>
      <c r="C116" s="8" t="s">
        <v>340</v>
      </c>
      <c r="D116" s="2" t="s">
        <v>281</v>
      </c>
      <c r="E116" s="178">
        <v>0.80730000000000002</v>
      </c>
      <c r="F116" s="98">
        <v>5838.61</v>
      </c>
      <c r="G116" s="142">
        <f t="shared" si="9"/>
        <v>4713.51</v>
      </c>
      <c r="H116" s="135">
        <f t="shared" si="10"/>
        <v>5.8179708350622559E-3</v>
      </c>
      <c r="I116" s="180">
        <f>ROUND(F116*Прил.10!$D$13,2)</f>
        <v>46942.42</v>
      </c>
      <c r="J116" s="180">
        <f t="shared" si="11"/>
        <v>37896.620000000003</v>
      </c>
    </row>
    <row r="117" spans="1:10" s="12" customFormat="1" ht="38.25" customHeight="1" x14ac:dyDescent="0.2">
      <c r="A117" s="2">
        <v>89</v>
      </c>
      <c r="B117" s="130" t="s">
        <v>341</v>
      </c>
      <c r="C117" s="8" t="s">
        <v>342</v>
      </c>
      <c r="D117" s="2" t="s">
        <v>316</v>
      </c>
      <c r="E117" s="178">
        <v>16</v>
      </c>
      <c r="F117" s="98">
        <v>286.14999999999998</v>
      </c>
      <c r="G117" s="142">
        <f t="shared" si="9"/>
        <v>4578.3999999999996</v>
      </c>
      <c r="H117" s="135">
        <f t="shared" si="10"/>
        <v>5.6512021129156466E-3</v>
      </c>
      <c r="I117" s="180">
        <f>ROUND(F117*Прил.10!$D$13,2)</f>
        <v>2300.65</v>
      </c>
      <c r="J117" s="180">
        <f t="shared" si="11"/>
        <v>36810.400000000001</v>
      </c>
    </row>
    <row r="118" spans="1:10" s="12" customFormat="1" ht="14.25" customHeight="1" x14ac:dyDescent="0.2">
      <c r="A118" s="2">
        <v>90</v>
      </c>
      <c r="B118" s="130" t="s">
        <v>343</v>
      </c>
      <c r="C118" s="8" t="s">
        <v>344</v>
      </c>
      <c r="D118" s="2" t="s">
        <v>313</v>
      </c>
      <c r="E118" s="178">
        <v>696</v>
      </c>
      <c r="F118" s="98">
        <v>6.42</v>
      </c>
      <c r="G118" s="142">
        <f t="shared" si="9"/>
        <v>4468.32</v>
      </c>
      <c r="H118" s="135">
        <f t="shared" si="10"/>
        <v>5.5153283734892629E-3</v>
      </c>
      <c r="I118" s="180">
        <f>ROUND(F118*Прил.10!$D$13,2)</f>
        <v>51.62</v>
      </c>
      <c r="J118" s="180">
        <f t="shared" si="11"/>
        <v>35927.519999999997</v>
      </c>
    </row>
    <row r="119" spans="1:10" s="12" customFormat="1" ht="38.25" customHeight="1" x14ac:dyDescent="0.2">
      <c r="A119" s="2">
        <v>91</v>
      </c>
      <c r="B119" s="130" t="s">
        <v>345</v>
      </c>
      <c r="C119" s="8" t="s">
        <v>346</v>
      </c>
      <c r="D119" s="2" t="s">
        <v>271</v>
      </c>
      <c r="E119" s="178">
        <v>1</v>
      </c>
      <c r="F119" s="98">
        <v>4293.1099999999997</v>
      </c>
      <c r="G119" s="142">
        <f t="shared" si="9"/>
        <v>4293.1099999999997</v>
      </c>
      <c r="H119" s="135">
        <f t="shared" si="10"/>
        <v>5.2990634944476873E-3</v>
      </c>
      <c r="I119" s="180">
        <f>ROUND(F119*Прил.10!$D$13,2)</f>
        <v>34516.6</v>
      </c>
      <c r="J119" s="180">
        <f t="shared" si="11"/>
        <v>34516.6</v>
      </c>
    </row>
    <row r="120" spans="1:10" s="12" customFormat="1" ht="14.25" customHeight="1" x14ac:dyDescent="0.2">
      <c r="A120" s="2">
        <v>92</v>
      </c>
      <c r="B120" s="130" t="s">
        <v>347</v>
      </c>
      <c r="C120" s="8" t="s">
        <v>348</v>
      </c>
      <c r="D120" s="2" t="s">
        <v>299</v>
      </c>
      <c r="E120" s="178">
        <v>440.4</v>
      </c>
      <c r="F120" s="98">
        <v>8.6</v>
      </c>
      <c r="G120" s="142">
        <f t="shared" si="9"/>
        <v>3787.44</v>
      </c>
      <c r="H120" s="135">
        <f t="shared" si="10"/>
        <v>4.6749058471390083E-3</v>
      </c>
      <c r="I120" s="180">
        <f>ROUND(F120*Прил.10!$D$13,2)</f>
        <v>69.14</v>
      </c>
      <c r="J120" s="180">
        <f t="shared" si="11"/>
        <v>30449.26</v>
      </c>
    </row>
    <row r="121" spans="1:10" s="12" customFormat="1" ht="25.5" customHeight="1" x14ac:dyDescent="0.2">
      <c r="A121" s="2">
        <v>93</v>
      </c>
      <c r="B121" s="130" t="s">
        <v>349</v>
      </c>
      <c r="C121" s="8" t="s">
        <v>350</v>
      </c>
      <c r="D121" s="2" t="s">
        <v>306</v>
      </c>
      <c r="E121" s="178">
        <v>12.18</v>
      </c>
      <c r="F121" s="98">
        <v>308.3</v>
      </c>
      <c r="G121" s="142">
        <f t="shared" si="9"/>
        <v>3755.09</v>
      </c>
      <c r="H121" s="135">
        <f t="shared" si="10"/>
        <v>4.6349756557287295E-3</v>
      </c>
      <c r="I121" s="180">
        <f>ROUND(F121*Прил.10!$D$13,2)</f>
        <v>2478.73</v>
      </c>
      <c r="J121" s="180">
        <f t="shared" si="11"/>
        <v>30190.93</v>
      </c>
    </row>
    <row r="122" spans="1:10" s="12" customFormat="1" ht="14.25" customHeight="1" x14ac:dyDescent="0.2">
      <c r="A122" s="2">
        <v>94</v>
      </c>
      <c r="B122" s="2" t="s">
        <v>351</v>
      </c>
      <c r="C122" s="8" t="s">
        <v>352</v>
      </c>
      <c r="D122" s="2" t="s">
        <v>288</v>
      </c>
      <c r="E122" s="213">
        <v>1.1000000000000001</v>
      </c>
      <c r="F122" s="27">
        <v>3363.26</v>
      </c>
      <c r="G122" s="142">
        <f t="shared" si="9"/>
        <v>3699.59</v>
      </c>
      <c r="H122" s="135">
        <f t="shared" si="10"/>
        <v>4.5664709996770924E-3</v>
      </c>
      <c r="I122" s="180">
        <f>ROUND(F122*Прил.10!$D$13,2)</f>
        <v>27040.61</v>
      </c>
      <c r="J122" s="180">
        <f t="shared" si="11"/>
        <v>29744.67</v>
      </c>
    </row>
    <row r="123" spans="1:10" s="12" customFormat="1" ht="14.25" customHeight="1" x14ac:dyDescent="0.2">
      <c r="A123" s="2">
        <v>95</v>
      </c>
      <c r="B123" s="130" t="s">
        <v>353</v>
      </c>
      <c r="C123" s="8" t="s">
        <v>354</v>
      </c>
      <c r="D123" s="2" t="s">
        <v>281</v>
      </c>
      <c r="E123" s="178">
        <v>0.58020000000000005</v>
      </c>
      <c r="F123" s="98">
        <v>6260.18</v>
      </c>
      <c r="G123" s="142">
        <f t="shared" si="9"/>
        <v>3632.16</v>
      </c>
      <c r="H123" s="135">
        <f t="shared" si="10"/>
        <v>4.4832409283696696E-3</v>
      </c>
      <c r="I123" s="180">
        <f>ROUND(F123*Прил.10!$D$13,2)</f>
        <v>50331.85</v>
      </c>
      <c r="J123" s="180">
        <f t="shared" si="11"/>
        <v>29202.54</v>
      </c>
    </row>
    <row r="124" spans="1:10" s="12" customFormat="1" ht="51" customHeight="1" x14ac:dyDescent="0.2">
      <c r="A124" s="2">
        <v>96</v>
      </c>
      <c r="B124" s="130" t="s">
        <v>355</v>
      </c>
      <c r="C124" s="8" t="s">
        <v>356</v>
      </c>
      <c r="D124" s="2" t="s">
        <v>313</v>
      </c>
      <c r="E124" s="178">
        <v>4</v>
      </c>
      <c r="F124" s="98">
        <v>905.71</v>
      </c>
      <c r="G124" s="142">
        <f t="shared" si="9"/>
        <v>3622.84</v>
      </c>
      <c r="H124" s="135">
        <f t="shared" si="10"/>
        <v>4.4717370834255026E-3</v>
      </c>
      <c r="I124" s="180">
        <f>ROUND(F124*Прил.10!$D$13,2)</f>
        <v>7281.91</v>
      </c>
      <c r="J124" s="180">
        <f t="shared" si="11"/>
        <v>29127.64</v>
      </c>
    </row>
    <row r="125" spans="1:10" s="12" customFormat="1" ht="14.25" customHeight="1" x14ac:dyDescent="0.2">
      <c r="A125" s="2">
        <v>97</v>
      </c>
      <c r="B125" s="130" t="s">
        <v>357</v>
      </c>
      <c r="C125" s="8" t="s">
        <v>358</v>
      </c>
      <c r="D125" s="2" t="s">
        <v>281</v>
      </c>
      <c r="E125" s="178">
        <v>1.0215000000000001</v>
      </c>
      <c r="F125" s="98">
        <v>3390</v>
      </c>
      <c r="G125" s="142">
        <f t="shared" si="9"/>
        <v>3462.89</v>
      </c>
      <c r="H125" s="135">
        <f t="shared" si="10"/>
        <v>4.2743078990028095E-3</v>
      </c>
      <c r="I125" s="180">
        <f>ROUND(F125*Прил.10!$D$13,2)</f>
        <v>27255.599999999999</v>
      </c>
      <c r="J125" s="180">
        <f t="shared" si="11"/>
        <v>27841.599999999999</v>
      </c>
    </row>
    <row r="126" spans="1:10" s="12" customFormat="1" ht="51" customHeight="1" x14ac:dyDescent="0.2">
      <c r="A126" s="2">
        <v>98</v>
      </c>
      <c r="B126" s="130" t="s">
        <v>359</v>
      </c>
      <c r="C126" s="8" t="s">
        <v>360</v>
      </c>
      <c r="D126" s="2" t="s">
        <v>271</v>
      </c>
      <c r="E126" s="178">
        <v>22</v>
      </c>
      <c r="F126" s="98">
        <v>150.30000000000001</v>
      </c>
      <c r="G126" s="142">
        <f t="shared" si="9"/>
        <v>3306.6</v>
      </c>
      <c r="H126" s="135">
        <f t="shared" si="10"/>
        <v>4.0813963189251434E-3</v>
      </c>
      <c r="I126" s="180">
        <f>ROUND(F126*Прил.10!$D$13,2)</f>
        <v>1208.4100000000001</v>
      </c>
      <c r="J126" s="180">
        <f t="shared" si="11"/>
        <v>26585.02</v>
      </c>
    </row>
    <row r="127" spans="1:10" s="12" customFormat="1" ht="63.75" customHeight="1" x14ac:dyDescent="0.2">
      <c r="A127" s="2">
        <v>99</v>
      </c>
      <c r="B127" s="130" t="s">
        <v>361</v>
      </c>
      <c r="C127" s="8" t="s">
        <v>362</v>
      </c>
      <c r="D127" s="2" t="s">
        <v>313</v>
      </c>
      <c r="E127" s="178">
        <v>35</v>
      </c>
      <c r="F127" s="98">
        <v>92.77</v>
      </c>
      <c r="G127" s="142">
        <f t="shared" si="9"/>
        <v>3246.95</v>
      </c>
      <c r="H127" s="135">
        <f t="shared" si="10"/>
        <v>4.0077692426462213E-3</v>
      </c>
      <c r="I127" s="180">
        <f>ROUND(F127*Прил.10!$D$13,2)</f>
        <v>745.87</v>
      </c>
      <c r="J127" s="180">
        <f t="shared" si="11"/>
        <v>26105.45</v>
      </c>
    </row>
    <row r="128" spans="1:10" s="12" customFormat="1" ht="25.5" customHeight="1" x14ac:dyDescent="0.2">
      <c r="A128" s="2">
        <v>100</v>
      </c>
      <c r="B128" s="130" t="s">
        <v>363</v>
      </c>
      <c r="C128" s="8" t="s">
        <v>364</v>
      </c>
      <c r="D128" s="2" t="s">
        <v>281</v>
      </c>
      <c r="E128" s="178">
        <v>0.26790000000000003</v>
      </c>
      <c r="F128" s="98">
        <v>11200</v>
      </c>
      <c r="G128" s="142">
        <f t="shared" si="9"/>
        <v>3000.48</v>
      </c>
      <c r="H128" s="135">
        <f t="shared" si="10"/>
        <v>3.7035468538705965E-3</v>
      </c>
      <c r="I128" s="180">
        <f>ROUND(F128*Прил.10!$D$13,2)</f>
        <v>90048</v>
      </c>
      <c r="J128" s="180">
        <f t="shared" si="11"/>
        <v>24123.86</v>
      </c>
    </row>
    <row r="129" spans="1:10" s="12" customFormat="1" ht="14.25" customHeight="1" x14ac:dyDescent="0.2">
      <c r="A129" s="179"/>
      <c r="B129" s="198"/>
      <c r="C129" s="190" t="s">
        <v>874</v>
      </c>
      <c r="D129" s="179"/>
      <c r="E129" s="197"/>
      <c r="F129" s="199"/>
      <c r="G129" s="142">
        <f>SUM(G84:G128)</f>
        <v>689265.26999999967</v>
      </c>
      <c r="H129" s="186">
        <f t="shared" si="10"/>
        <v>0.85077261711151753</v>
      </c>
      <c r="I129" s="200"/>
      <c r="J129" s="142">
        <f>SUM(J84:J128)</f>
        <v>5541690.2199999997</v>
      </c>
    </row>
    <row r="130" spans="1:10" s="12" customFormat="1" ht="38.25" hidden="1" customHeight="1" outlineLevel="1" x14ac:dyDescent="0.2">
      <c r="A130" s="179">
        <v>101</v>
      </c>
      <c r="B130" s="130" t="s">
        <v>365</v>
      </c>
      <c r="C130" s="8" t="s">
        <v>366</v>
      </c>
      <c r="D130" s="2" t="s">
        <v>281</v>
      </c>
      <c r="E130" s="178">
        <v>3.8759999999999999</v>
      </c>
      <c r="F130" s="98">
        <v>772.12</v>
      </c>
      <c r="G130" s="142">
        <f t="shared" ref="G130:G193" si="12">ROUND(E130*F130,2)</f>
        <v>2992.74</v>
      </c>
      <c r="H130" s="135">
        <f t="shared" si="10"/>
        <v>3.6939932315671786E-3</v>
      </c>
      <c r="I130" s="180">
        <f>ROUND(F130*Прил.10!$D$13,2)</f>
        <v>6207.84</v>
      </c>
      <c r="J130" s="180">
        <f t="shared" ref="J130:J193" si="13">ROUND(I130*E130,2)</f>
        <v>24061.59</v>
      </c>
    </row>
    <row r="131" spans="1:10" s="12" customFormat="1" ht="25.5" hidden="1" customHeight="1" outlineLevel="1" x14ac:dyDescent="0.2">
      <c r="A131" s="179">
        <v>102</v>
      </c>
      <c r="B131" s="130" t="s">
        <v>367</v>
      </c>
      <c r="C131" s="8" t="s">
        <v>368</v>
      </c>
      <c r="D131" s="2" t="s">
        <v>268</v>
      </c>
      <c r="E131" s="178">
        <v>6.9974999999999996</v>
      </c>
      <c r="F131" s="98">
        <v>424.88</v>
      </c>
      <c r="G131" s="142">
        <f t="shared" si="12"/>
        <v>2973.1</v>
      </c>
      <c r="H131" s="135">
        <f t="shared" si="10"/>
        <v>3.6697512235517884E-3</v>
      </c>
      <c r="I131" s="180">
        <f>ROUND(F131*Прил.10!$D$13,2)</f>
        <v>3416.04</v>
      </c>
      <c r="J131" s="180">
        <f t="shared" si="13"/>
        <v>23903.74</v>
      </c>
    </row>
    <row r="132" spans="1:10" s="12" customFormat="1" ht="25.5" hidden="1" customHeight="1" outlineLevel="1" x14ac:dyDescent="0.2">
      <c r="A132" s="179">
        <v>103</v>
      </c>
      <c r="B132" s="130" t="s">
        <v>369</v>
      </c>
      <c r="C132" s="8" t="s">
        <v>370</v>
      </c>
      <c r="D132" s="2" t="s">
        <v>268</v>
      </c>
      <c r="E132" s="178">
        <v>4.08</v>
      </c>
      <c r="F132" s="98">
        <v>695.01</v>
      </c>
      <c r="G132" s="142">
        <f t="shared" si="12"/>
        <v>2835.64</v>
      </c>
      <c r="H132" s="135">
        <f t="shared" si="10"/>
        <v>3.500081853806597E-3</v>
      </c>
      <c r="I132" s="180">
        <f>ROUND(F132*Прил.10!$D$13,2)</f>
        <v>5587.88</v>
      </c>
      <c r="J132" s="180">
        <f t="shared" si="13"/>
        <v>22798.55</v>
      </c>
    </row>
    <row r="133" spans="1:10" s="12" customFormat="1" ht="38.25" hidden="1" customHeight="1" outlineLevel="1" x14ac:dyDescent="0.2">
      <c r="A133" s="179">
        <v>104</v>
      </c>
      <c r="B133" s="130" t="s">
        <v>371</v>
      </c>
      <c r="C133" s="8" t="s">
        <v>372</v>
      </c>
      <c r="D133" s="2" t="s">
        <v>281</v>
      </c>
      <c r="E133" s="178">
        <v>0.2</v>
      </c>
      <c r="F133" s="98">
        <v>13560</v>
      </c>
      <c r="G133" s="142">
        <f t="shared" si="12"/>
        <v>2712</v>
      </c>
      <c r="H133" s="135">
        <f t="shared" si="10"/>
        <v>3.3474707605773268E-3</v>
      </c>
      <c r="I133" s="180">
        <f>ROUND(F133*Прил.10!$D$13,2)</f>
        <v>109022.39999999999</v>
      </c>
      <c r="J133" s="180">
        <f t="shared" si="13"/>
        <v>21804.48</v>
      </c>
    </row>
    <row r="134" spans="1:10" s="12" customFormat="1" ht="38.25" hidden="1" customHeight="1" outlineLevel="1" x14ac:dyDescent="0.2">
      <c r="A134" s="179">
        <v>105</v>
      </c>
      <c r="B134" s="130" t="s">
        <v>373</v>
      </c>
      <c r="C134" s="8" t="s">
        <v>374</v>
      </c>
      <c r="D134" s="2" t="s">
        <v>268</v>
      </c>
      <c r="E134" s="178">
        <v>11.02</v>
      </c>
      <c r="F134" s="98">
        <v>237.14</v>
      </c>
      <c r="G134" s="142">
        <f t="shared" si="12"/>
        <v>2613.2800000000002</v>
      </c>
      <c r="H134" s="135">
        <f t="shared" si="10"/>
        <v>3.225618875074306E-3</v>
      </c>
      <c r="I134" s="180">
        <f>ROUND(F134*Прил.10!$D$13,2)</f>
        <v>1906.61</v>
      </c>
      <c r="J134" s="180">
        <f t="shared" si="13"/>
        <v>21010.84</v>
      </c>
    </row>
    <row r="135" spans="1:10" s="12" customFormat="1" ht="38.25" hidden="1" customHeight="1" outlineLevel="1" x14ac:dyDescent="0.2">
      <c r="A135" s="179">
        <v>106</v>
      </c>
      <c r="B135" s="130" t="s">
        <v>375</v>
      </c>
      <c r="C135" s="8" t="s">
        <v>376</v>
      </c>
      <c r="D135" s="2" t="s">
        <v>281</v>
      </c>
      <c r="E135" s="178">
        <v>0.40194000000000002</v>
      </c>
      <c r="F135" s="98">
        <v>6419.17</v>
      </c>
      <c r="G135" s="142">
        <f t="shared" si="12"/>
        <v>2580.12</v>
      </c>
      <c r="H135" s="135">
        <f t="shared" si="10"/>
        <v>3.1846888859811107E-3</v>
      </c>
      <c r="I135" s="180">
        <f>ROUND(F135*Прил.10!$D$13,2)</f>
        <v>51610.13</v>
      </c>
      <c r="J135" s="180">
        <f t="shared" si="13"/>
        <v>20744.18</v>
      </c>
    </row>
    <row r="136" spans="1:10" s="12" customFormat="1" ht="38.25" hidden="1" customHeight="1" outlineLevel="1" x14ac:dyDescent="0.2">
      <c r="A136" s="179">
        <v>107</v>
      </c>
      <c r="B136" s="130" t="s">
        <v>377</v>
      </c>
      <c r="C136" s="8" t="s">
        <v>378</v>
      </c>
      <c r="D136" s="2" t="s">
        <v>268</v>
      </c>
      <c r="E136" s="178">
        <v>4.4880000000000004</v>
      </c>
      <c r="F136" s="98">
        <v>573.95000000000005</v>
      </c>
      <c r="G136" s="142">
        <f t="shared" si="12"/>
        <v>2575.89</v>
      </c>
      <c r="H136" s="135">
        <f t="shared" si="10"/>
        <v>3.1794677203036618E-3</v>
      </c>
      <c r="I136" s="180">
        <f>ROUND(F136*Прил.10!$D$13,2)</f>
        <v>4614.5600000000004</v>
      </c>
      <c r="J136" s="180">
        <f t="shared" si="13"/>
        <v>20710.150000000001</v>
      </c>
    </row>
    <row r="137" spans="1:10" s="12" customFormat="1" ht="14.25" hidden="1" customHeight="1" outlineLevel="1" x14ac:dyDescent="0.2">
      <c r="A137" s="179">
        <v>108</v>
      </c>
      <c r="B137" s="130" t="s">
        <v>379</v>
      </c>
      <c r="C137" s="8" t="s">
        <v>380</v>
      </c>
      <c r="D137" s="2" t="s">
        <v>299</v>
      </c>
      <c r="E137" s="178">
        <v>83.52</v>
      </c>
      <c r="F137" s="98">
        <v>30.62</v>
      </c>
      <c r="G137" s="142">
        <f t="shared" si="12"/>
        <v>2557.38</v>
      </c>
      <c r="H137" s="135">
        <f t="shared" si="10"/>
        <v>3.1566204917718452E-3</v>
      </c>
      <c r="I137" s="180">
        <f>ROUND(F137*Прил.10!$D$13,2)</f>
        <v>246.18</v>
      </c>
      <c r="J137" s="180">
        <f t="shared" si="13"/>
        <v>20560.95</v>
      </c>
    </row>
    <row r="138" spans="1:10" s="12" customFormat="1" ht="14.25" hidden="1" customHeight="1" outlineLevel="1" x14ac:dyDescent="0.2">
      <c r="A138" s="179">
        <v>109</v>
      </c>
      <c r="B138" s="130" t="s">
        <v>381</v>
      </c>
      <c r="C138" s="8" t="s">
        <v>382</v>
      </c>
      <c r="D138" s="2" t="s">
        <v>281</v>
      </c>
      <c r="E138" s="178">
        <v>0.52539999999999998</v>
      </c>
      <c r="F138" s="98">
        <v>4800</v>
      </c>
      <c r="G138" s="142">
        <f t="shared" si="12"/>
        <v>2521.92</v>
      </c>
      <c r="H138" s="135">
        <f t="shared" si="10"/>
        <v>3.1128515709864207E-3</v>
      </c>
      <c r="I138" s="180">
        <f>ROUND(F138*Прил.10!$D$13,2)</f>
        <v>38592</v>
      </c>
      <c r="J138" s="180">
        <f t="shared" si="13"/>
        <v>20276.240000000002</v>
      </c>
    </row>
    <row r="139" spans="1:10" s="12" customFormat="1" ht="25.5" hidden="1" customHeight="1" outlineLevel="1" x14ac:dyDescent="0.2">
      <c r="A139" s="179">
        <v>110</v>
      </c>
      <c r="B139" s="130" t="s">
        <v>383</v>
      </c>
      <c r="C139" s="8" t="s">
        <v>384</v>
      </c>
      <c r="D139" s="2" t="s">
        <v>250</v>
      </c>
      <c r="E139" s="178">
        <v>1</v>
      </c>
      <c r="F139" s="98">
        <v>2473.54</v>
      </c>
      <c r="G139" s="142">
        <f t="shared" si="12"/>
        <v>2473.54</v>
      </c>
      <c r="H139" s="135">
        <f t="shared" si="10"/>
        <v>3.0531352599994254E-3</v>
      </c>
      <c r="I139" s="180">
        <f>ROUND(F139*Прил.10!$D$13,2)</f>
        <v>19887.259999999998</v>
      </c>
      <c r="J139" s="180">
        <f t="shared" si="13"/>
        <v>19887.259999999998</v>
      </c>
    </row>
    <row r="140" spans="1:10" s="12" customFormat="1" ht="25.5" hidden="1" customHeight="1" outlineLevel="1" x14ac:dyDescent="0.2">
      <c r="A140" s="179">
        <v>111</v>
      </c>
      <c r="B140" s="130" t="s">
        <v>385</v>
      </c>
      <c r="C140" s="8" t="s">
        <v>386</v>
      </c>
      <c r="D140" s="2" t="s">
        <v>268</v>
      </c>
      <c r="E140" s="178">
        <v>4.7119999999999997</v>
      </c>
      <c r="F140" s="98">
        <v>517.91</v>
      </c>
      <c r="G140" s="142">
        <f t="shared" si="12"/>
        <v>2440.39</v>
      </c>
      <c r="H140" s="135">
        <f t="shared" si="10"/>
        <v>3.0122176140875011E-3</v>
      </c>
      <c r="I140" s="180">
        <f>ROUND(F140*Прил.10!$D$13,2)</f>
        <v>4164</v>
      </c>
      <c r="J140" s="180">
        <f t="shared" si="13"/>
        <v>19620.77</v>
      </c>
    </row>
    <row r="141" spans="1:10" s="12" customFormat="1" ht="14.25" hidden="1" customHeight="1" outlineLevel="1" x14ac:dyDescent="0.2">
      <c r="A141" s="179">
        <v>112</v>
      </c>
      <c r="B141" s="2" t="s">
        <v>387</v>
      </c>
      <c r="C141" s="8" t="s">
        <v>388</v>
      </c>
      <c r="D141" s="2" t="s">
        <v>288</v>
      </c>
      <c r="E141" s="213">
        <v>1.3</v>
      </c>
      <c r="F141" s="27">
        <v>1821.22</v>
      </c>
      <c r="G141" s="142">
        <f t="shared" si="12"/>
        <v>2367.59</v>
      </c>
      <c r="H141" s="135">
        <f t="shared" si="10"/>
        <v>2.9223592544377853E-3</v>
      </c>
      <c r="I141" s="180">
        <f>ROUND(F141*Прил.10!$D$13,2)</f>
        <v>14642.61</v>
      </c>
      <c r="J141" s="180">
        <f t="shared" si="13"/>
        <v>19035.39</v>
      </c>
    </row>
    <row r="142" spans="1:10" s="12" customFormat="1" ht="38.25" hidden="1" customHeight="1" outlineLevel="1" x14ac:dyDescent="0.2">
      <c r="A142" s="179">
        <v>113</v>
      </c>
      <c r="B142" s="130" t="s">
        <v>389</v>
      </c>
      <c r="C142" s="8" t="s">
        <v>390</v>
      </c>
      <c r="D142" s="2" t="s">
        <v>313</v>
      </c>
      <c r="E142" s="178">
        <v>44</v>
      </c>
      <c r="F142" s="98">
        <v>52.75</v>
      </c>
      <c r="G142" s="142">
        <f t="shared" si="12"/>
        <v>2321</v>
      </c>
      <c r="H142" s="135">
        <f t="shared" si="10"/>
        <v>2.8648523728982212E-3</v>
      </c>
      <c r="I142" s="180">
        <f>ROUND(F142*Прил.10!$D$13,2)</f>
        <v>424.11</v>
      </c>
      <c r="J142" s="180">
        <f t="shared" si="13"/>
        <v>18660.84</v>
      </c>
    </row>
    <row r="143" spans="1:10" s="12" customFormat="1" ht="25.5" hidden="1" customHeight="1" outlineLevel="1" x14ac:dyDescent="0.2">
      <c r="A143" s="179">
        <v>114</v>
      </c>
      <c r="B143" s="130" t="s">
        <v>391</v>
      </c>
      <c r="C143" s="8" t="s">
        <v>392</v>
      </c>
      <c r="D143" s="2" t="s">
        <v>268</v>
      </c>
      <c r="E143" s="178">
        <v>5.0049999999999999</v>
      </c>
      <c r="F143" s="98">
        <v>463.3</v>
      </c>
      <c r="G143" s="142">
        <f t="shared" si="12"/>
        <v>2318.8200000000002</v>
      </c>
      <c r="H143" s="135">
        <f t="shared" si="10"/>
        <v>2.8621615593812382E-3</v>
      </c>
      <c r="I143" s="180">
        <f>ROUND(F143*Прил.10!$D$13,2)</f>
        <v>3724.93</v>
      </c>
      <c r="J143" s="180">
        <f t="shared" si="13"/>
        <v>18643.27</v>
      </c>
    </row>
    <row r="144" spans="1:10" s="12" customFormat="1" ht="25.5" hidden="1" customHeight="1" outlineLevel="1" x14ac:dyDescent="0.2">
      <c r="A144" s="179">
        <v>115</v>
      </c>
      <c r="B144" s="130" t="s">
        <v>393</v>
      </c>
      <c r="C144" s="8" t="s">
        <v>394</v>
      </c>
      <c r="D144" s="2" t="s">
        <v>395</v>
      </c>
      <c r="E144" s="178">
        <v>3</v>
      </c>
      <c r="F144" s="98">
        <v>751.05</v>
      </c>
      <c r="G144" s="142">
        <f t="shared" si="12"/>
        <v>2253.15</v>
      </c>
      <c r="H144" s="135">
        <f t="shared" si="10"/>
        <v>2.7811038879774351E-3</v>
      </c>
      <c r="I144" s="180">
        <f>ROUND(F144*Прил.10!$D$13,2)</f>
        <v>6038.44</v>
      </c>
      <c r="J144" s="180">
        <f t="shared" si="13"/>
        <v>18115.32</v>
      </c>
    </row>
    <row r="145" spans="1:10" s="12" customFormat="1" ht="38.25" hidden="1" customHeight="1" outlineLevel="1" x14ac:dyDescent="0.2">
      <c r="A145" s="179">
        <v>116</v>
      </c>
      <c r="B145" s="130" t="s">
        <v>396</v>
      </c>
      <c r="C145" s="8" t="s">
        <v>397</v>
      </c>
      <c r="D145" s="2" t="s">
        <v>281</v>
      </c>
      <c r="E145" s="178">
        <v>0.27223999999999998</v>
      </c>
      <c r="F145" s="98">
        <v>7997.23</v>
      </c>
      <c r="G145" s="142">
        <f t="shared" si="12"/>
        <v>2177.17</v>
      </c>
      <c r="H145" s="135">
        <f t="shared" si="10"/>
        <v>2.6873203966836798E-3</v>
      </c>
      <c r="I145" s="180">
        <f>ROUND(F145*Прил.10!$D$13,2)</f>
        <v>64297.73</v>
      </c>
      <c r="J145" s="180">
        <f t="shared" si="13"/>
        <v>17504.41</v>
      </c>
    </row>
    <row r="146" spans="1:10" s="12" customFormat="1" ht="14.25" hidden="1" customHeight="1" outlineLevel="1" x14ac:dyDescent="0.2">
      <c r="A146" s="179">
        <v>117</v>
      </c>
      <c r="B146" s="130" t="s">
        <v>398</v>
      </c>
      <c r="C146" s="8" t="s">
        <v>399</v>
      </c>
      <c r="D146" s="2" t="s">
        <v>400</v>
      </c>
      <c r="E146" s="178">
        <v>167.2</v>
      </c>
      <c r="F146" s="98">
        <v>12.6</v>
      </c>
      <c r="G146" s="142">
        <f t="shared" si="12"/>
        <v>2106.7199999999998</v>
      </c>
      <c r="H146" s="135">
        <f t="shared" si="10"/>
        <v>2.6003626846325461E-3</v>
      </c>
      <c r="I146" s="180">
        <f>ROUND(F146*Прил.10!$D$13,2)</f>
        <v>101.3</v>
      </c>
      <c r="J146" s="180">
        <f t="shared" si="13"/>
        <v>16937.36</v>
      </c>
    </row>
    <row r="147" spans="1:10" s="12" customFormat="1" ht="63.75" hidden="1" customHeight="1" outlineLevel="1" x14ac:dyDescent="0.2">
      <c r="A147" s="179">
        <v>118</v>
      </c>
      <c r="B147" s="130" t="s">
        <v>401</v>
      </c>
      <c r="C147" s="8" t="s">
        <v>402</v>
      </c>
      <c r="D147" s="2" t="s">
        <v>313</v>
      </c>
      <c r="E147" s="178">
        <v>3.8</v>
      </c>
      <c r="F147" s="98">
        <v>542.29999999999995</v>
      </c>
      <c r="G147" s="142">
        <f t="shared" si="12"/>
        <v>2060.7399999999998</v>
      </c>
      <c r="H147" s="135">
        <f t="shared" si="10"/>
        <v>2.5436087371504866E-3</v>
      </c>
      <c r="I147" s="180">
        <f>ROUND(F147*Прил.10!$D$13,2)</f>
        <v>4360.09</v>
      </c>
      <c r="J147" s="180">
        <f t="shared" si="13"/>
        <v>16568.34</v>
      </c>
    </row>
    <row r="148" spans="1:10" s="12" customFormat="1" ht="14.25" hidden="1" customHeight="1" outlineLevel="1" x14ac:dyDescent="0.2">
      <c r="A148" s="179">
        <v>119</v>
      </c>
      <c r="B148" s="130" t="s">
        <v>403</v>
      </c>
      <c r="C148" s="8" t="s">
        <v>404</v>
      </c>
      <c r="D148" s="2" t="s">
        <v>405</v>
      </c>
      <c r="E148" s="178">
        <v>17.399999999999999</v>
      </c>
      <c r="F148" s="98">
        <v>118</v>
      </c>
      <c r="G148" s="142">
        <f t="shared" si="12"/>
        <v>2053.1999999999998</v>
      </c>
      <c r="H148" s="135">
        <f t="shared" ref="H148:H211" si="14">G148/$G$353</f>
        <v>2.5343019784724806E-3</v>
      </c>
      <c r="I148" s="180">
        <f>ROUND(F148*Прил.10!$D$13,2)</f>
        <v>948.72</v>
      </c>
      <c r="J148" s="180">
        <f t="shared" si="13"/>
        <v>16507.73</v>
      </c>
    </row>
    <row r="149" spans="1:10" s="12" customFormat="1" ht="25.5" hidden="1" customHeight="1" outlineLevel="1" x14ac:dyDescent="0.2">
      <c r="A149" s="179">
        <v>120</v>
      </c>
      <c r="B149" s="130" t="s">
        <v>406</v>
      </c>
      <c r="C149" s="8" t="s">
        <v>407</v>
      </c>
      <c r="D149" s="2" t="s">
        <v>281</v>
      </c>
      <c r="E149" s="178">
        <v>0.28499999999999998</v>
      </c>
      <c r="F149" s="98">
        <v>7115.48</v>
      </c>
      <c r="G149" s="142">
        <f t="shared" si="12"/>
        <v>2027.91</v>
      </c>
      <c r="H149" s="135">
        <f t="shared" si="14"/>
        <v>2.5030860730392208E-3</v>
      </c>
      <c r="I149" s="180">
        <f>ROUND(F149*Прил.10!$D$13,2)</f>
        <v>57208.46</v>
      </c>
      <c r="J149" s="180">
        <f t="shared" si="13"/>
        <v>16304.41</v>
      </c>
    </row>
    <row r="150" spans="1:10" s="12" customFormat="1" ht="51" hidden="1" customHeight="1" outlineLevel="1" x14ac:dyDescent="0.2">
      <c r="A150" s="179">
        <v>121</v>
      </c>
      <c r="B150" s="130" t="s">
        <v>408</v>
      </c>
      <c r="C150" s="8" t="s">
        <v>409</v>
      </c>
      <c r="D150" s="2" t="s">
        <v>281</v>
      </c>
      <c r="E150" s="178">
        <v>0.3473</v>
      </c>
      <c r="F150" s="98">
        <v>5804</v>
      </c>
      <c r="G150" s="142">
        <f t="shared" si="12"/>
        <v>2015.73</v>
      </c>
      <c r="H150" s="135">
        <f t="shared" si="14"/>
        <v>2.4880520782516722E-3</v>
      </c>
      <c r="I150" s="180">
        <f>ROUND(F150*Прил.10!$D$13,2)</f>
        <v>46664.160000000003</v>
      </c>
      <c r="J150" s="180">
        <f t="shared" si="13"/>
        <v>16206.46</v>
      </c>
    </row>
    <row r="151" spans="1:10" s="12" customFormat="1" ht="25.5" hidden="1" customHeight="1" outlineLevel="1" x14ac:dyDescent="0.2">
      <c r="A151" s="179">
        <v>122</v>
      </c>
      <c r="B151" s="130" t="s">
        <v>410</v>
      </c>
      <c r="C151" s="8" t="s">
        <v>411</v>
      </c>
      <c r="D151" s="2" t="s">
        <v>400</v>
      </c>
      <c r="E151" s="178">
        <v>158.584</v>
      </c>
      <c r="F151" s="98">
        <v>11.99</v>
      </c>
      <c r="G151" s="142">
        <f t="shared" si="12"/>
        <v>1901.42</v>
      </c>
      <c r="H151" s="135">
        <f t="shared" si="14"/>
        <v>2.3469571731478396E-3</v>
      </c>
      <c r="I151" s="180">
        <f>ROUND(F151*Прил.10!$D$13,2)</f>
        <v>96.4</v>
      </c>
      <c r="J151" s="180">
        <f t="shared" si="13"/>
        <v>15287.5</v>
      </c>
    </row>
    <row r="152" spans="1:10" s="12" customFormat="1" ht="25.5" hidden="1" customHeight="1" outlineLevel="1" x14ac:dyDescent="0.2">
      <c r="A152" s="179">
        <v>123</v>
      </c>
      <c r="B152" s="2" t="s">
        <v>412</v>
      </c>
      <c r="C152" s="8" t="s">
        <v>413</v>
      </c>
      <c r="D152" s="2" t="s">
        <v>288</v>
      </c>
      <c r="E152" s="213">
        <v>1.2</v>
      </c>
      <c r="F152" s="27">
        <v>1468.2</v>
      </c>
      <c r="G152" s="142">
        <f t="shared" si="12"/>
        <v>1761.84</v>
      </c>
      <c r="H152" s="135">
        <f t="shared" si="14"/>
        <v>2.1746710489732881E-3</v>
      </c>
      <c r="I152" s="180">
        <f>ROUND(F152*Прил.10!$D$13,2)</f>
        <v>11804.33</v>
      </c>
      <c r="J152" s="180">
        <f t="shared" si="13"/>
        <v>14165.2</v>
      </c>
    </row>
    <row r="153" spans="1:10" s="12" customFormat="1" ht="63.75" hidden="1" customHeight="1" outlineLevel="1" x14ac:dyDescent="0.2">
      <c r="A153" s="179">
        <v>124</v>
      </c>
      <c r="B153" s="130" t="s">
        <v>414</v>
      </c>
      <c r="C153" s="8" t="s">
        <v>415</v>
      </c>
      <c r="D153" s="2" t="s">
        <v>250</v>
      </c>
      <c r="E153" s="178">
        <v>16</v>
      </c>
      <c r="F153" s="98">
        <v>107.36</v>
      </c>
      <c r="G153" s="142">
        <f t="shared" si="12"/>
        <v>1717.76</v>
      </c>
      <c r="H153" s="135">
        <f t="shared" si="14"/>
        <v>2.1202623059326359E-3</v>
      </c>
      <c r="I153" s="180">
        <f>ROUND(F153*Прил.10!$D$13,2)</f>
        <v>863.17</v>
      </c>
      <c r="J153" s="180">
        <f t="shared" si="13"/>
        <v>13810.72</v>
      </c>
    </row>
    <row r="154" spans="1:10" s="12" customFormat="1" ht="25.5" hidden="1" customHeight="1" outlineLevel="1" x14ac:dyDescent="0.2">
      <c r="A154" s="179">
        <v>125</v>
      </c>
      <c r="B154" s="130" t="s">
        <v>416</v>
      </c>
      <c r="C154" s="8" t="s">
        <v>417</v>
      </c>
      <c r="D154" s="2" t="s">
        <v>250</v>
      </c>
      <c r="E154" s="178">
        <v>4</v>
      </c>
      <c r="F154" s="98">
        <v>428.27</v>
      </c>
      <c r="G154" s="142">
        <f t="shared" si="12"/>
        <v>1713.08</v>
      </c>
      <c r="H154" s="135">
        <f t="shared" si="14"/>
        <v>2.1144856970980114E-3</v>
      </c>
      <c r="I154" s="180">
        <f>ROUND(F154*Прил.10!$D$13,2)</f>
        <v>3443.29</v>
      </c>
      <c r="J154" s="180">
        <f t="shared" si="13"/>
        <v>13773.16</v>
      </c>
    </row>
    <row r="155" spans="1:10" s="12" customFormat="1" ht="63.75" hidden="1" customHeight="1" outlineLevel="1" x14ac:dyDescent="0.2">
      <c r="A155" s="179">
        <v>126</v>
      </c>
      <c r="B155" s="130" t="s">
        <v>418</v>
      </c>
      <c r="C155" s="8" t="s">
        <v>419</v>
      </c>
      <c r="D155" s="2" t="s">
        <v>250</v>
      </c>
      <c r="E155" s="178">
        <v>3</v>
      </c>
      <c r="F155" s="98">
        <v>566.83000000000004</v>
      </c>
      <c r="G155" s="142">
        <f t="shared" si="12"/>
        <v>1700.49</v>
      </c>
      <c r="H155" s="135">
        <f t="shared" si="14"/>
        <v>2.0989456318783696E-3</v>
      </c>
      <c r="I155" s="180">
        <f>ROUND(F155*Прил.10!$D$13,2)</f>
        <v>4557.3100000000004</v>
      </c>
      <c r="J155" s="180">
        <f t="shared" si="13"/>
        <v>13671.93</v>
      </c>
    </row>
    <row r="156" spans="1:10" s="12" customFormat="1" ht="25.5" hidden="1" customHeight="1" outlineLevel="1" x14ac:dyDescent="0.2">
      <c r="A156" s="179">
        <v>127</v>
      </c>
      <c r="B156" s="130" t="s">
        <v>420</v>
      </c>
      <c r="C156" s="8" t="s">
        <v>421</v>
      </c>
      <c r="D156" s="2" t="s">
        <v>422</v>
      </c>
      <c r="E156" s="178">
        <v>73.08</v>
      </c>
      <c r="F156" s="98">
        <v>23.15</v>
      </c>
      <c r="G156" s="142">
        <f t="shared" si="12"/>
        <v>1691.8</v>
      </c>
      <c r="H156" s="135">
        <f t="shared" si="14"/>
        <v>2.0882194073542485E-3</v>
      </c>
      <c r="I156" s="180">
        <f>ROUND(F156*Прил.10!$D$13,2)</f>
        <v>186.13</v>
      </c>
      <c r="J156" s="180">
        <f t="shared" si="13"/>
        <v>13602.38</v>
      </c>
    </row>
    <row r="157" spans="1:10" s="12" customFormat="1" ht="14.25" hidden="1" customHeight="1" outlineLevel="1" x14ac:dyDescent="0.2">
      <c r="A157" s="179">
        <v>128</v>
      </c>
      <c r="B157" s="130" t="s">
        <v>423</v>
      </c>
      <c r="C157" s="8" t="s">
        <v>424</v>
      </c>
      <c r="D157" s="2" t="s">
        <v>268</v>
      </c>
      <c r="E157" s="178">
        <v>3.3050000000000002</v>
      </c>
      <c r="F157" s="98">
        <v>490</v>
      </c>
      <c r="G157" s="142">
        <f t="shared" si="12"/>
        <v>1619.45</v>
      </c>
      <c r="H157" s="135">
        <f t="shared" si="14"/>
        <v>1.9989164908617079E-3</v>
      </c>
      <c r="I157" s="180">
        <f>ROUND(F157*Прил.10!$D$13,2)</f>
        <v>3939.6</v>
      </c>
      <c r="J157" s="180">
        <f t="shared" si="13"/>
        <v>13020.38</v>
      </c>
    </row>
    <row r="158" spans="1:10" s="12" customFormat="1" ht="25.5" hidden="1" customHeight="1" outlineLevel="1" x14ac:dyDescent="0.2">
      <c r="A158" s="179">
        <v>129</v>
      </c>
      <c r="B158" s="130" t="s">
        <v>425</v>
      </c>
      <c r="C158" s="8" t="s">
        <v>426</v>
      </c>
      <c r="D158" s="2" t="s">
        <v>281</v>
      </c>
      <c r="E158" s="178">
        <v>0.12959999999999999</v>
      </c>
      <c r="F158" s="98">
        <v>11500</v>
      </c>
      <c r="G158" s="142">
        <f t="shared" si="12"/>
        <v>1490.4</v>
      </c>
      <c r="H158" s="135">
        <f t="shared" si="14"/>
        <v>1.8396277365650621E-3</v>
      </c>
      <c r="I158" s="180">
        <f>ROUND(F158*Прил.10!$D$13,2)</f>
        <v>92460</v>
      </c>
      <c r="J158" s="180">
        <f t="shared" si="13"/>
        <v>11982.82</v>
      </c>
    </row>
    <row r="159" spans="1:10" s="12" customFormat="1" ht="38.25" hidden="1" customHeight="1" outlineLevel="1" x14ac:dyDescent="0.2">
      <c r="A159" s="179">
        <v>130</v>
      </c>
      <c r="B159" s="130" t="s">
        <v>427</v>
      </c>
      <c r="C159" s="8" t="s">
        <v>428</v>
      </c>
      <c r="D159" s="2" t="s">
        <v>281</v>
      </c>
      <c r="E159" s="178">
        <v>0.17419999999999999</v>
      </c>
      <c r="F159" s="98">
        <v>8458.2000000000007</v>
      </c>
      <c r="G159" s="142">
        <f t="shared" si="12"/>
        <v>1473.42</v>
      </c>
      <c r="H159" s="135">
        <f t="shared" si="14"/>
        <v>1.8186690147676422E-3</v>
      </c>
      <c r="I159" s="180">
        <f>ROUND(F159*Прил.10!$D$13,2)</f>
        <v>68003.929999999993</v>
      </c>
      <c r="J159" s="180">
        <f t="shared" si="13"/>
        <v>11846.28</v>
      </c>
    </row>
    <row r="160" spans="1:10" s="12" customFormat="1" ht="25.5" hidden="1" customHeight="1" outlineLevel="1" x14ac:dyDescent="0.2">
      <c r="A160" s="179">
        <v>131</v>
      </c>
      <c r="B160" s="130" t="s">
        <v>429</v>
      </c>
      <c r="C160" s="8" t="s">
        <v>430</v>
      </c>
      <c r="D160" s="2" t="s">
        <v>400</v>
      </c>
      <c r="E160" s="178">
        <v>5.3730000000000002</v>
      </c>
      <c r="F160" s="98">
        <v>264.60000000000002</v>
      </c>
      <c r="G160" s="142">
        <f t="shared" si="12"/>
        <v>1421.7</v>
      </c>
      <c r="H160" s="135">
        <f t="shared" si="14"/>
        <v>1.7548300812362779E-3</v>
      </c>
      <c r="I160" s="180">
        <f>ROUND(F160*Прил.10!$D$13,2)</f>
        <v>2127.38</v>
      </c>
      <c r="J160" s="180">
        <f t="shared" si="13"/>
        <v>11430.41</v>
      </c>
    </row>
    <row r="161" spans="1:10" s="12" customFormat="1" ht="25.5" hidden="1" customHeight="1" outlineLevel="1" x14ac:dyDescent="0.2">
      <c r="A161" s="179">
        <v>132</v>
      </c>
      <c r="B161" s="130" t="s">
        <v>431</v>
      </c>
      <c r="C161" s="8" t="s">
        <v>432</v>
      </c>
      <c r="D161" s="2" t="s">
        <v>299</v>
      </c>
      <c r="E161" s="178">
        <v>7.6139999999999999</v>
      </c>
      <c r="F161" s="98">
        <v>184.64</v>
      </c>
      <c r="G161" s="142">
        <f t="shared" si="12"/>
        <v>1405.85</v>
      </c>
      <c r="H161" s="135">
        <f t="shared" si="14"/>
        <v>1.7352661389224318E-3</v>
      </c>
      <c r="I161" s="180">
        <f>ROUND(F161*Прил.10!$D$13,2)</f>
        <v>1484.51</v>
      </c>
      <c r="J161" s="180">
        <f t="shared" si="13"/>
        <v>11303.06</v>
      </c>
    </row>
    <row r="162" spans="1:10" s="12" customFormat="1" ht="38.25" hidden="1" customHeight="1" outlineLevel="1" x14ac:dyDescent="0.2">
      <c r="A162" s="179">
        <v>133</v>
      </c>
      <c r="B162" s="130" t="s">
        <v>433</v>
      </c>
      <c r="C162" s="8" t="s">
        <v>434</v>
      </c>
      <c r="D162" s="2" t="s">
        <v>299</v>
      </c>
      <c r="E162" s="178">
        <v>208.8</v>
      </c>
      <c r="F162" s="98">
        <v>6.46</v>
      </c>
      <c r="G162" s="142">
        <f t="shared" si="12"/>
        <v>1348.85</v>
      </c>
      <c r="H162" s="135">
        <f t="shared" si="14"/>
        <v>1.664910005680209E-3</v>
      </c>
      <c r="I162" s="180">
        <f>ROUND(F162*Прил.10!$D$13,2)</f>
        <v>51.94</v>
      </c>
      <c r="J162" s="180">
        <f t="shared" si="13"/>
        <v>10845.07</v>
      </c>
    </row>
    <row r="163" spans="1:10" s="12" customFormat="1" ht="25.5" hidden="1" customHeight="1" outlineLevel="1" x14ac:dyDescent="0.2">
      <c r="A163" s="179">
        <v>134</v>
      </c>
      <c r="B163" s="130" t="s">
        <v>435</v>
      </c>
      <c r="C163" s="8" t="s">
        <v>436</v>
      </c>
      <c r="D163" s="2" t="s">
        <v>422</v>
      </c>
      <c r="E163" s="178">
        <v>20.88</v>
      </c>
      <c r="F163" s="98">
        <v>64.47</v>
      </c>
      <c r="G163" s="142">
        <f t="shared" si="12"/>
        <v>1346.13</v>
      </c>
      <c r="H163" s="135">
        <f t="shared" si="14"/>
        <v>1.6615526603746156E-3</v>
      </c>
      <c r="I163" s="180">
        <f>ROUND(F163*Прил.10!$D$13,2)</f>
        <v>518.34</v>
      </c>
      <c r="J163" s="180">
        <f t="shared" si="13"/>
        <v>10822.94</v>
      </c>
    </row>
    <row r="164" spans="1:10" s="12" customFormat="1" ht="25.5" hidden="1" customHeight="1" outlineLevel="1" x14ac:dyDescent="0.2">
      <c r="A164" s="179">
        <v>135</v>
      </c>
      <c r="B164" s="130" t="s">
        <v>437</v>
      </c>
      <c r="C164" s="8" t="s">
        <v>438</v>
      </c>
      <c r="D164" s="2" t="s">
        <v>268</v>
      </c>
      <c r="E164" s="178">
        <v>1.8740000000000001</v>
      </c>
      <c r="F164" s="98">
        <v>665</v>
      </c>
      <c r="G164" s="142">
        <f t="shared" si="12"/>
        <v>1246.21</v>
      </c>
      <c r="H164" s="135">
        <f t="shared" si="14"/>
        <v>1.5382195931191265E-3</v>
      </c>
      <c r="I164" s="180">
        <f>ROUND(F164*Прил.10!$D$13,2)</f>
        <v>5346.6</v>
      </c>
      <c r="J164" s="180">
        <f t="shared" si="13"/>
        <v>10019.530000000001</v>
      </c>
    </row>
    <row r="165" spans="1:10" s="12" customFormat="1" ht="63.75" hidden="1" customHeight="1" outlineLevel="1" x14ac:dyDescent="0.2">
      <c r="A165" s="179">
        <v>136</v>
      </c>
      <c r="B165" s="130" t="s">
        <v>439</v>
      </c>
      <c r="C165" s="8" t="s">
        <v>440</v>
      </c>
      <c r="D165" s="2" t="s">
        <v>250</v>
      </c>
      <c r="E165" s="178">
        <v>3</v>
      </c>
      <c r="F165" s="98">
        <v>411.84</v>
      </c>
      <c r="G165" s="142">
        <f t="shared" si="12"/>
        <v>1235.52</v>
      </c>
      <c r="H165" s="135">
        <f t="shared" si="14"/>
        <v>1.525024732340892E-3</v>
      </c>
      <c r="I165" s="180">
        <f>ROUND(F165*Прил.10!$D$13,2)</f>
        <v>3311.19</v>
      </c>
      <c r="J165" s="180">
        <f t="shared" si="13"/>
        <v>9933.57</v>
      </c>
    </row>
    <row r="166" spans="1:10" s="12" customFormat="1" ht="38.25" hidden="1" customHeight="1" outlineLevel="1" x14ac:dyDescent="0.2">
      <c r="A166" s="179">
        <v>137</v>
      </c>
      <c r="B166" s="130" t="s">
        <v>441</v>
      </c>
      <c r="C166" s="8" t="s">
        <v>442</v>
      </c>
      <c r="D166" s="2" t="s">
        <v>281</v>
      </c>
      <c r="E166" s="178">
        <v>0.17199999999999999</v>
      </c>
      <c r="F166" s="98">
        <v>7170.98</v>
      </c>
      <c r="G166" s="142">
        <f t="shared" si="12"/>
        <v>1233.4100000000001</v>
      </c>
      <c r="H166" s="135">
        <f t="shared" si="14"/>
        <v>1.5224203210928028E-3</v>
      </c>
      <c r="I166" s="180">
        <f>ROUND(F166*Прил.10!$D$13,2)</f>
        <v>57654.68</v>
      </c>
      <c r="J166" s="180">
        <f t="shared" si="13"/>
        <v>9916.6</v>
      </c>
    </row>
    <row r="167" spans="1:10" s="12" customFormat="1" ht="63.75" hidden="1" customHeight="1" outlineLevel="1" x14ac:dyDescent="0.2">
      <c r="A167" s="179">
        <v>138</v>
      </c>
      <c r="B167" s="130" t="s">
        <v>443</v>
      </c>
      <c r="C167" s="8" t="s">
        <v>444</v>
      </c>
      <c r="D167" s="2" t="s">
        <v>250</v>
      </c>
      <c r="E167" s="178">
        <v>22</v>
      </c>
      <c r="F167" s="98">
        <v>53.35</v>
      </c>
      <c r="G167" s="142">
        <f t="shared" si="12"/>
        <v>1173.7</v>
      </c>
      <c r="H167" s="135">
        <f t="shared" si="14"/>
        <v>1.4487191857262569E-3</v>
      </c>
      <c r="I167" s="180">
        <f>ROUND(F167*Прил.10!$D$13,2)</f>
        <v>428.93</v>
      </c>
      <c r="J167" s="180">
        <f t="shared" si="13"/>
        <v>9436.4599999999991</v>
      </c>
    </row>
    <row r="168" spans="1:10" s="12" customFormat="1" ht="51" hidden="1" customHeight="1" outlineLevel="1" x14ac:dyDescent="0.2">
      <c r="A168" s="179">
        <v>139</v>
      </c>
      <c r="B168" s="130" t="s">
        <v>445</v>
      </c>
      <c r="C168" s="8" t="s">
        <v>446</v>
      </c>
      <c r="D168" s="2" t="s">
        <v>250</v>
      </c>
      <c r="E168" s="178">
        <v>1</v>
      </c>
      <c r="F168" s="98">
        <v>1135.2</v>
      </c>
      <c r="G168" s="142">
        <f t="shared" si="12"/>
        <v>1135.2</v>
      </c>
      <c r="H168" s="135">
        <f t="shared" si="14"/>
        <v>1.4011979378345803E-3</v>
      </c>
      <c r="I168" s="180">
        <f>ROUND(F168*Прил.10!$D$13,2)</f>
        <v>9127.01</v>
      </c>
      <c r="J168" s="180">
        <f t="shared" si="13"/>
        <v>9127.01</v>
      </c>
    </row>
    <row r="169" spans="1:10" s="12" customFormat="1" ht="38.25" hidden="1" customHeight="1" outlineLevel="1" x14ac:dyDescent="0.2">
      <c r="A169" s="179">
        <v>140</v>
      </c>
      <c r="B169" s="130" t="s">
        <v>447</v>
      </c>
      <c r="C169" s="8" t="s">
        <v>448</v>
      </c>
      <c r="D169" s="2" t="s">
        <v>281</v>
      </c>
      <c r="E169" s="178">
        <v>0.17780000000000001</v>
      </c>
      <c r="F169" s="98">
        <v>6113</v>
      </c>
      <c r="G169" s="142">
        <f t="shared" si="12"/>
        <v>1086.8900000000001</v>
      </c>
      <c r="H169" s="135">
        <f t="shared" si="14"/>
        <v>1.341568029116479E-3</v>
      </c>
      <c r="I169" s="180">
        <f>ROUND(F169*Прил.10!$D$13,2)</f>
        <v>49148.52</v>
      </c>
      <c r="J169" s="180">
        <f t="shared" si="13"/>
        <v>8738.61</v>
      </c>
    </row>
    <row r="170" spans="1:10" s="12" customFormat="1" ht="14.25" hidden="1" customHeight="1" outlineLevel="1" x14ac:dyDescent="0.2">
      <c r="A170" s="179">
        <v>141</v>
      </c>
      <c r="B170" s="130" t="s">
        <v>449</v>
      </c>
      <c r="C170" s="8" t="s">
        <v>450</v>
      </c>
      <c r="D170" s="2" t="s">
        <v>281</v>
      </c>
      <c r="E170" s="178">
        <v>8.9499999999999996E-2</v>
      </c>
      <c r="F170" s="98">
        <v>11978</v>
      </c>
      <c r="G170" s="142">
        <f t="shared" si="12"/>
        <v>1072.03</v>
      </c>
      <c r="H170" s="135">
        <f t="shared" si="14"/>
        <v>1.3232260617484187E-3</v>
      </c>
      <c r="I170" s="180">
        <f>ROUND(F170*Прил.10!$D$13,2)</f>
        <v>96303.12</v>
      </c>
      <c r="J170" s="180">
        <f t="shared" si="13"/>
        <v>8619.1299999999992</v>
      </c>
    </row>
    <row r="171" spans="1:10" s="12" customFormat="1" ht="25.5" hidden="1" customHeight="1" outlineLevel="1" x14ac:dyDescent="0.2">
      <c r="A171" s="179">
        <v>142</v>
      </c>
      <c r="B171" s="130" t="s">
        <v>451</v>
      </c>
      <c r="C171" s="8" t="s">
        <v>452</v>
      </c>
      <c r="D171" s="2" t="s">
        <v>250</v>
      </c>
      <c r="E171" s="178">
        <v>4</v>
      </c>
      <c r="F171" s="98">
        <v>266.67</v>
      </c>
      <c r="G171" s="142">
        <f t="shared" si="12"/>
        <v>1066.68</v>
      </c>
      <c r="H171" s="135">
        <f t="shared" si="14"/>
        <v>1.3166224597686664E-3</v>
      </c>
      <c r="I171" s="180">
        <f>ROUND(F171*Прил.10!$D$13,2)</f>
        <v>2144.0300000000002</v>
      </c>
      <c r="J171" s="180">
        <f t="shared" si="13"/>
        <v>8576.1200000000008</v>
      </c>
    </row>
    <row r="172" spans="1:10" s="12" customFormat="1" ht="38.25" hidden="1" customHeight="1" outlineLevel="1" x14ac:dyDescent="0.2">
      <c r="A172" s="179">
        <v>143</v>
      </c>
      <c r="B172" s="130" t="s">
        <v>453</v>
      </c>
      <c r="C172" s="8" t="s">
        <v>454</v>
      </c>
      <c r="D172" s="2" t="s">
        <v>281</v>
      </c>
      <c r="E172" s="178">
        <v>0.12648000000000001</v>
      </c>
      <c r="F172" s="98">
        <v>8014.15</v>
      </c>
      <c r="G172" s="142">
        <f t="shared" si="12"/>
        <v>1013.63</v>
      </c>
      <c r="H172" s="135">
        <f t="shared" si="14"/>
        <v>1.2511418831283171E-3</v>
      </c>
      <c r="I172" s="180">
        <f>ROUND(F172*Прил.10!$D$13,2)</f>
        <v>64433.77</v>
      </c>
      <c r="J172" s="180">
        <f t="shared" si="13"/>
        <v>8149.58</v>
      </c>
    </row>
    <row r="173" spans="1:10" s="12" customFormat="1" ht="14.25" hidden="1" customHeight="1" outlineLevel="1" x14ac:dyDescent="0.2">
      <c r="A173" s="179">
        <v>144</v>
      </c>
      <c r="B173" s="130" t="s">
        <v>455</v>
      </c>
      <c r="C173" s="8" t="s">
        <v>456</v>
      </c>
      <c r="D173" s="2" t="s">
        <v>250</v>
      </c>
      <c r="E173" s="178">
        <v>15</v>
      </c>
      <c r="F173" s="98">
        <v>66.819999999999993</v>
      </c>
      <c r="G173" s="142">
        <f t="shared" si="12"/>
        <v>1002.3</v>
      </c>
      <c r="H173" s="135">
        <f t="shared" si="14"/>
        <v>1.2371570587487665E-3</v>
      </c>
      <c r="I173" s="180">
        <f>ROUND(F173*Прил.10!$D$13,2)</f>
        <v>537.23</v>
      </c>
      <c r="J173" s="180">
        <f t="shared" si="13"/>
        <v>8058.45</v>
      </c>
    </row>
    <row r="174" spans="1:10" s="12" customFormat="1" ht="14.25" hidden="1" customHeight="1" outlineLevel="1" x14ac:dyDescent="0.2">
      <c r="A174" s="179">
        <v>145</v>
      </c>
      <c r="B174" s="130" t="s">
        <v>457</v>
      </c>
      <c r="C174" s="8" t="s">
        <v>458</v>
      </c>
      <c r="D174" s="2" t="s">
        <v>268</v>
      </c>
      <c r="E174" s="178">
        <v>4.84</v>
      </c>
      <c r="F174" s="98">
        <v>203.4</v>
      </c>
      <c r="G174" s="142">
        <f t="shared" si="12"/>
        <v>984.46</v>
      </c>
      <c r="H174" s="135">
        <f t="shared" si="14"/>
        <v>1.2151368233620779E-3</v>
      </c>
      <c r="I174" s="180">
        <f>ROUND(F174*Прил.10!$D$13,2)</f>
        <v>1635.34</v>
      </c>
      <c r="J174" s="180">
        <f t="shared" si="13"/>
        <v>7915.05</v>
      </c>
    </row>
    <row r="175" spans="1:10" s="12" customFormat="1" ht="63.75" hidden="1" customHeight="1" outlineLevel="1" x14ac:dyDescent="0.2">
      <c r="A175" s="179">
        <v>146</v>
      </c>
      <c r="B175" s="130" t="s">
        <v>459</v>
      </c>
      <c r="C175" s="8" t="s">
        <v>460</v>
      </c>
      <c r="D175" s="2" t="s">
        <v>250</v>
      </c>
      <c r="E175" s="178">
        <v>1.8</v>
      </c>
      <c r="F175" s="98">
        <v>544</v>
      </c>
      <c r="G175" s="142">
        <f t="shared" si="12"/>
        <v>979.2</v>
      </c>
      <c r="H175" s="135">
        <f t="shared" si="14"/>
        <v>1.2086443100137606E-3</v>
      </c>
      <c r="I175" s="180">
        <f>ROUND(F175*Прил.10!$D$13,2)</f>
        <v>4373.76</v>
      </c>
      <c r="J175" s="180">
        <f t="shared" si="13"/>
        <v>7872.77</v>
      </c>
    </row>
    <row r="176" spans="1:10" s="12" customFormat="1" ht="38.25" hidden="1" customHeight="1" outlineLevel="1" x14ac:dyDescent="0.2">
      <c r="A176" s="179">
        <v>147</v>
      </c>
      <c r="B176" s="130" t="s">
        <v>461</v>
      </c>
      <c r="C176" s="8" t="s">
        <v>462</v>
      </c>
      <c r="D176" s="2" t="s">
        <v>250</v>
      </c>
      <c r="E176" s="178">
        <v>6</v>
      </c>
      <c r="F176" s="98">
        <v>158.24</v>
      </c>
      <c r="G176" s="142">
        <f t="shared" si="12"/>
        <v>949.44</v>
      </c>
      <c r="H176" s="135">
        <f t="shared" si="14"/>
        <v>1.1719110025525581E-3</v>
      </c>
      <c r="I176" s="180">
        <f>ROUND(F176*Прил.10!$D$13,2)</f>
        <v>1272.25</v>
      </c>
      <c r="J176" s="180">
        <f t="shared" si="13"/>
        <v>7633.5</v>
      </c>
    </row>
    <row r="177" spans="1:10" s="12" customFormat="1" ht="38.25" hidden="1" customHeight="1" outlineLevel="1" x14ac:dyDescent="0.2">
      <c r="A177" s="179">
        <v>148</v>
      </c>
      <c r="B177" s="130" t="s">
        <v>463</v>
      </c>
      <c r="C177" s="8" t="s">
        <v>464</v>
      </c>
      <c r="D177" s="2" t="s">
        <v>268</v>
      </c>
      <c r="E177" s="178">
        <v>5.915</v>
      </c>
      <c r="F177" s="98">
        <v>155.94</v>
      </c>
      <c r="G177" s="142">
        <f t="shared" si="12"/>
        <v>922.39</v>
      </c>
      <c r="H177" s="135">
        <f t="shared" si="14"/>
        <v>1.1385226972156787E-3</v>
      </c>
      <c r="I177" s="180">
        <f>ROUND(F177*Прил.10!$D$13,2)</f>
        <v>1253.76</v>
      </c>
      <c r="J177" s="180">
        <f t="shared" si="13"/>
        <v>7415.99</v>
      </c>
    </row>
    <row r="178" spans="1:10" s="12" customFormat="1" ht="38.25" hidden="1" customHeight="1" outlineLevel="1" x14ac:dyDescent="0.2">
      <c r="A178" s="179">
        <v>149</v>
      </c>
      <c r="B178" s="130" t="s">
        <v>465</v>
      </c>
      <c r="C178" s="8" t="s">
        <v>466</v>
      </c>
      <c r="D178" s="2" t="s">
        <v>250</v>
      </c>
      <c r="E178" s="178">
        <v>12</v>
      </c>
      <c r="F178" s="98">
        <v>71.34</v>
      </c>
      <c r="G178" s="142">
        <f t="shared" si="12"/>
        <v>856.08</v>
      </c>
      <c r="H178" s="135">
        <f t="shared" si="14"/>
        <v>1.0566750622105598E-3</v>
      </c>
      <c r="I178" s="180">
        <f>ROUND(F178*Прил.10!$D$13,2)</f>
        <v>573.57000000000005</v>
      </c>
      <c r="J178" s="180">
        <f t="shared" si="13"/>
        <v>6882.84</v>
      </c>
    </row>
    <row r="179" spans="1:10" s="12" customFormat="1" ht="25.5" hidden="1" customHeight="1" outlineLevel="1" x14ac:dyDescent="0.2">
      <c r="A179" s="179">
        <v>150</v>
      </c>
      <c r="B179" s="130" t="s">
        <v>467</v>
      </c>
      <c r="C179" s="8" t="s">
        <v>468</v>
      </c>
      <c r="D179" s="2" t="s">
        <v>469</v>
      </c>
      <c r="E179" s="178">
        <v>1.2</v>
      </c>
      <c r="F179" s="98">
        <v>680</v>
      </c>
      <c r="G179" s="142">
        <f t="shared" si="12"/>
        <v>816</v>
      </c>
      <c r="H179" s="135">
        <f t="shared" si="14"/>
        <v>1.0072035916781337E-3</v>
      </c>
      <c r="I179" s="180">
        <f>ROUND(F179*Прил.10!$D$13,2)</f>
        <v>5467.2</v>
      </c>
      <c r="J179" s="180">
        <f t="shared" si="13"/>
        <v>6560.64</v>
      </c>
    </row>
    <row r="180" spans="1:10" s="12" customFormat="1" ht="25.5" hidden="1" customHeight="1" outlineLevel="1" x14ac:dyDescent="0.2">
      <c r="A180" s="179">
        <v>151</v>
      </c>
      <c r="B180" s="130" t="s">
        <v>470</v>
      </c>
      <c r="C180" s="8" t="s">
        <v>471</v>
      </c>
      <c r="D180" s="2" t="s">
        <v>405</v>
      </c>
      <c r="E180" s="178">
        <v>0.20399999999999999</v>
      </c>
      <c r="F180" s="98">
        <v>3986</v>
      </c>
      <c r="G180" s="142">
        <f t="shared" si="12"/>
        <v>813.14</v>
      </c>
      <c r="H180" s="135">
        <f t="shared" si="14"/>
        <v>1.003673441834752E-3</v>
      </c>
      <c r="I180" s="180">
        <f>ROUND(F180*Прил.10!$D$13,2)</f>
        <v>32047.439999999999</v>
      </c>
      <c r="J180" s="180">
        <f t="shared" si="13"/>
        <v>6537.68</v>
      </c>
    </row>
    <row r="181" spans="1:10" s="12" customFormat="1" ht="51" hidden="1" customHeight="1" outlineLevel="1" x14ac:dyDescent="0.2">
      <c r="A181" s="179">
        <v>152</v>
      </c>
      <c r="B181" s="130" t="s">
        <v>472</v>
      </c>
      <c r="C181" s="8" t="s">
        <v>473</v>
      </c>
      <c r="D181" s="2" t="s">
        <v>250</v>
      </c>
      <c r="E181" s="178">
        <v>3</v>
      </c>
      <c r="F181" s="98">
        <v>259.56</v>
      </c>
      <c r="G181" s="142">
        <f t="shared" si="12"/>
        <v>778.68</v>
      </c>
      <c r="H181" s="135">
        <f t="shared" si="14"/>
        <v>9.6113883917638382E-4</v>
      </c>
      <c r="I181" s="180">
        <f>ROUND(F181*Прил.10!$D$13,2)</f>
        <v>2086.86</v>
      </c>
      <c r="J181" s="180">
        <f t="shared" si="13"/>
        <v>6260.58</v>
      </c>
    </row>
    <row r="182" spans="1:10" s="12" customFormat="1" ht="14.25" hidden="1" customHeight="1" outlineLevel="1" x14ac:dyDescent="0.2">
      <c r="A182" s="179">
        <v>153</v>
      </c>
      <c r="B182" s="130" t="s">
        <v>474</v>
      </c>
      <c r="C182" s="8" t="s">
        <v>475</v>
      </c>
      <c r="D182" s="2" t="s">
        <v>250</v>
      </c>
      <c r="E182" s="178">
        <v>1</v>
      </c>
      <c r="F182" s="98">
        <v>745.79</v>
      </c>
      <c r="G182" s="142">
        <f t="shared" si="12"/>
        <v>745.79</v>
      </c>
      <c r="H182" s="135">
        <f t="shared" si="14"/>
        <v>9.2054211597749431E-4</v>
      </c>
      <c r="I182" s="180">
        <f>ROUND(F182*Прил.10!$D$13,2)</f>
        <v>5996.15</v>
      </c>
      <c r="J182" s="180">
        <f t="shared" si="13"/>
        <v>5996.15</v>
      </c>
    </row>
    <row r="183" spans="1:10" s="12" customFormat="1" ht="38.25" hidden="1" customHeight="1" outlineLevel="1" x14ac:dyDescent="0.2">
      <c r="A183" s="179">
        <v>154</v>
      </c>
      <c r="B183" s="130" t="s">
        <v>476</v>
      </c>
      <c r="C183" s="8" t="s">
        <v>477</v>
      </c>
      <c r="D183" s="2" t="s">
        <v>250</v>
      </c>
      <c r="E183" s="178">
        <v>6</v>
      </c>
      <c r="F183" s="98">
        <v>122.79</v>
      </c>
      <c r="G183" s="142">
        <f t="shared" si="12"/>
        <v>736.74</v>
      </c>
      <c r="H183" s="135">
        <f t="shared" si="14"/>
        <v>9.0937153692763274E-4</v>
      </c>
      <c r="I183" s="180">
        <f>ROUND(F183*Прил.10!$D$13,2)</f>
        <v>987.23</v>
      </c>
      <c r="J183" s="180">
        <f t="shared" si="13"/>
        <v>5923.38</v>
      </c>
    </row>
    <row r="184" spans="1:10" s="12" customFormat="1" ht="38.25" hidden="1" customHeight="1" outlineLevel="1" x14ac:dyDescent="0.2">
      <c r="A184" s="179">
        <v>155</v>
      </c>
      <c r="B184" s="130" t="s">
        <v>478</v>
      </c>
      <c r="C184" s="8" t="s">
        <v>479</v>
      </c>
      <c r="D184" s="2" t="s">
        <v>422</v>
      </c>
      <c r="E184" s="178">
        <v>95.7</v>
      </c>
      <c r="F184" s="98">
        <v>7.5</v>
      </c>
      <c r="G184" s="142">
        <f t="shared" si="12"/>
        <v>717.75</v>
      </c>
      <c r="H184" s="135">
        <f t="shared" si="14"/>
        <v>8.8593183569482905E-4</v>
      </c>
      <c r="I184" s="180">
        <f>ROUND(F184*Прил.10!$D$13,2)</f>
        <v>60.3</v>
      </c>
      <c r="J184" s="180">
        <f t="shared" si="13"/>
        <v>5770.71</v>
      </c>
    </row>
    <row r="185" spans="1:10" s="12" customFormat="1" ht="14.25" hidden="1" customHeight="1" outlineLevel="1" x14ac:dyDescent="0.2">
      <c r="A185" s="179">
        <v>156</v>
      </c>
      <c r="B185" s="130" t="s">
        <v>480</v>
      </c>
      <c r="C185" s="8" t="s">
        <v>481</v>
      </c>
      <c r="D185" s="2" t="s">
        <v>405</v>
      </c>
      <c r="E185" s="178">
        <v>69.599999999999994</v>
      </c>
      <c r="F185" s="98">
        <v>10</v>
      </c>
      <c r="G185" s="142">
        <f t="shared" si="12"/>
        <v>696</v>
      </c>
      <c r="H185" s="135">
        <f t="shared" si="14"/>
        <v>8.5908541643134936E-4</v>
      </c>
      <c r="I185" s="180">
        <f>ROUND(F185*Прил.10!$D$13,2)</f>
        <v>80.400000000000006</v>
      </c>
      <c r="J185" s="180">
        <f t="shared" si="13"/>
        <v>5595.84</v>
      </c>
    </row>
    <row r="186" spans="1:10" s="12" customFormat="1" ht="14.25" hidden="1" customHeight="1" outlineLevel="1" x14ac:dyDescent="0.2">
      <c r="A186" s="179">
        <v>157</v>
      </c>
      <c r="B186" s="130" t="s">
        <v>482</v>
      </c>
      <c r="C186" s="8" t="s">
        <v>483</v>
      </c>
      <c r="D186" s="2" t="s">
        <v>299</v>
      </c>
      <c r="E186" s="178">
        <v>19.32</v>
      </c>
      <c r="F186" s="98">
        <v>35.53</v>
      </c>
      <c r="G186" s="142">
        <f t="shared" si="12"/>
        <v>686.44</v>
      </c>
      <c r="H186" s="135">
        <f t="shared" si="14"/>
        <v>8.4728533513668894E-4</v>
      </c>
      <c r="I186" s="180">
        <f>ROUND(F186*Прил.10!$D$13,2)</f>
        <v>285.66000000000003</v>
      </c>
      <c r="J186" s="180">
        <f t="shared" si="13"/>
        <v>5518.95</v>
      </c>
    </row>
    <row r="187" spans="1:10" s="12" customFormat="1" ht="14.25" hidden="1" customHeight="1" outlineLevel="1" x14ac:dyDescent="0.2">
      <c r="A187" s="179">
        <v>158</v>
      </c>
      <c r="B187" s="130" t="s">
        <v>484</v>
      </c>
      <c r="C187" s="8" t="s">
        <v>485</v>
      </c>
      <c r="D187" s="2" t="s">
        <v>486</v>
      </c>
      <c r="E187" s="178">
        <v>1.4950000000000001</v>
      </c>
      <c r="F187" s="98">
        <v>458</v>
      </c>
      <c r="G187" s="142">
        <f t="shared" si="12"/>
        <v>684.71</v>
      </c>
      <c r="H187" s="135">
        <f t="shared" si="14"/>
        <v>8.4514996477688112E-4</v>
      </c>
      <c r="I187" s="180">
        <f>ROUND(F187*Прил.10!$D$13,2)</f>
        <v>3682.32</v>
      </c>
      <c r="J187" s="180">
        <f t="shared" si="13"/>
        <v>5505.07</v>
      </c>
    </row>
    <row r="188" spans="1:10" s="12" customFormat="1" ht="14.25" hidden="1" customHeight="1" outlineLevel="1" x14ac:dyDescent="0.2">
      <c r="A188" s="179">
        <v>159</v>
      </c>
      <c r="B188" s="130" t="s">
        <v>487</v>
      </c>
      <c r="C188" s="8" t="s">
        <v>488</v>
      </c>
      <c r="D188" s="2" t="s">
        <v>281</v>
      </c>
      <c r="E188" s="178">
        <v>7.2400000000000006E-2</v>
      </c>
      <c r="F188" s="98">
        <v>9424</v>
      </c>
      <c r="G188" s="142">
        <f t="shared" si="12"/>
        <v>682.3</v>
      </c>
      <c r="H188" s="135">
        <f t="shared" si="14"/>
        <v>8.4217525809067483E-4</v>
      </c>
      <c r="I188" s="180">
        <f>ROUND(F188*Прил.10!$D$13,2)</f>
        <v>75768.960000000006</v>
      </c>
      <c r="J188" s="180">
        <f t="shared" si="13"/>
        <v>5485.67</v>
      </c>
    </row>
    <row r="189" spans="1:10" s="12" customFormat="1" ht="25.5" hidden="1" customHeight="1" outlineLevel="1" x14ac:dyDescent="0.2">
      <c r="A189" s="179">
        <v>160</v>
      </c>
      <c r="B189" s="130" t="s">
        <v>489</v>
      </c>
      <c r="C189" s="8" t="s">
        <v>490</v>
      </c>
      <c r="D189" s="2" t="s">
        <v>281</v>
      </c>
      <c r="E189" s="178">
        <v>0.11838</v>
      </c>
      <c r="F189" s="98">
        <v>5763</v>
      </c>
      <c r="G189" s="142">
        <f t="shared" si="12"/>
        <v>682.22</v>
      </c>
      <c r="H189" s="135">
        <f t="shared" si="14"/>
        <v>8.4207651264051032E-4</v>
      </c>
      <c r="I189" s="180">
        <f>ROUND(F189*Прил.10!$D$13,2)</f>
        <v>46334.52</v>
      </c>
      <c r="J189" s="180">
        <f t="shared" si="13"/>
        <v>5485.08</v>
      </c>
    </row>
    <row r="190" spans="1:10" s="12" customFormat="1" ht="38.25" hidden="1" customHeight="1" outlineLevel="1" x14ac:dyDescent="0.2">
      <c r="A190" s="179">
        <v>161</v>
      </c>
      <c r="B190" s="130" t="s">
        <v>491</v>
      </c>
      <c r="C190" s="8" t="s">
        <v>492</v>
      </c>
      <c r="D190" s="2" t="s">
        <v>313</v>
      </c>
      <c r="E190" s="178">
        <v>8.5</v>
      </c>
      <c r="F190" s="98">
        <v>79.430000000000007</v>
      </c>
      <c r="G190" s="142">
        <f t="shared" si="12"/>
        <v>675.16</v>
      </c>
      <c r="H190" s="135">
        <f t="shared" si="14"/>
        <v>8.3336222666349118E-4</v>
      </c>
      <c r="I190" s="180">
        <f>ROUND(F190*Прил.10!$D$13,2)</f>
        <v>638.62</v>
      </c>
      <c r="J190" s="180">
        <f t="shared" si="13"/>
        <v>5428.27</v>
      </c>
    </row>
    <row r="191" spans="1:10" s="12" customFormat="1" ht="38.25" hidden="1" customHeight="1" outlineLevel="1" x14ac:dyDescent="0.2">
      <c r="A191" s="179">
        <v>162</v>
      </c>
      <c r="B191" s="130" t="s">
        <v>493</v>
      </c>
      <c r="C191" s="8" t="s">
        <v>494</v>
      </c>
      <c r="D191" s="2" t="s">
        <v>313</v>
      </c>
      <c r="E191" s="178">
        <v>5</v>
      </c>
      <c r="F191" s="98">
        <v>128.25</v>
      </c>
      <c r="G191" s="142">
        <f t="shared" si="12"/>
        <v>641.25</v>
      </c>
      <c r="H191" s="135">
        <f t="shared" si="14"/>
        <v>7.9150649897500398E-4</v>
      </c>
      <c r="I191" s="180">
        <f>ROUND(F191*Прил.10!$D$13,2)</f>
        <v>1031.1300000000001</v>
      </c>
      <c r="J191" s="180">
        <f t="shared" si="13"/>
        <v>5155.6499999999996</v>
      </c>
    </row>
    <row r="192" spans="1:10" s="12" customFormat="1" ht="38.25" hidden="1" customHeight="1" outlineLevel="1" x14ac:dyDescent="0.2">
      <c r="A192" s="179">
        <v>163</v>
      </c>
      <c r="B192" s="130" t="s">
        <v>495</v>
      </c>
      <c r="C192" s="8" t="s">
        <v>496</v>
      </c>
      <c r="D192" s="2" t="s">
        <v>250</v>
      </c>
      <c r="E192" s="178">
        <v>1</v>
      </c>
      <c r="F192" s="98">
        <v>617.94000000000005</v>
      </c>
      <c r="G192" s="142">
        <f t="shared" si="12"/>
        <v>617.94000000000005</v>
      </c>
      <c r="H192" s="135">
        <f t="shared" si="14"/>
        <v>7.6273454343331619E-4</v>
      </c>
      <c r="I192" s="180">
        <f>ROUND(F192*Прил.10!$D$13,2)</f>
        <v>4968.24</v>
      </c>
      <c r="J192" s="180">
        <f t="shared" si="13"/>
        <v>4968.24</v>
      </c>
    </row>
    <row r="193" spans="1:10" s="12" customFormat="1" ht="38.25" hidden="1" customHeight="1" outlineLevel="1" x14ac:dyDescent="0.2">
      <c r="A193" s="179">
        <v>164</v>
      </c>
      <c r="B193" s="130" t="s">
        <v>497</v>
      </c>
      <c r="C193" s="8" t="s">
        <v>498</v>
      </c>
      <c r="D193" s="2" t="s">
        <v>268</v>
      </c>
      <c r="E193" s="178">
        <v>0.623</v>
      </c>
      <c r="F193" s="98">
        <v>968</v>
      </c>
      <c r="G193" s="142">
        <f t="shared" si="12"/>
        <v>603.05999999999995</v>
      </c>
      <c r="H193" s="135">
        <f t="shared" si="14"/>
        <v>7.4436788970271483E-4</v>
      </c>
      <c r="I193" s="180">
        <f>ROUND(F193*Прил.10!$D$13,2)</f>
        <v>7782.72</v>
      </c>
      <c r="J193" s="180">
        <f t="shared" si="13"/>
        <v>4848.63</v>
      </c>
    </row>
    <row r="194" spans="1:10" s="12" customFormat="1" ht="14.25" hidden="1" customHeight="1" outlineLevel="1" x14ac:dyDescent="0.2">
      <c r="A194" s="179">
        <v>165</v>
      </c>
      <c r="B194" s="130" t="s">
        <v>499</v>
      </c>
      <c r="C194" s="8" t="s">
        <v>500</v>
      </c>
      <c r="D194" s="2" t="s">
        <v>501</v>
      </c>
      <c r="E194" s="178">
        <v>30</v>
      </c>
      <c r="F194" s="98">
        <v>19.899999999999999</v>
      </c>
      <c r="G194" s="142">
        <f t="shared" ref="G194:G257" si="15">ROUND(E194*F194,2)</f>
        <v>597</v>
      </c>
      <c r="H194" s="135">
        <f t="shared" si="14"/>
        <v>7.3688792185275232E-4</v>
      </c>
      <c r="I194" s="180">
        <f>ROUND(F194*Прил.10!$D$13,2)</f>
        <v>160</v>
      </c>
      <c r="J194" s="180">
        <f t="shared" ref="J194:J257" si="16">ROUND(I194*E194,2)</f>
        <v>4800</v>
      </c>
    </row>
    <row r="195" spans="1:10" s="12" customFormat="1" ht="38.25" hidden="1" customHeight="1" outlineLevel="1" x14ac:dyDescent="0.2">
      <c r="A195" s="179">
        <v>166</v>
      </c>
      <c r="B195" s="130" t="s">
        <v>502</v>
      </c>
      <c r="C195" s="8" t="s">
        <v>503</v>
      </c>
      <c r="D195" s="2" t="s">
        <v>268</v>
      </c>
      <c r="E195" s="178">
        <v>0.2797</v>
      </c>
      <c r="F195" s="98">
        <v>1980</v>
      </c>
      <c r="G195" s="142">
        <f t="shared" si="15"/>
        <v>553.80999999999995</v>
      </c>
      <c r="H195" s="135">
        <f t="shared" si="14"/>
        <v>6.8357772194518039E-4</v>
      </c>
      <c r="I195" s="180">
        <f>ROUND(F195*Прил.10!$D$13,2)</f>
        <v>15919.2</v>
      </c>
      <c r="J195" s="180">
        <f t="shared" si="16"/>
        <v>4452.6000000000004</v>
      </c>
    </row>
    <row r="196" spans="1:10" s="12" customFormat="1" ht="14.25" hidden="1" customHeight="1" outlineLevel="1" x14ac:dyDescent="0.2">
      <c r="A196" s="179">
        <v>167</v>
      </c>
      <c r="B196" s="130" t="s">
        <v>504</v>
      </c>
      <c r="C196" s="8" t="s">
        <v>505</v>
      </c>
      <c r="D196" s="2" t="s">
        <v>281</v>
      </c>
      <c r="E196" s="178">
        <v>5.5599999999999997E-2</v>
      </c>
      <c r="F196" s="98">
        <v>9793</v>
      </c>
      <c r="G196" s="142">
        <f t="shared" si="15"/>
        <v>544.49</v>
      </c>
      <c r="H196" s="135">
        <f t="shared" si="14"/>
        <v>6.7207387700101361E-4</v>
      </c>
      <c r="I196" s="180">
        <f>ROUND(F196*Прил.10!$D$13,2)</f>
        <v>78735.72</v>
      </c>
      <c r="J196" s="180">
        <f t="shared" si="16"/>
        <v>4377.71</v>
      </c>
    </row>
    <row r="197" spans="1:10" s="12" customFormat="1" ht="14.25" hidden="1" customHeight="1" outlineLevel="1" x14ac:dyDescent="0.2">
      <c r="A197" s="179">
        <v>168</v>
      </c>
      <c r="B197" s="130" t="s">
        <v>506</v>
      </c>
      <c r="C197" s="8" t="s">
        <v>507</v>
      </c>
      <c r="D197" s="2" t="s">
        <v>250</v>
      </c>
      <c r="E197" s="178">
        <v>2</v>
      </c>
      <c r="F197" s="98">
        <v>270.08999999999997</v>
      </c>
      <c r="G197" s="142">
        <f t="shared" si="15"/>
        <v>540.17999999999995</v>
      </c>
      <c r="H197" s="135">
        <f t="shared" si="14"/>
        <v>6.6675396587339978E-4</v>
      </c>
      <c r="I197" s="180">
        <f>ROUND(F197*Прил.10!$D$13,2)</f>
        <v>2171.52</v>
      </c>
      <c r="J197" s="180">
        <f t="shared" si="16"/>
        <v>4343.04</v>
      </c>
    </row>
    <row r="198" spans="1:10" s="12" customFormat="1" ht="38.25" hidden="1" customHeight="1" outlineLevel="1" x14ac:dyDescent="0.2">
      <c r="A198" s="179">
        <v>169</v>
      </c>
      <c r="B198" s="130" t="s">
        <v>508</v>
      </c>
      <c r="C198" s="8" t="s">
        <v>509</v>
      </c>
      <c r="D198" s="2" t="s">
        <v>281</v>
      </c>
      <c r="E198" s="178">
        <v>3.6200000000000003E-2</v>
      </c>
      <c r="F198" s="98">
        <v>14830</v>
      </c>
      <c r="G198" s="142">
        <f t="shared" si="15"/>
        <v>536.85</v>
      </c>
      <c r="H198" s="135">
        <f t="shared" si="14"/>
        <v>6.626436865103016E-4</v>
      </c>
      <c r="I198" s="180">
        <f>ROUND(F198*Прил.10!$D$13,2)</f>
        <v>119233.2</v>
      </c>
      <c r="J198" s="180">
        <f t="shared" si="16"/>
        <v>4316.24</v>
      </c>
    </row>
    <row r="199" spans="1:10" s="12" customFormat="1" ht="14.25" hidden="1" customHeight="1" outlineLevel="1" x14ac:dyDescent="0.2">
      <c r="A199" s="179">
        <v>170</v>
      </c>
      <c r="B199" s="130" t="s">
        <v>510</v>
      </c>
      <c r="C199" s="8" t="s">
        <v>511</v>
      </c>
      <c r="D199" s="2" t="s">
        <v>281</v>
      </c>
      <c r="E199" s="178">
        <v>5.1799999999999999E-2</v>
      </c>
      <c r="F199" s="98">
        <v>10362</v>
      </c>
      <c r="G199" s="142">
        <f t="shared" si="15"/>
        <v>536.75</v>
      </c>
      <c r="H199" s="135">
        <f t="shared" si="14"/>
        <v>6.6252025469759591E-4</v>
      </c>
      <c r="I199" s="180">
        <f>ROUND(F199*Прил.10!$D$13,2)</f>
        <v>83310.48</v>
      </c>
      <c r="J199" s="180">
        <f t="shared" si="16"/>
        <v>4315.4799999999996</v>
      </c>
    </row>
    <row r="200" spans="1:10" s="12" customFormat="1" ht="25.5" hidden="1" customHeight="1" outlineLevel="1" x14ac:dyDescent="0.2">
      <c r="A200" s="179">
        <v>171</v>
      </c>
      <c r="B200" s="130" t="s">
        <v>512</v>
      </c>
      <c r="C200" s="8" t="s">
        <v>513</v>
      </c>
      <c r="D200" s="2" t="s">
        <v>299</v>
      </c>
      <c r="E200" s="178">
        <v>83.203999999999994</v>
      </c>
      <c r="F200" s="98">
        <v>6.2</v>
      </c>
      <c r="G200" s="142">
        <f t="shared" si="15"/>
        <v>515.86</v>
      </c>
      <c r="H200" s="135">
        <f t="shared" si="14"/>
        <v>6.3673534902338488E-4</v>
      </c>
      <c r="I200" s="180">
        <f>ROUND(F200*Прил.10!$D$13,2)</f>
        <v>49.85</v>
      </c>
      <c r="J200" s="180">
        <f t="shared" si="16"/>
        <v>4147.72</v>
      </c>
    </row>
    <row r="201" spans="1:10" s="12" customFormat="1" ht="38.25" hidden="1" customHeight="1" outlineLevel="1" x14ac:dyDescent="0.2">
      <c r="A201" s="179">
        <v>172</v>
      </c>
      <c r="B201" s="130" t="s">
        <v>433</v>
      </c>
      <c r="C201" s="8" t="s">
        <v>434</v>
      </c>
      <c r="D201" s="2" t="s">
        <v>299</v>
      </c>
      <c r="E201" s="178">
        <v>79.2</v>
      </c>
      <c r="F201" s="98">
        <v>6.46</v>
      </c>
      <c r="G201" s="142">
        <f t="shared" si="15"/>
        <v>511.63</v>
      </c>
      <c r="H201" s="135">
        <f t="shared" si="14"/>
        <v>6.3151418334593578E-4</v>
      </c>
      <c r="I201" s="180">
        <f>ROUND(F201*Прил.10!$D$13,2)</f>
        <v>51.94</v>
      </c>
      <c r="J201" s="180">
        <f t="shared" si="16"/>
        <v>4113.6499999999996</v>
      </c>
    </row>
    <row r="202" spans="1:10" s="12" customFormat="1" ht="14.25" hidden="1" customHeight="1" outlineLevel="1" x14ac:dyDescent="0.2">
      <c r="A202" s="179">
        <v>173</v>
      </c>
      <c r="B202" s="130" t="s">
        <v>514</v>
      </c>
      <c r="C202" s="8" t="s">
        <v>515</v>
      </c>
      <c r="D202" s="2" t="s">
        <v>400</v>
      </c>
      <c r="E202" s="178">
        <v>32.76</v>
      </c>
      <c r="F202" s="98">
        <v>15.25</v>
      </c>
      <c r="G202" s="142">
        <f t="shared" si="15"/>
        <v>499.59</v>
      </c>
      <c r="H202" s="135">
        <f t="shared" si="14"/>
        <v>6.1665299309617504E-4</v>
      </c>
      <c r="I202" s="180">
        <f>ROUND(F202*Прил.10!$D$13,2)</f>
        <v>122.61</v>
      </c>
      <c r="J202" s="180">
        <f t="shared" si="16"/>
        <v>4016.7</v>
      </c>
    </row>
    <row r="203" spans="1:10" s="12" customFormat="1" ht="38.25" hidden="1" customHeight="1" outlineLevel="1" x14ac:dyDescent="0.2">
      <c r="A203" s="179">
        <v>174</v>
      </c>
      <c r="B203" s="130" t="s">
        <v>516</v>
      </c>
      <c r="C203" s="8" t="s">
        <v>517</v>
      </c>
      <c r="D203" s="2" t="s">
        <v>250</v>
      </c>
      <c r="E203" s="178">
        <v>2</v>
      </c>
      <c r="F203" s="98">
        <v>240</v>
      </c>
      <c r="G203" s="142">
        <f t="shared" si="15"/>
        <v>480</v>
      </c>
      <c r="H203" s="135">
        <f t="shared" si="14"/>
        <v>5.9247270098713751E-4</v>
      </c>
      <c r="I203" s="180">
        <f>ROUND(F203*Прил.10!$D$13,2)</f>
        <v>1929.6</v>
      </c>
      <c r="J203" s="180">
        <f t="shared" si="16"/>
        <v>3859.2</v>
      </c>
    </row>
    <row r="204" spans="1:10" s="12" customFormat="1" ht="38.25" hidden="1" customHeight="1" outlineLevel="1" x14ac:dyDescent="0.2">
      <c r="A204" s="179">
        <v>175</v>
      </c>
      <c r="B204" s="130" t="s">
        <v>518</v>
      </c>
      <c r="C204" s="8" t="s">
        <v>519</v>
      </c>
      <c r="D204" s="2" t="s">
        <v>250</v>
      </c>
      <c r="E204" s="178">
        <v>4</v>
      </c>
      <c r="F204" s="98">
        <v>117.85</v>
      </c>
      <c r="G204" s="142">
        <f t="shared" si="15"/>
        <v>471.4</v>
      </c>
      <c r="H204" s="135">
        <f t="shared" si="14"/>
        <v>5.8185756509445124E-4</v>
      </c>
      <c r="I204" s="180">
        <f>ROUND(F204*Прил.10!$D$13,2)</f>
        <v>947.51</v>
      </c>
      <c r="J204" s="180">
        <f t="shared" si="16"/>
        <v>3790.04</v>
      </c>
    </row>
    <row r="205" spans="1:10" s="12" customFormat="1" ht="14.25" hidden="1" customHeight="1" outlineLevel="1" x14ac:dyDescent="0.2">
      <c r="A205" s="179">
        <v>176</v>
      </c>
      <c r="B205" s="130" t="s">
        <v>520</v>
      </c>
      <c r="C205" s="8" t="s">
        <v>521</v>
      </c>
      <c r="D205" s="2" t="s">
        <v>281</v>
      </c>
      <c r="E205" s="178">
        <v>3.9100000000000003E-2</v>
      </c>
      <c r="F205" s="98">
        <v>11524</v>
      </c>
      <c r="G205" s="142">
        <f t="shared" si="15"/>
        <v>450.59</v>
      </c>
      <c r="H205" s="135">
        <f t="shared" si="14"/>
        <v>5.5617140487040472E-4</v>
      </c>
      <c r="I205" s="180">
        <f>ROUND(F205*Прил.10!$D$13,2)</f>
        <v>92652.96</v>
      </c>
      <c r="J205" s="180">
        <f t="shared" si="16"/>
        <v>3622.73</v>
      </c>
    </row>
    <row r="206" spans="1:10" s="12" customFormat="1" ht="25.5" hidden="1" customHeight="1" outlineLevel="1" x14ac:dyDescent="0.2">
      <c r="A206" s="179">
        <v>177</v>
      </c>
      <c r="B206" s="171" t="s">
        <v>258</v>
      </c>
      <c r="C206" s="8" t="s">
        <v>522</v>
      </c>
      <c r="D206" s="2" t="s">
        <v>250</v>
      </c>
      <c r="E206" s="178">
        <v>13</v>
      </c>
      <c r="F206" s="98">
        <v>33.49</v>
      </c>
      <c r="G206" s="142">
        <f t="shared" si="15"/>
        <v>435.37</v>
      </c>
      <c r="H206" s="135">
        <f t="shared" si="14"/>
        <v>5.3738508297660424E-4</v>
      </c>
      <c r="I206" s="180">
        <f>ROUND(F206*Прил.10!$D$13,2)</f>
        <v>269.26</v>
      </c>
      <c r="J206" s="180">
        <f t="shared" si="16"/>
        <v>3500.38</v>
      </c>
    </row>
    <row r="207" spans="1:10" s="12" customFormat="1" ht="25.5" hidden="1" customHeight="1" outlineLevel="1" x14ac:dyDescent="0.2">
      <c r="A207" s="179">
        <v>178</v>
      </c>
      <c r="B207" s="130" t="s">
        <v>523</v>
      </c>
      <c r="C207" s="8" t="s">
        <v>524</v>
      </c>
      <c r="D207" s="2" t="s">
        <v>525</v>
      </c>
      <c r="E207" s="178">
        <v>2.8000000000000001E-2</v>
      </c>
      <c r="F207" s="98">
        <v>15270.7</v>
      </c>
      <c r="G207" s="142">
        <f t="shared" si="15"/>
        <v>427.58</v>
      </c>
      <c r="H207" s="135">
        <f t="shared" si="14"/>
        <v>5.277697447668338E-4</v>
      </c>
      <c r="I207" s="180">
        <f>ROUND(F207*Прил.10!$D$13,2)</f>
        <v>122776.43</v>
      </c>
      <c r="J207" s="180">
        <f t="shared" si="16"/>
        <v>3437.74</v>
      </c>
    </row>
    <row r="208" spans="1:10" s="12" customFormat="1" ht="38.25" hidden="1" customHeight="1" outlineLevel="1" x14ac:dyDescent="0.2">
      <c r="A208" s="179">
        <v>179</v>
      </c>
      <c r="B208" s="130" t="s">
        <v>526</v>
      </c>
      <c r="C208" s="8" t="s">
        <v>527</v>
      </c>
      <c r="D208" s="2" t="s">
        <v>281</v>
      </c>
      <c r="E208" s="178">
        <v>0.17199999999999999</v>
      </c>
      <c r="F208" s="98">
        <v>2476.7600000000002</v>
      </c>
      <c r="G208" s="142">
        <f t="shared" si="15"/>
        <v>426</v>
      </c>
      <c r="H208" s="135">
        <f t="shared" si="14"/>
        <v>5.2581952212608452E-4</v>
      </c>
      <c r="I208" s="180">
        <f>ROUND(F208*Прил.10!$D$13,2)</f>
        <v>19913.150000000001</v>
      </c>
      <c r="J208" s="180">
        <f t="shared" si="16"/>
        <v>3425.06</v>
      </c>
    </row>
    <row r="209" spans="1:10" s="12" customFormat="1" ht="14.25" hidden="1" customHeight="1" outlineLevel="1" x14ac:dyDescent="0.2">
      <c r="A209" s="179">
        <v>180</v>
      </c>
      <c r="B209" s="130" t="s">
        <v>528</v>
      </c>
      <c r="C209" s="8" t="s">
        <v>529</v>
      </c>
      <c r="D209" s="2" t="s">
        <v>281</v>
      </c>
      <c r="E209" s="178">
        <v>6.8400000000000002E-2</v>
      </c>
      <c r="F209" s="98">
        <v>6143.8</v>
      </c>
      <c r="G209" s="142">
        <f t="shared" si="15"/>
        <v>420.24</v>
      </c>
      <c r="H209" s="135">
        <f t="shared" si="14"/>
        <v>5.1870984971423887E-4</v>
      </c>
      <c r="I209" s="180">
        <f>ROUND(F209*Прил.10!$D$13,2)</f>
        <v>49396.15</v>
      </c>
      <c r="J209" s="180">
        <f t="shared" si="16"/>
        <v>3378.7</v>
      </c>
    </row>
    <row r="210" spans="1:10" s="12" customFormat="1" ht="14.25" hidden="1" customHeight="1" outlineLevel="1" x14ac:dyDescent="0.2">
      <c r="A210" s="179">
        <v>181</v>
      </c>
      <c r="B210" s="130" t="s">
        <v>530</v>
      </c>
      <c r="C210" s="8" t="s">
        <v>531</v>
      </c>
      <c r="D210" s="2" t="s">
        <v>400</v>
      </c>
      <c r="E210" s="178">
        <v>14.238</v>
      </c>
      <c r="F210" s="98">
        <v>28.6</v>
      </c>
      <c r="G210" s="142">
        <f t="shared" si="15"/>
        <v>407.21</v>
      </c>
      <c r="H210" s="135">
        <f t="shared" si="14"/>
        <v>5.0262668451869221E-4</v>
      </c>
      <c r="I210" s="180">
        <f>ROUND(F210*Прил.10!$D$13,2)</f>
        <v>229.94</v>
      </c>
      <c r="J210" s="180">
        <f t="shared" si="16"/>
        <v>3273.89</v>
      </c>
    </row>
    <row r="211" spans="1:10" s="12" customFormat="1" ht="25.5" hidden="1" customHeight="1" outlineLevel="1" x14ac:dyDescent="0.2">
      <c r="A211" s="179">
        <v>182</v>
      </c>
      <c r="B211" s="130" t="s">
        <v>532</v>
      </c>
      <c r="C211" s="8" t="s">
        <v>533</v>
      </c>
      <c r="D211" s="2" t="s">
        <v>299</v>
      </c>
      <c r="E211" s="178">
        <v>13.96</v>
      </c>
      <c r="F211" s="98">
        <v>28.25</v>
      </c>
      <c r="G211" s="142">
        <f t="shared" si="15"/>
        <v>394.37</v>
      </c>
      <c r="H211" s="135">
        <f t="shared" si="14"/>
        <v>4.867780397672863E-4</v>
      </c>
      <c r="I211" s="180">
        <f>ROUND(F211*Прил.10!$D$13,2)</f>
        <v>227.13</v>
      </c>
      <c r="J211" s="180">
        <f t="shared" si="16"/>
        <v>3170.73</v>
      </c>
    </row>
    <row r="212" spans="1:10" s="12" customFormat="1" ht="38.25" hidden="1" customHeight="1" outlineLevel="1" x14ac:dyDescent="0.2">
      <c r="A212" s="179">
        <v>183</v>
      </c>
      <c r="B212" s="130" t="s">
        <v>534</v>
      </c>
      <c r="C212" s="8" t="s">
        <v>535</v>
      </c>
      <c r="D212" s="2" t="s">
        <v>268</v>
      </c>
      <c r="E212" s="178">
        <v>0.34649999999999997</v>
      </c>
      <c r="F212" s="98">
        <v>1100</v>
      </c>
      <c r="G212" s="142">
        <f t="shared" si="15"/>
        <v>381.15</v>
      </c>
      <c r="H212" s="135">
        <f t="shared" ref="H212:H275" si="17">G212/$G$353</f>
        <v>4.7046035412759885E-4</v>
      </c>
      <c r="I212" s="180">
        <f>ROUND(F212*Прил.10!$D$13,2)</f>
        <v>8844</v>
      </c>
      <c r="J212" s="180">
        <f t="shared" si="16"/>
        <v>3064.45</v>
      </c>
    </row>
    <row r="213" spans="1:10" s="12" customFormat="1" ht="25.5" hidden="1" customHeight="1" outlineLevel="1" x14ac:dyDescent="0.2">
      <c r="A213" s="179">
        <v>184</v>
      </c>
      <c r="B213" s="130" t="s">
        <v>536</v>
      </c>
      <c r="C213" s="8" t="s">
        <v>537</v>
      </c>
      <c r="D213" s="2" t="s">
        <v>268</v>
      </c>
      <c r="E213" s="178">
        <v>0.63</v>
      </c>
      <c r="F213" s="98">
        <v>600</v>
      </c>
      <c r="G213" s="142">
        <f t="shared" si="15"/>
        <v>378</v>
      </c>
      <c r="H213" s="135">
        <f t="shared" si="17"/>
        <v>4.6657225202737077E-4</v>
      </c>
      <c r="I213" s="180">
        <f>ROUND(F213*Прил.10!$D$13,2)</f>
        <v>4824</v>
      </c>
      <c r="J213" s="180">
        <f t="shared" si="16"/>
        <v>3039.12</v>
      </c>
    </row>
    <row r="214" spans="1:10" s="12" customFormat="1" ht="25.5" hidden="1" customHeight="1" outlineLevel="1" x14ac:dyDescent="0.2">
      <c r="A214" s="179">
        <v>185</v>
      </c>
      <c r="B214" s="130" t="s">
        <v>538</v>
      </c>
      <c r="C214" s="8" t="s">
        <v>539</v>
      </c>
      <c r="D214" s="2" t="s">
        <v>469</v>
      </c>
      <c r="E214" s="178">
        <v>1.2</v>
      </c>
      <c r="F214" s="98">
        <v>310</v>
      </c>
      <c r="G214" s="142">
        <f t="shared" si="15"/>
        <v>372</v>
      </c>
      <c r="H214" s="135">
        <f t="shared" si="17"/>
        <v>4.5916634326503158E-4</v>
      </c>
      <c r="I214" s="180">
        <f>ROUND(F214*Прил.10!$D$13,2)</f>
        <v>2492.4</v>
      </c>
      <c r="J214" s="180">
        <f t="shared" si="16"/>
        <v>2990.88</v>
      </c>
    </row>
    <row r="215" spans="1:10" s="12" customFormat="1" ht="63.75" hidden="1" customHeight="1" outlineLevel="1" x14ac:dyDescent="0.2">
      <c r="A215" s="179">
        <v>186</v>
      </c>
      <c r="B215" s="130" t="s">
        <v>540</v>
      </c>
      <c r="C215" s="8" t="s">
        <v>541</v>
      </c>
      <c r="D215" s="2" t="s">
        <v>250</v>
      </c>
      <c r="E215" s="178">
        <v>3</v>
      </c>
      <c r="F215" s="98">
        <v>123.84</v>
      </c>
      <c r="G215" s="142">
        <f t="shared" si="15"/>
        <v>371.52</v>
      </c>
      <c r="H215" s="135">
        <f t="shared" si="17"/>
        <v>4.585738705640444E-4</v>
      </c>
      <c r="I215" s="180">
        <f>ROUND(F215*Прил.10!$D$13,2)</f>
        <v>995.67</v>
      </c>
      <c r="J215" s="180">
        <f t="shared" si="16"/>
        <v>2987.01</v>
      </c>
    </row>
    <row r="216" spans="1:10" s="12" customFormat="1" ht="38.25" hidden="1" customHeight="1" outlineLevel="1" x14ac:dyDescent="0.2">
      <c r="A216" s="179">
        <v>187</v>
      </c>
      <c r="B216" s="130" t="s">
        <v>542</v>
      </c>
      <c r="C216" s="8" t="s">
        <v>543</v>
      </c>
      <c r="D216" s="2" t="s">
        <v>281</v>
      </c>
      <c r="E216" s="178">
        <v>0.2412</v>
      </c>
      <c r="F216" s="98">
        <v>1530</v>
      </c>
      <c r="G216" s="142">
        <f t="shared" si="15"/>
        <v>369.04</v>
      </c>
      <c r="H216" s="135">
        <f t="shared" si="17"/>
        <v>4.5551276160894424E-4</v>
      </c>
      <c r="I216" s="180">
        <f>ROUND(F216*Прил.10!$D$13,2)</f>
        <v>12301.2</v>
      </c>
      <c r="J216" s="180">
        <f t="shared" si="16"/>
        <v>2967.05</v>
      </c>
    </row>
    <row r="217" spans="1:10" s="12" customFormat="1" ht="25.5" hidden="1" customHeight="1" outlineLevel="1" x14ac:dyDescent="0.2">
      <c r="A217" s="179">
        <v>188</v>
      </c>
      <c r="B217" s="130" t="s">
        <v>544</v>
      </c>
      <c r="C217" s="8" t="s">
        <v>545</v>
      </c>
      <c r="D217" s="2" t="s">
        <v>313</v>
      </c>
      <c r="E217" s="178">
        <v>10</v>
      </c>
      <c r="F217" s="98">
        <v>36.200000000000003</v>
      </c>
      <c r="G217" s="142">
        <f t="shared" si="15"/>
        <v>362</v>
      </c>
      <c r="H217" s="135">
        <f t="shared" si="17"/>
        <v>4.4682316199446618E-4</v>
      </c>
      <c r="I217" s="180">
        <f>ROUND(F217*Прил.10!$D$13,2)</f>
        <v>291.05</v>
      </c>
      <c r="J217" s="180">
        <f t="shared" si="16"/>
        <v>2910.5</v>
      </c>
    </row>
    <row r="218" spans="1:10" s="12" customFormat="1" ht="25.5" hidden="1" customHeight="1" outlineLevel="1" x14ac:dyDescent="0.2">
      <c r="A218" s="179">
        <v>189</v>
      </c>
      <c r="B218" s="130" t="s">
        <v>546</v>
      </c>
      <c r="C218" s="8" t="s">
        <v>547</v>
      </c>
      <c r="D218" s="2" t="s">
        <v>281</v>
      </c>
      <c r="E218" s="178">
        <v>0.24010000000000001</v>
      </c>
      <c r="F218" s="98">
        <v>1383.1</v>
      </c>
      <c r="G218" s="142">
        <f t="shared" si="15"/>
        <v>332.08</v>
      </c>
      <c r="H218" s="135">
        <f t="shared" si="17"/>
        <v>4.0989236363293461E-4</v>
      </c>
      <c r="I218" s="180">
        <f>ROUND(F218*Прил.10!$D$13,2)</f>
        <v>11120.12</v>
      </c>
      <c r="J218" s="180">
        <f t="shared" si="16"/>
        <v>2669.94</v>
      </c>
    </row>
    <row r="219" spans="1:10" s="12" customFormat="1" ht="25.5" hidden="1" customHeight="1" outlineLevel="1" x14ac:dyDescent="0.2">
      <c r="A219" s="179">
        <v>190</v>
      </c>
      <c r="B219" s="130" t="s">
        <v>548</v>
      </c>
      <c r="C219" s="8" t="s">
        <v>549</v>
      </c>
      <c r="D219" s="2" t="s">
        <v>250</v>
      </c>
      <c r="E219" s="178">
        <v>1</v>
      </c>
      <c r="F219" s="98">
        <v>330.65</v>
      </c>
      <c r="G219" s="142">
        <f t="shared" si="15"/>
        <v>330.65</v>
      </c>
      <c r="H219" s="135">
        <f t="shared" si="17"/>
        <v>4.0812728871124376E-4</v>
      </c>
      <c r="I219" s="180">
        <f>ROUND(F219*Прил.10!$D$13,2)</f>
        <v>2658.43</v>
      </c>
      <c r="J219" s="180">
        <f t="shared" si="16"/>
        <v>2658.43</v>
      </c>
    </row>
    <row r="220" spans="1:10" s="12" customFormat="1" ht="25.5" hidden="1" customHeight="1" outlineLevel="1" x14ac:dyDescent="0.2">
      <c r="A220" s="179">
        <v>191</v>
      </c>
      <c r="B220" s="171" t="s">
        <v>258</v>
      </c>
      <c r="C220" s="8" t="s">
        <v>550</v>
      </c>
      <c r="D220" s="2" t="s">
        <v>250</v>
      </c>
      <c r="E220" s="178">
        <v>2</v>
      </c>
      <c r="F220" s="98">
        <v>164.77</v>
      </c>
      <c r="G220" s="142">
        <f t="shared" si="15"/>
        <v>329.54</v>
      </c>
      <c r="H220" s="135">
        <f t="shared" si="17"/>
        <v>4.0675719559021107E-4</v>
      </c>
      <c r="I220" s="180">
        <f>ROUND(F220*Прил.10!$D$13,2)</f>
        <v>1324.75</v>
      </c>
      <c r="J220" s="180">
        <f t="shared" si="16"/>
        <v>2649.5</v>
      </c>
    </row>
    <row r="221" spans="1:10" s="12" customFormat="1" ht="25.5" hidden="1" customHeight="1" outlineLevel="1" x14ac:dyDescent="0.2">
      <c r="A221" s="179">
        <v>192</v>
      </c>
      <c r="B221" s="130" t="s">
        <v>551</v>
      </c>
      <c r="C221" s="8" t="s">
        <v>552</v>
      </c>
      <c r="D221" s="2" t="s">
        <v>281</v>
      </c>
      <c r="E221" s="178">
        <v>0.1258</v>
      </c>
      <c r="F221" s="98">
        <v>2606.9</v>
      </c>
      <c r="G221" s="142">
        <f t="shared" si="15"/>
        <v>327.95</v>
      </c>
      <c r="H221" s="135">
        <f t="shared" si="17"/>
        <v>4.0479462976819114E-4</v>
      </c>
      <c r="I221" s="180">
        <f>ROUND(F221*Прил.10!$D$13,2)</f>
        <v>20959.48</v>
      </c>
      <c r="J221" s="180">
        <f t="shared" si="16"/>
        <v>2636.7</v>
      </c>
    </row>
    <row r="222" spans="1:10" s="12" customFormat="1" ht="25.5" hidden="1" customHeight="1" outlineLevel="1" x14ac:dyDescent="0.2">
      <c r="A222" s="179">
        <v>193</v>
      </c>
      <c r="B222" s="130" t="s">
        <v>553</v>
      </c>
      <c r="C222" s="8" t="s">
        <v>554</v>
      </c>
      <c r="D222" s="2" t="s">
        <v>555</v>
      </c>
      <c r="E222" s="178">
        <v>321.90969999999999</v>
      </c>
      <c r="F222" s="98">
        <v>1</v>
      </c>
      <c r="G222" s="142">
        <f t="shared" si="15"/>
        <v>321.91000000000003</v>
      </c>
      <c r="H222" s="135">
        <f t="shared" si="17"/>
        <v>3.973393482807697E-4</v>
      </c>
      <c r="I222" s="180">
        <f>ROUND(F222*Прил.10!$D$13,2)</f>
        <v>8.0399999999999991</v>
      </c>
      <c r="J222" s="180">
        <f t="shared" si="16"/>
        <v>2588.15</v>
      </c>
    </row>
    <row r="223" spans="1:10" s="12" customFormat="1" ht="25.5" hidden="1" customHeight="1" outlineLevel="1" x14ac:dyDescent="0.2">
      <c r="A223" s="179">
        <v>194</v>
      </c>
      <c r="B223" s="130" t="s">
        <v>556</v>
      </c>
      <c r="C223" s="8" t="s">
        <v>557</v>
      </c>
      <c r="D223" s="2" t="s">
        <v>405</v>
      </c>
      <c r="E223" s="178">
        <v>3.7</v>
      </c>
      <c r="F223" s="98">
        <v>83</v>
      </c>
      <c r="G223" s="142">
        <f t="shared" si="15"/>
        <v>307.10000000000002</v>
      </c>
      <c r="H223" s="135">
        <f t="shared" si="17"/>
        <v>3.7905909681906237E-4</v>
      </c>
      <c r="I223" s="180">
        <f>ROUND(F223*Прил.10!$D$13,2)</f>
        <v>667.32</v>
      </c>
      <c r="J223" s="180">
        <f t="shared" si="16"/>
        <v>2469.08</v>
      </c>
    </row>
    <row r="224" spans="1:10" s="12" customFormat="1" ht="14.25" hidden="1" customHeight="1" outlineLevel="1" x14ac:dyDescent="0.2">
      <c r="A224" s="179">
        <v>195</v>
      </c>
      <c r="B224" s="130" t="s">
        <v>558</v>
      </c>
      <c r="C224" s="8" t="s">
        <v>559</v>
      </c>
      <c r="D224" s="2" t="s">
        <v>281</v>
      </c>
      <c r="E224" s="178">
        <v>2.52E-2</v>
      </c>
      <c r="F224" s="98">
        <v>12034</v>
      </c>
      <c r="G224" s="142">
        <f t="shared" si="15"/>
        <v>303.26</v>
      </c>
      <c r="H224" s="135">
        <f t="shared" si="17"/>
        <v>3.7431931521116524E-4</v>
      </c>
      <c r="I224" s="180">
        <f>ROUND(F224*Прил.10!$D$13,2)</f>
        <v>96753.36</v>
      </c>
      <c r="J224" s="180">
        <f t="shared" si="16"/>
        <v>2438.1799999999998</v>
      </c>
    </row>
    <row r="225" spans="1:10" s="12" customFormat="1" ht="51" hidden="1" customHeight="1" outlineLevel="1" x14ac:dyDescent="0.2">
      <c r="A225" s="179">
        <v>196</v>
      </c>
      <c r="B225" s="130" t="s">
        <v>560</v>
      </c>
      <c r="C225" s="8" t="s">
        <v>561</v>
      </c>
      <c r="D225" s="2" t="s">
        <v>250</v>
      </c>
      <c r="E225" s="178">
        <v>2</v>
      </c>
      <c r="F225" s="98">
        <v>149.54</v>
      </c>
      <c r="G225" s="142">
        <f t="shared" si="15"/>
        <v>299.08</v>
      </c>
      <c r="H225" s="135">
        <f t="shared" si="17"/>
        <v>3.6915986544006893E-4</v>
      </c>
      <c r="I225" s="180">
        <f>ROUND(F225*Прил.10!$D$13,2)</f>
        <v>1202.3</v>
      </c>
      <c r="J225" s="180">
        <f t="shared" si="16"/>
        <v>2404.6</v>
      </c>
    </row>
    <row r="226" spans="1:10" s="12" customFormat="1" ht="38.25" hidden="1" customHeight="1" outlineLevel="1" x14ac:dyDescent="0.2">
      <c r="A226" s="179">
        <v>197</v>
      </c>
      <c r="B226" s="130" t="s">
        <v>562</v>
      </c>
      <c r="C226" s="8" t="s">
        <v>563</v>
      </c>
      <c r="D226" s="2" t="s">
        <v>250</v>
      </c>
      <c r="E226" s="178">
        <v>4</v>
      </c>
      <c r="F226" s="98">
        <v>73.39</v>
      </c>
      <c r="G226" s="142">
        <f t="shared" si="15"/>
        <v>293.56</v>
      </c>
      <c r="H226" s="135">
        <f t="shared" si="17"/>
        <v>3.6234642937871687E-4</v>
      </c>
      <c r="I226" s="180">
        <f>ROUND(F226*Прил.10!$D$13,2)</f>
        <v>590.05999999999995</v>
      </c>
      <c r="J226" s="180">
        <f t="shared" si="16"/>
        <v>2360.2399999999998</v>
      </c>
    </row>
    <row r="227" spans="1:10" s="12" customFormat="1" ht="14.25" hidden="1" customHeight="1" outlineLevel="1" x14ac:dyDescent="0.2">
      <c r="A227" s="179">
        <v>198</v>
      </c>
      <c r="B227" s="130" t="s">
        <v>564</v>
      </c>
      <c r="C227" s="8" t="s">
        <v>565</v>
      </c>
      <c r="D227" s="2" t="s">
        <v>400</v>
      </c>
      <c r="E227" s="178">
        <v>10.612</v>
      </c>
      <c r="F227" s="98">
        <v>24.86</v>
      </c>
      <c r="G227" s="142">
        <f t="shared" si="15"/>
        <v>263.81</v>
      </c>
      <c r="H227" s="135">
        <f t="shared" si="17"/>
        <v>3.2562546509878491E-4</v>
      </c>
      <c r="I227" s="180">
        <f>ROUND(F227*Прил.10!$D$13,2)</f>
        <v>199.87</v>
      </c>
      <c r="J227" s="180">
        <f t="shared" si="16"/>
        <v>2121.02</v>
      </c>
    </row>
    <row r="228" spans="1:10" s="12" customFormat="1" ht="14.25" hidden="1" customHeight="1" outlineLevel="1" x14ac:dyDescent="0.2">
      <c r="A228" s="179">
        <v>199</v>
      </c>
      <c r="B228" s="130" t="s">
        <v>566</v>
      </c>
      <c r="C228" s="8" t="s">
        <v>567</v>
      </c>
      <c r="D228" s="2" t="s">
        <v>525</v>
      </c>
      <c r="E228" s="178">
        <v>0.96</v>
      </c>
      <c r="F228" s="98">
        <v>270</v>
      </c>
      <c r="G228" s="142">
        <f t="shared" si="15"/>
        <v>259.2</v>
      </c>
      <c r="H228" s="135">
        <f t="shared" si="17"/>
        <v>3.1993525853305426E-4</v>
      </c>
      <c r="I228" s="180">
        <f>ROUND(F228*Прил.10!$D$13,2)</f>
        <v>2170.8000000000002</v>
      </c>
      <c r="J228" s="180">
        <f t="shared" si="16"/>
        <v>2083.9699999999998</v>
      </c>
    </row>
    <row r="229" spans="1:10" s="12" customFormat="1" ht="14.25" hidden="1" customHeight="1" outlineLevel="1" x14ac:dyDescent="0.2">
      <c r="A229" s="179">
        <v>200</v>
      </c>
      <c r="B229" s="130" t="s">
        <v>568</v>
      </c>
      <c r="C229" s="8" t="s">
        <v>569</v>
      </c>
      <c r="D229" s="2" t="s">
        <v>281</v>
      </c>
      <c r="E229" s="178">
        <v>3.15E-2</v>
      </c>
      <c r="F229" s="98">
        <v>7977</v>
      </c>
      <c r="G229" s="142">
        <f t="shared" si="15"/>
        <v>251.28</v>
      </c>
      <c r="H229" s="135">
        <f t="shared" si="17"/>
        <v>3.1015945896676651E-4</v>
      </c>
      <c r="I229" s="180">
        <f>ROUND(F229*Прил.10!$D$13,2)</f>
        <v>64135.08</v>
      </c>
      <c r="J229" s="180">
        <f t="shared" si="16"/>
        <v>2020.26</v>
      </c>
    </row>
    <row r="230" spans="1:10" s="12" customFormat="1" ht="63.75" hidden="1" customHeight="1" outlineLevel="1" x14ac:dyDescent="0.2">
      <c r="A230" s="179">
        <v>201</v>
      </c>
      <c r="B230" s="130" t="s">
        <v>570</v>
      </c>
      <c r="C230" s="8" t="s">
        <v>571</v>
      </c>
      <c r="D230" s="2" t="s">
        <v>288</v>
      </c>
      <c r="E230" s="178">
        <v>0.05</v>
      </c>
      <c r="F230" s="98">
        <v>4883.8599999999997</v>
      </c>
      <c r="G230" s="142">
        <f t="shared" si="15"/>
        <v>244.19</v>
      </c>
      <c r="H230" s="135">
        <f t="shared" si="17"/>
        <v>3.0140814344593566E-4</v>
      </c>
      <c r="I230" s="180">
        <f>ROUND(F230*Прил.10!$D$13,2)</f>
        <v>39266.230000000003</v>
      </c>
      <c r="J230" s="180">
        <f t="shared" si="16"/>
        <v>1963.31</v>
      </c>
    </row>
    <row r="231" spans="1:10" s="12" customFormat="1" ht="38.25" hidden="1" customHeight="1" outlineLevel="1" x14ac:dyDescent="0.2">
      <c r="A231" s="179">
        <v>202</v>
      </c>
      <c r="B231" s="130" t="s">
        <v>572</v>
      </c>
      <c r="C231" s="8" t="s">
        <v>517</v>
      </c>
      <c r="D231" s="2" t="s">
        <v>250</v>
      </c>
      <c r="E231" s="178">
        <v>1</v>
      </c>
      <c r="F231" s="98">
        <v>240</v>
      </c>
      <c r="G231" s="142">
        <f t="shared" si="15"/>
        <v>240</v>
      </c>
      <c r="H231" s="135">
        <f t="shared" si="17"/>
        <v>2.9623635049356875E-4</v>
      </c>
      <c r="I231" s="180">
        <f>ROUND(F231*Прил.10!$D$13,2)</f>
        <v>1929.6</v>
      </c>
      <c r="J231" s="180">
        <f t="shared" si="16"/>
        <v>1929.6</v>
      </c>
    </row>
    <row r="232" spans="1:10" s="12" customFormat="1" ht="25.5" hidden="1" customHeight="1" outlineLevel="1" x14ac:dyDescent="0.2">
      <c r="A232" s="179">
        <v>203</v>
      </c>
      <c r="B232" s="130" t="s">
        <v>573</v>
      </c>
      <c r="C232" s="8" t="s">
        <v>574</v>
      </c>
      <c r="D232" s="2" t="s">
        <v>525</v>
      </c>
      <c r="E232" s="178">
        <v>0.03</v>
      </c>
      <c r="F232" s="98">
        <v>7980</v>
      </c>
      <c r="G232" s="142">
        <f t="shared" si="15"/>
        <v>239.4</v>
      </c>
      <c r="H232" s="135">
        <f t="shared" si="17"/>
        <v>2.9549575961733486E-4</v>
      </c>
      <c r="I232" s="180">
        <f>ROUND(F232*Прил.10!$D$13,2)</f>
        <v>64159.199999999997</v>
      </c>
      <c r="J232" s="180">
        <f t="shared" si="16"/>
        <v>1924.78</v>
      </c>
    </row>
    <row r="233" spans="1:10" s="12" customFormat="1" ht="38.25" hidden="1" customHeight="1" outlineLevel="1" x14ac:dyDescent="0.2">
      <c r="A233" s="179">
        <v>204</v>
      </c>
      <c r="B233" s="130" t="s">
        <v>575</v>
      </c>
      <c r="C233" s="8" t="s">
        <v>576</v>
      </c>
      <c r="D233" s="2" t="s">
        <v>400</v>
      </c>
      <c r="E233" s="178">
        <v>7.6077000000000004</v>
      </c>
      <c r="F233" s="98">
        <v>30.4</v>
      </c>
      <c r="G233" s="142">
        <f t="shared" si="15"/>
        <v>231.27</v>
      </c>
      <c r="H233" s="135">
        <f t="shared" si="17"/>
        <v>2.8546075324436523E-4</v>
      </c>
      <c r="I233" s="180">
        <f>ROUND(F233*Прил.10!$D$13,2)</f>
        <v>244.42</v>
      </c>
      <c r="J233" s="180">
        <f t="shared" si="16"/>
        <v>1859.47</v>
      </c>
    </row>
    <row r="234" spans="1:10" s="12" customFormat="1" ht="76.7" hidden="1" customHeight="1" outlineLevel="1" x14ac:dyDescent="0.2">
      <c r="A234" s="179">
        <v>205</v>
      </c>
      <c r="B234" s="130" t="s">
        <v>577</v>
      </c>
      <c r="C234" s="8" t="s">
        <v>578</v>
      </c>
      <c r="D234" s="2" t="s">
        <v>281</v>
      </c>
      <c r="E234" s="178">
        <v>2.24E-2</v>
      </c>
      <c r="F234" s="98">
        <v>10045</v>
      </c>
      <c r="G234" s="142">
        <f t="shared" si="15"/>
        <v>225.01</v>
      </c>
      <c r="H234" s="135">
        <f t="shared" si="17"/>
        <v>2.7773392176899127E-4</v>
      </c>
      <c r="I234" s="180">
        <f>ROUND(F234*Прил.10!$D$13,2)</f>
        <v>80761.8</v>
      </c>
      <c r="J234" s="180">
        <f t="shared" si="16"/>
        <v>1809.06</v>
      </c>
    </row>
    <row r="235" spans="1:10" s="12" customFormat="1" ht="63.75" hidden="1" customHeight="1" outlineLevel="1" x14ac:dyDescent="0.2">
      <c r="A235" s="179">
        <v>206</v>
      </c>
      <c r="B235" s="130" t="s">
        <v>579</v>
      </c>
      <c r="C235" s="8" t="s">
        <v>580</v>
      </c>
      <c r="D235" s="2" t="s">
        <v>250</v>
      </c>
      <c r="E235" s="178">
        <v>0.2</v>
      </c>
      <c r="F235" s="98">
        <v>1123.2</v>
      </c>
      <c r="G235" s="142">
        <f t="shared" si="15"/>
        <v>224.64</v>
      </c>
      <c r="H235" s="135">
        <f t="shared" si="17"/>
        <v>2.7727722406198032E-4</v>
      </c>
      <c r="I235" s="180">
        <f>ROUND(F235*Прил.10!$D$13,2)</f>
        <v>9030.5300000000007</v>
      </c>
      <c r="J235" s="180">
        <f t="shared" si="16"/>
        <v>1806.11</v>
      </c>
    </row>
    <row r="236" spans="1:10" s="12" customFormat="1" ht="14.25" hidden="1" customHeight="1" outlineLevel="1" x14ac:dyDescent="0.2">
      <c r="A236" s="179">
        <v>207</v>
      </c>
      <c r="B236" s="130" t="s">
        <v>581</v>
      </c>
      <c r="C236" s="8" t="s">
        <v>582</v>
      </c>
      <c r="D236" s="2" t="s">
        <v>268</v>
      </c>
      <c r="E236" s="178">
        <v>84.552400000000006</v>
      </c>
      <c r="F236" s="98">
        <v>2.44</v>
      </c>
      <c r="G236" s="142">
        <f t="shared" si="15"/>
        <v>206.31</v>
      </c>
      <c r="H236" s="135">
        <f t="shared" si="17"/>
        <v>2.5465217279303402E-4</v>
      </c>
      <c r="I236" s="180">
        <f>ROUND(F236*Прил.10!$D$13,2)</f>
        <v>19.62</v>
      </c>
      <c r="J236" s="180">
        <f t="shared" si="16"/>
        <v>1658.92</v>
      </c>
    </row>
    <row r="237" spans="1:10" s="12" customFormat="1" ht="38.25" hidden="1" customHeight="1" outlineLevel="1" x14ac:dyDescent="0.2">
      <c r="A237" s="179">
        <v>208</v>
      </c>
      <c r="B237" s="130" t="s">
        <v>583</v>
      </c>
      <c r="C237" s="8" t="s">
        <v>584</v>
      </c>
      <c r="D237" s="2" t="s">
        <v>268</v>
      </c>
      <c r="E237" s="178">
        <v>0.19320000000000001</v>
      </c>
      <c r="F237" s="98">
        <v>1056</v>
      </c>
      <c r="G237" s="142">
        <f t="shared" si="15"/>
        <v>204.02</v>
      </c>
      <c r="H237" s="135">
        <f t="shared" si="17"/>
        <v>2.5182558428207461E-4</v>
      </c>
      <c r="I237" s="180">
        <f>ROUND(F237*Прил.10!$D$13,2)</f>
        <v>8490.24</v>
      </c>
      <c r="J237" s="180">
        <f t="shared" si="16"/>
        <v>1640.31</v>
      </c>
    </row>
    <row r="238" spans="1:10" s="12" customFormat="1" ht="14.25" hidden="1" customHeight="1" outlineLevel="1" x14ac:dyDescent="0.2">
      <c r="A238" s="179">
        <v>209</v>
      </c>
      <c r="B238" s="130" t="s">
        <v>585</v>
      </c>
      <c r="C238" s="8" t="s">
        <v>586</v>
      </c>
      <c r="D238" s="2" t="s">
        <v>281</v>
      </c>
      <c r="E238" s="178">
        <v>2.232E-2</v>
      </c>
      <c r="F238" s="98">
        <v>9040.01</v>
      </c>
      <c r="G238" s="142">
        <f t="shared" si="15"/>
        <v>201.77</v>
      </c>
      <c r="H238" s="135">
        <f t="shared" si="17"/>
        <v>2.490483684961974E-4</v>
      </c>
      <c r="I238" s="180">
        <f>ROUND(F238*Прил.10!$D$13,2)</f>
        <v>72681.679999999993</v>
      </c>
      <c r="J238" s="180">
        <f t="shared" si="16"/>
        <v>1622.26</v>
      </c>
    </row>
    <row r="239" spans="1:10" s="12" customFormat="1" ht="25.5" hidden="1" customHeight="1" outlineLevel="1" x14ac:dyDescent="0.2">
      <c r="A239" s="179">
        <v>210</v>
      </c>
      <c r="B239" s="130" t="s">
        <v>587</v>
      </c>
      <c r="C239" s="8" t="s">
        <v>588</v>
      </c>
      <c r="D239" s="2" t="s">
        <v>250</v>
      </c>
      <c r="E239" s="178">
        <v>1</v>
      </c>
      <c r="F239" s="98">
        <v>201.18</v>
      </c>
      <c r="G239" s="142">
        <f t="shared" si="15"/>
        <v>201.18</v>
      </c>
      <c r="H239" s="135">
        <f t="shared" si="17"/>
        <v>2.4832012080123404E-4</v>
      </c>
      <c r="I239" s="180">
        <f>ROUND(F239*Прил.10!$D$13,2)</f>
        <v>1617.49</v>
      </c>
      <c r="J239" s="180">
        <f t="shared" si="16"/>
        <v>1617.49</v>
      </c>
    </row>
    <row r="240" spans="1:10" s="12" customFormat="1" ht="25.5" hidden="1" customHeight="1" outlineLevel="1" x14ac:dyDescent="0.2">
      <c r="A240" s="179">
        <v>211</v>
      </c>
      <c r="B240" s="130" t="s">
        <v>589</v>
      </c>
      <c r="C240" s="8" t="s">
        <v>590</v>
      </c>
      <c r="D240" s="2" t="s">
        <v>299</v>
      </c>
      <c r="E240" s="178">
        <v>55.13</v>
      </c>
      <c r="F240" s="98">
        <v>3.62</v>
      </c>
      <c r="G240" s="142">
        <f t="shared" si="15"/>
        <v>199.57</v>
      </c>
      <c r="H240" s="135">
        <f t="shared" si="17"/>
        <v>2.4633286861667299E-4</v>
      </c>
      <c r="I240" s="180">
        <f>ROUND(F240*Прил.10!$D$13,2)</f>
        <v>29.1</v>
      </c>
      <c r="J240" s="180">
        <f t="shared" si="16"/>
        <v>1604.28</v>
      </c>
    </row>
    <row r="241" spans="1:10" s="12" customFormat="1" ht="63.75" hidden="1" customHeight="1" outlineLevel="1" x14ac:dyDescent="0.2">
      <c r="A241" s="179">
        <v>212</v>
      </c>
      <c r="B241" s="130" t="s">
        <v>591</v>
      </c>
      <c r="C241" s="8" t="s">
        <v>592</v>
      </c>
      <c r="D241" s="2" t="s">
        <v>250</v>
      </c>
      <c r="E241" s="178">
        <v>4</v>
      </c>
      <c r="F241" s="98">
        <v>48.28</v>
      </c>
      <c r="G241" s="142">
        <f t="shared" si="15"/>
        <v>193.12</v>
      </c>
      <c r="H241" s="135">
        <f t="shared" si="17"/>
        <v>2.3837151669715834E-4</v>
      </c>
      <c r="I241" s="180">
        <f>ROUND(F241*Прил.10!$D$13,2)</f>
        <v>388.17</v>
      </c>
      <c r="J241" s="180">
        <f t="shared" si="16"/>
        <v>1552.68</v>
      </c>
    </row>
    <row r="242" spans="1:10" s="12" customFormat="1" ht="63.75" hidden="1" customHeight="1" outlineLevel="1" x14ac:dyDescent="0.2">
      <c r="A242" s="179">
        <v>213</v>
      </c>
      <c r="B242" s="130" t="s">
        <v>593</v>
      </c>
      <c r="C242" s="8" t="s">
        <v>594</v>
      </c>
      <c r="D242" s="2" t="s">
        <v>313</v>
      </c>
      <c r="E242" s="178">
        <v>3</v>
      </c>
      <c r="F242" s="98">
        <v>60.37</v>
      </c>
      <c r="G242" s="142">
        <f t="shared" si="15"/>
        <v>181.11</v>
      </c>
      <c r="H242" s="135">
        <f t="shared" si="17"/>
        <v>2.2354735599120935E-4</v>
      </c>
      <c r="I242" s="180">
        <f>ROUND(F242*Прил.10!$D$13,2)</f>
        <v>485.37</v>
      </c>
      <c r="J242" s="180">
        <f t="shared" si="16"/>
        <v>1456.11</v>
      </c>
    </row>
    <row r="243" spans="1:10" s="12" customFormat="1" ht="63.75" hidden="1" customHeight="1" outlineLevel="1" x14ac:dyDescent="0.2">
      <c r="A243" s="179">
        <v>214</v>
      </c>
      <c r="B243" s="130" t="s">
        <v>595</v>
      </c>
      <c r="C243" s="8" t="s">
        <v>596</v>
      </c>
      <c r="D243" s="2" t="s">
        <v>250</v>
      </c>
      <c r="E243" s="178">
        <v>2</v>
      </c>
      <c r="F243" s="98">
        <v>84.41</v>
      </c>
      <c r="G243" s="142">
        <f t="shared" si="15"/>
        <v>168.82</v>
      </c>
      <c r="H243" s="135">
        <f t="shared" si="17"/>
        <v>2.0837758620968449E-4</v>
      </c>
      <c r="I243" s="180">
        <f>ROUND(F243*Прил.10!$D$13,2)</f>
        <v>678.66</v>
      </c>
      <c r="J243" s="180">
        <f t="shared" si="16"/>
        <v>1357.32</v>
      </c>
    </row>
    <row r="244" spans="1:10" s="12" customFormat="1" ht="63.75" hidden="1" customHeight="1" outlineLevel="1" x14ac:dyDescent="0.2">
      <c r="A244" s="179">
        <v>215</v>
      </c>
      <c r="B244" s="130" t="s">
        <v>597</v>
      </c>
      <c r="C244" s="8" t="s">
        <v>598</v>
      </c>
      <c r="D244" s="2" t="s">
        <v>288</v>
      </c>
      <c r="E244" s="178">
        <v>0.05</v>
      </c>
      <c r="F244" s="98">
        <v>3246.49</v>
      </c>
      <c r="G244" s="142">
        <f t="shared" si="15"/>
        <v>162.32</v>
      </c>
      <c r="H244" s="135">
        <f t="shared" si="17"/>
        <v>2.0035451838381699E-4</v>
      </c>
      <c r="I244" s="180">
        <f>ROUND(F244*Прил.10!$D$13,2)</f>
        <v>26101.78</v>
      </c>
      <c r="J244" s="180">
        <f t="shared" si="16"/>
        <v>1305.0899999999999</v>
      </c>
    </row>
    <row r="245" spans="1:10" s="12" customFormat="1" ht="14.25" hidden="1" customHeight="1" outlineLevel="1" x14ac:dyDescent="0.2">
      <c r="A245" s="179">
        <v>216</v>
      </c>
      <c r="B245" s="130" t="s">
        <v>599</v>
      </c>
      <c r="C245" s="8" t="s">
        <v>600</v>
      </c>
      <c r="D245" s="2" t="s">
        <v>400</v>
      </c>
      <c r="E245" s="178">
        <v>6</v>
      </c>
      <c r="F245" s="98">
        <v>25.8</v>
      </c>
      <c r="G245" s="142">
        <f t="shared" si="15"/>
        <v>154.80000000000001</v>
      </c>
      <c r="H245" s="135">
        <f t="shared" si="17"/>
        <v>1.9107244606835186E-4</v>
      </c>
      <c r="I245" s="180">
        <f>ROUND(F245*Прил.10!$D$13,2)</f>
        <v>207.43</v>
      </c>
      <c r="J245" s="180">
        <f t="shared" si="16"/>
        <v>1244.58</v>
      </c>
    </row>
    <row r="246" spans="1:10" s="12" customFormat="1" ht="38.25" hidden="1" customHeight="1" outlineLevel="1" x14ac:dyDescent="0.2">
      <c r="A246" s="179">
        <v>217</v>
      </c>
      <c r="B246" s="130" t="s">
        <v>601</v>
      </c>
      <c r="C246" s="8" t="s">
        <v>602</v>
      </c>
      <c r="D246" s="2" t="s">
        <v>268</v>
      </c>
      <c r="E246" s="178">
        <v>0.2772</v>
      </c>
      <c r="F246" s="98">
        <v>558.33000000000004</v>
      </c>
      <c r="G246" s="142">
        <f t="shared" si="15"/>
        <v>154.77000000000001</v>
      </c>
      <c r="H246" s="135">
        <f t="shared" si="17"/>
        <v>1.9103541652454016E-4</v>
      </c>
      <c r="I246" s="180">
        <f>ROUND(F246*Прил.10!$D$13,2)</f>
        <v>4488.97</v>
      </c>
      <c r="J246" s="180">
        <f t="shared" si="16"/>
        <v>1244.3399999999999</v>
      </c>
    </row>
    <row r="247" spans="1:10" s="12" customFormat="1" ht="25.5" hidden="1" customHeight="1" outlineLevel="1" x14ac:dyDescent="0.2">
      <c r="A247" s="179">
        <v>218</v>
      </c>
      <c r="B247" s="130" t="s">
        <v>603</v>
      </c>
      <c r="C247" s="8" t="s">
        <v>604</v>
      </c>
      <c r="D247" s="2" t="s">
        <v>268</v>
      </c>
      <c r="E247" s="178">
        <v>0.29720000000000002</v>
      </c>
      <c r="F247" s="98">
        <v>519.79999999999995</v>
      </c>
      <c r="G247" s="142">
        <f t="shared" si="15"/>
        <v>154.47999999999999</v>
      </c>
      <c r="H247" s="135">
        <f t="shared" si="17"/>
        <v>1.9067746426769375E-4</v>
      </c>
      <c r="I247" s="180">
        <f>ROUND(F247*Прил.10!$D$13,2)</f>
        <v>4179.1899999999996</v>
      </c>
      <c r="J247" s="180">
        <f t="shared" si="16"/>
        <v>1242.06</v>
      </c>
    </row>
    <row r="248" spans="1:10" s="12" customFormat="1" ht="14.25" hidden="1" customHeight="1" outlineLevel="1" x14ac:dyDescent="0.2">
      <c r="A248" s="179">
        <v>219</v>
      </c>
      <c r="B248" s="130" t="s">
        <v>605</v>
      </c>
      <c r="C248" s="8" t="s">
        <v>606</v>
      </c>
      <c r="D248" s="2" t="s">
        <v>268</v>
      </c>
      <c r="E248" s="178">
        <v>23.6904</v>
      </c>
      <c r="F248" s="98">
        <v>6.22</v>
      </c>
      <c r="G248" s="142">
        <f t="shared" si="15"/>
        <v>147.35</v>
      </c>
      <c r="H248" s="135">
        <f t="shared" si="17"/>
        <v>1.8187677602178064E-4</v>
      </c>
      <c r="I248" s="180">
        <f>ROUND(F248*Прил.10!$D$13,2)</f>
        <v>50.01</v>
      </c>
      <c r="J248" s="180">
        <f t="shared" si="16"/>
        <v>1184.76</v>
      </c>
    </row>
    <row r="249" spans="1:10" s="12" customFormat="1" ht="63.75" hidden="1" customHeight="1" outlineLevel="1" x14ac:dyDescent="0.2">
      <c r="A249" s="179">
        <v>220</v>
      </c>
      <c r="B249" s="130" t="s">
        <v>607</v>
      </c>
      <c r="C249" s="8" t="s">
        <v>608</v>
      </c>
      <c r="D249" s="2" t="s">
        <v>288</v>
      </c>
      <c r="E249" s="178">
        <v>0.02</v>
      </c>
      <c r="F249" s="98">
        <v>6469.25</v>
      </c>
      <c r="G249" s="142">
        <f t="shared" si="15"/>
        <v>129.38999999999999</v>
      </c>
      <c r="H249" s="135">
        <f t="shared" si="17"/>
        <v>1.5970842245984523E-4</v>
      </c>
      <c r="I249" s="180">
        <f>ROUND(F249*Прил.10!$D$13,2)</f>
        <v>52012.77</v>
      </c>
      <c r="J249" s="180">
        <f t="shared" si="16"/>
        <v>1040.26</v>
      </c>
    </row>
    <row r="250" spans="1:10" s="12" customFormat="1" ht="25.5" hidden="1" customHeight="1" outlineLevel="1" x14ac:dyDescent="0.2">
      <c r="A250" s="179">
        <v>221</v>
      </c>
      <c r="B250" s="130" t="s">
        <v>609</v>
      </c>
      <c r="C250" s="8" t="s">
        <v>610</v>
      </c>
      <c r="D250" s="2" t="s">
        <v>281</v>
      </c>
      <c r="E250" s="178">
        <v>2.1100000000000001E-2</v>
      </c>
      <c r="F250" s="98">
        <v>5989</v>
      </c>
      <c r="G250" s="142">
        <f t="shared" si="15"/>
        <v>126.37</v>
      </c>
      <c r="H250" s="135">
        <f t="shared" si="17"/>
        <v>1.5598078171613451E-4</v>
      </c>
      <c r="I250" s="180">
        <f>ROUND(F250*Прил.10!$D$13,2)</f>
        <v>48151.56</v>
      </c>
      <c r="J250" s="180">
        <f t="shared" si="16"/>
        <v>1016</v>
      </c>
    </row>
    <row r="251" spans="1:10" s="12" customFormat="1" ht="14.25" hidden="1" customHeight="1" outlineLevel="1" x14ac:dyDescent="0.2">
      <c r="A251" s="179">
        <v>222</v>
      </c>
      <c r="B251" s="130" t="s">
        <v>611</v>
      </c>
      <c r="C251" s="8" t="s">
        <v>612</v>
      </c>
      <c r="D251" s="2" t="s">
        <v>400</v>
      </c>
      <c r="E251" s="178">
        <v>11.87984</v>
      </c>
      <c r="F251" s="98">
        <v>10.050000000000001</v>
      </c>
      <c r="G251" s="142">
        <f t="shared" si="15"/>
        <v>119.39</v>
      </c>
      <c r="H251" s="135">
        <f t="shared" si="17"/>
        <v>1.4736524118927989E-4</v>
      </c>
      <c r="I251" s="180">
        <f>ROUND(F251*Прил.10!$D$13,2)</f>
        <v>80.8</v>
      </c>
      <c r="J251" s="180">
        <f t="shared" si="16"/>
        <v>959.89</v>
      </c>
    </row>
    <row r="252" spans="1:10" s="12" customFormat="1" ht="14.25" hidden="1" customHeight="1" outlineLevel="1" x14ac:dyDescent="0.2">
      <c r="A252" s="179">
        <v>223</v>
      </c>
      <c r="B252" s="130" t="s">
        <v>613</v>
      </c>
      <c r="C252" s="8" t="s">
        <v>614</v>
      </c>
      <c r="D252" s="2" t="s">
        <v>405</v>
      </c>
      <c r="E252" s="178">
        <v>1.8</v>
      </c>
      <c r="F252" s="98">
        <v>66</v>
      </c>
      <c r="G252" s="142">
        <f t="shared" si="15"/>
        <v>118.8</v>
      </c>
      <c r="H252" s="135">
        <f t="shared" si="17"/>
        <v>1.4663699349431653E-4</v>
      </c>
      <c r="I252" s="180">
        <f>ROUND(F252*Прил.10!$D$13,2)</f>
        <v>530.64</v>
      </c>
      <c r="J252" s="180">
        <f t="shared" si="16"/>
        <v>955.15</v>
      </c>
    </row>
    <row r="253" spans="1:10" s="12" customFormat="1" ht="51" hidden="1" customHeight="1" outlineLevel="1" x14ac:dyDescent="0.2">
      <c r="A253" s="179">
        <v>224</v>
      </c>
      <c r="B253" s="130" t="s">
        <v>615</v>
      </c>
      <c r="C253" s="8" t="s">
        <v>616</v>
      </c>
      <c r="D253" s="2" t="s">
        <v>281</v>
      </c>
      <c r="E253" s="178">
        <v>1.5299999999999999E-2</v>
      </c>
      <c r="F253" s="98">
        <v>7712</v>
      </c>
      <c r="G253" s="142">
        <f t="shared" si="15"/>
        <v>117.99</v>
      </c>
      <c r="H253" s="135">
        <f t="shared" si="17"/>
        <v>1.4563719581140073E-4</v>
      </c>
      <c r="I253" s="180">
        <f>ROUND(F253*Прил.10!$D$13,2)</f>
        <v>62004.480000000003</v>
      </c>
      <c r="J253" s="180">
        <f t="shared" si="16"/>
        <v>948.67</v>
      </c>
    </row>
    <row r="254" spans="1:10" s="12" customFormat="1" ht="25.5" hidden="1" customHeight="1" outlineLevel="1" x14ac:dyDescent="0.2">
      <c r="A254" s="179">
        <v>225</v>
      </c>
      <c r="B254" s="130" t="s">
        <v>617</v>
      </c>
      <c r="C254" s="8" t="s">
        <v>618</v>
      </c>
      <c r="D254" s="2" t="s">
        <v>400</v>
      </c>
      <c r="E254" s="178">
        <v>1.756</v>
      </c>
      <c r="F254" s="98">
        <v>65.75</v>
      </c>
      <c r="G254" s="142">
        <f t="shared" si="15"/>
        <v>115.46</v>
      </c>
      <c r="H254" s="135">
        <f t="shared" si="17"/>
        <v>1.425143709499477E-4</v>
      </c>
      <c r="I254" s="180">
        <f>ROUND(F254*Прил.10!$D$13,2)</f>
        <v>528.63</v>
      </c>
      <c r="J254" s="180">
        <f t="shared" si="16"/>
        <v>928.27</v>
      </c>
    </row>
    <row r="255" spans="1:10" s="12" customFormat="1" ht="14.25" hidden="1" customHeight="1" outlineLevel="1" x14ac:dyDescent="0.2">
      <c r="A255" s="179">
        <v>226</v>
      </c>
      <c r="B255" s="130" t="s">
        <v>619</v>
      </c>
      <c r="C255" s="8" t="s">
        <v>620</v>
      </c>
      <c r="D255" s="2" t="s">
        <v>281</v>
      </c>
      <c r="E255" s="178">
        <v>2.5600000000000001E-2</v>
      </c>
      <c r="F255" s="98">
        <v>4488.3999999999996</v>
      </c>
      <c r="G255" s="142">
        <f t="shared" si="15"/>
        <v>114.9</v>
      </c>
      <c r="H255" s="135">
        <f t="shared" si="17"/>
        <v>1.4182315279879604E-4</v>
      </c>
      <c r="I255" s="180">
        <f>ROUND(F255*Прил.10!$D$13,2)</f>
        <v>36086.74</v>
      </c>
      <c r="J255" s="180">
        <f t="shared" si="16"/>
        <v>923.82</v>
      </c>
    </row>
    <row r="256" spans="1:10" s="12" customFormat="1" ht="25.5" hidden="1" customHeight="1" outlineLevel="1" x14ac:dyDescent="0.2">
      <c r="A256" s="179">
        <v>227</v>
      </c>
      <c r="B256" s="130" t="s">
        <v>621</v>
      </c>
      <c r="C256" s="8" t="s">
        <v>622</v>
      </c>
      <c r="D256" s="2" t="s">
        <v>281</v>
      </c>
      <c r="E256" s="178">
        <v>0.1663</v>
      </c>
      <c r="F256" s="98">
        <v>688.8</v>
      </c>
      <c r="G256" s="142">
        <f t="shared" si="15"/>
        <v>114.55</v>
      </c>
      <c r="H256" s="135">
        <f t="shared" si="17"/>
        <v>1.4139114145432624E-4</v>
      </c>
      <c r="I256" s="180">
        <f>ROUND(F256*Прил.10!$D$13,2)</f>
        <v>5537.95</v>
      </c>
      <c r="J256" s="180">
        <f t="shared" si="16"/>
        <v>920.96</v>
      </c>
    </row>
    <row r="257" spans="1:10" s="12" customFormat="1" ht="14.25" hidden="1" customHeight="1" outlineLevel="1" x14ac:dyDescent="0.2">
      <c r="A257" s="179">
        <v>228</v>
      </c>
      <c r="B257" s="2" t="s">
        <v>623</v>
      </c>
      <c r="C257" s="8" t="s">
        <v>624</v>
      </c>
      <c r="D257" s="2" t="s">
        <v>271</v>
      </c>
      <c r="E257" s="7">
        <v>2</v>
      </c>
      <c r="F257" s="42">
        <v>53.15</v>
      </c>
      <c r="G257" s="142">
        <f t="shared" si="15"/>
        <v>106.3</v>
      </c>
      <c r="H257" s="135">
        <f t="shared" si="17"/>
        <v>1.3120801690610982E-4</v>
      </c>
      <c r="I257" s="180">
        <f>ROUND(F257*Прил.10!$D$13,2)</f>
        <v>427.33</v>
      </c>
      <c r="J257" s="180">
        <f t="shared" si="16"/>
        <v>854.66</v>
      </c>
    </row>
    <row r="258" spans="1:10" s="12" customFormat="1" ht="14.25" hidden="1" customHeight="1" outlineLevel="1" x14ac:dyDescent="0.2">
      <c r="A258" s="179">
        <v>229</v>
      </c>
      <c r="B258" s="130" t="s">
        <v>625</v>
      </c>
      <c r="C258" s="8" t="s">
        <v>626</v>
      </c>
      <c r="D258" s="2" t="s">
        <v>281</v>
      </c>
      <c r="E258" s="178">
        <v>6.6E-3</v>
      </c>
      <c r="F258" s="98">
        <v>15620</v>
      </c>
      <c r="G258" s="142">
        <f t="shared" ref="G258:G321" si="18">ROUND(E258*F258,2)</f>
        <v>103.09</v>
      </c>
      <c r="H258" s="135">
        <f t="shared" si="17"/>
        <v>1.2724585571825836E-4</v>
      </c>
      <c r="I258" s="180">
        <f>ROUND(F258*Прил.10!$D$13,2)</f>
        <v>125584.8</v>
      </c>
      <c r="J258" s="180">
        <f t="shared" ref="J258:J321" si="19">ROUND(I258*E258,2)</f>
        <v>828.86</v>
      </c>
    </row>
    <row r="259" spans="1:10" s="12" customFormat="1" ht="14.25" hidden="1" customHeight="1" outlineLevel="1" x14ac:dyDescent="0.2">
      <c r="A259" s="179">
        <v>230</v>
      </c>
      <c r="B259" s="130" t="s">
        <v>627</v>
      </c>
      <c r="C259" s="8" t="s">
        <v>586</v>
      </c>
      <c r="D259" s="2" t="s">
        <v>281</v>
      </c>
      <c r="E259" s="178">
        <v>1.1299999999999999E-2</v>
      </c>
      <c r="F259" s="98">
        <v>9040.01</v>
      </c>
      <c r="G259" s="142">
        <f t="shared" si="18"/>
        <v>102.15</v>
      </c>
      <c r="H259" s="135">
        <f t="shared" si="17"/>
        <v>1.260855966788252E-4</v>
      </c>
      <c r="I259" s="180">
        <f>ROUND(F259*Прил.10!$D$13,2)</f>
        <v>72681.679999999993</v>
      </c>
      <c r="J259" s="180">
        <f t="shared" si="19"/>
        <v>821.3</v>
      </c>
    </row>
    <row r="260" spans="1:10" s="12" customFormat="1" ht="14.25" hidden="1" customHeight="1" outlineLevel="1" x14ac:dyDescent="0.2">
      <c r="A260" s="179">
        <v>231</v>
      </c>
      <c r="B260" s="130" t="s">
        <v>628</v>
      </c>
      <c r="C260" s="8" t="s">
        <v>629</v>
      </c>
      <c r="D260" s="2" t="s">
        <v>281</v>
      </c>
      <c r="E260" s="178">
        <v>3.8E-3</v>
      </c>
      <c r="F260" s="98">
        <v>25990</v>
      </c>
      <c r="G260" s="142">
        <f t="shared" si="18"/>
        <v>98.76</v>
      </c>
      <c r="H260" s="135">
        <f t="shared" si="17"/>
        <v>1.2190125822810354E-4</v>
      </c>
      <c r="I260" s="180">
        <f>ROUND(F260*Прил.10!$D$13,2)</f>
        <v>208959.6</v>
      </c>
      <c r="J260" s="180">
        <f t="shared" si="19"/>
        <v>794.05</v>
      </c>
    </row>
    <row r="261" spans="1:10" s="12" customFormat="1" ht="51" hidden="1" customHeight="1" outlineLevel="1" x14ac:dyDescent="0.2">
      <c r="A261" s="179">
        <v>232</v>
      </c>
      <c r="B261" s="2" t="s">
        <v>630</v>
      </c>
      <c r="C261" s="8" t="s">
        <v>631</v>
      </c>
      <c r="D261" s="2" t="s">
        <v>271</v>
      </c>
      <c r="E261" s="7">
        <v>2</v>
      </c>
      <c r="F261" s="42">
        <v>49.35</v>
      </c>
      <c r="G261" s="142">
        <f t="shared" si="18"/>
        <v>98.7</v>
      </c>
      <c r="H261" s="135">
        <f t="shared" si="17"/>
        <v>1.2182719914048016E-4</v>
      </c>
      <c r="I261" s="180">
        <f>ROUND(F261*Прил.10!$D$13,2)</f>
        <v>396.77</v>
      </c>
      <c r="J261" s="180">
        <f t="shared" si="19"/>
        <v>793.54</v>
      </c>
    </row>
    <row r="262" spans="1:10" s="12" customFormat="1" ht="25.5" hidden="1" customHeight="1" outlineLevel="1" x14ac:dyDescent="0.2">
      <c r="A262" s="179">
        <v>233</v>
      </c>
      <c r="B262" s="130" t="s">
        <v>632</v>
      </c>
      <c r="C262" s="8" t="s">
        <v>633</v>
      </c>
      <c r="D262" s="2" t="s">
        <v>525</v>
      </c>
      <c r="E262" s="178">
        <v>2.8000000000000001E-2</v>
      </c>
      <c r="F262" s="98">
        <v>3450</v>
      </c>
      <c r="G262" s="142">
        <f t="shared" si="18"/>
        <v>96.6</v>
      </c>
      <c r="H262" s="135">
        <f t="shared" si="17"/>
        <v>1.1923513107366141E-4</v>
      </c>
      <c r="I262" s="180">
        <f>ROUND(F262*Прил.10!$D$13,2)</f>
        <v>27738</v>
      </c>
      <c r="J262" s="180">
        <f t="shared" si="19"/>
        <v>776.66</v>
      </c>
    </row>
    <row r="263" spans="1:10" s="12" customFormat="1" ht="14.25" hidden="1" customHeight="1" outlineLevel="1" x14ac:dyDescent="0.2">
      <c r="A263" s="179">
        <v>234</v>
      </c>
      <c r="B263" s="130" t="s">
        <v>634</v>
      </c>
      <c r="C263" s="8" t="s">
        <v>635</v>
      </c>
      <c r="D263" s="2" t="s">
        <v>281</v>
      </c>
      <c r="E263" s="178">
        <v>8.8999999999999999E-3</v>
      </c>
      <c r="F263" s="98">
        <v>10749</v>
      </c>
      <c r="G263" s="142">
        <f t="shared" si="18"/>
        <v>95.67</v>
      </c>
      <c r="H263" s="135">
        <f t="shared" si="17"/>
        <v>1.1808721521549885E-4</v>
      </c>
      <c r="I263" s="180">
        <f>ROUND(F263*Прил.10!$D$13,2)</f>
        <v>86421.96</v>
      </c>
      <c r="J263" s="180">
        <f t="shared" si="19"/>
        <v>769.16</v>
      </c>
    </row>
    <row r="264" spans="1:10" s="12" customFormat="1" ht="38.25" hidden="1" customHeight="1" outlineLevel="1" x14ac:dyDescent="0.2">
      <c r="A264" s="179">
        <v>235</v>
      </c>
      <c r="B264" s="130" t="s">
        <v>636</v>
      </c>
      <c r="C264" s="8" t="s">
        <v>637</v>
      </c>
      <c r="D264" s="2" t="s">
        <v>250</v>
      </c>
      <c r="E264" s="178">
        <v>4</v>
      </c>
      <c r="F264" s="98">
        <v>23.82</v>
      </c>
      <c r="G264" s="142">
        <f t="shared" si="18"/>
        <v>95.28</v>
      </c>
      <c r="H264" s="135">
        <f t="shared" si="17"/>
        <v>1.176058311459468E-4</v>
      </c>
      <c r="I264" s="180">
        <f>ROUND(F264*Прил.10!$D$13,2)</f>
        <v>191.51</v>
      </c>
      <c r="J264" s="180">
        <f t="shared" si="19"/>
        <v>766.04</v>
      </c>
    </row>
    <row r="265" spans="1:10" s="12" customFormat="1" ht="14.25" hidden="1" customHeight="1" outlineLevel="1" x14ac:dyDescent="0.2">
      <c r="A265" s="179">
        <v>236</v>
      </c>
      <c r="B265" s="130" t="s">
        <v>638</v>
      </c>
      <c r="C265" s="8" t="s">
        <v>586</v>
      </c>
      <c r="D265" s="2" t="s">
        <v>400</v>
      </c>
      <c r="E265" s="178">
        <v>10.482200000000001</v>
      </c>
      <c r="F265" s="98">
        <v>9.0399999999999991</v>
      </c>
      <c r="G265" s="142">
        <f t="shared" si="18"/>
        <v>94.76</v>
      </c>
      <c r="H265" s="135">
        <f t="shared" si="17"/>
        <v>1.169639857198774E-4</v>
      </c>
      <c r="I265" s="180">
        <f>ROUND(F265*Прил.10!$D$13,2)</f>
        <v>72.680000000000007</v>
      </c>
      <c r="J265" s="180">
        <f t="shared" si="19"/>
        <v>761.85</v>
      </c>
    </row>
    <row r="266" spans="1:10" s="12" customFormat="1" ht="38.25" hidden="1" customHeight="1" outlineLevel="1" x14ac:dyDescent="0.2">
      <c r="A266" s="179">
        <v>237</v>
      </c>
      <c r="B266" s="130" t="s">
        <v>639</v>
      </c>
      <c r="C266" s="8" t="s">
        <v>640</v>
      </c>
      <c r="D266" s="2" t="s">
        <v>395</v>
      </c>
      <c r="E266" s="178">
        <v>1</v>
      </c>
      <c r="F266" s="98">
        <v>94.68</v>
      </c>
      <c r="G266" s="142">
        <f t="shared" si="18"/>
        <v>94.68</v>
      </c>
      <c r="H266" s="135">
        <f t="shared" si="17"/>
        <v>1.1686524026971288E-4</v>
      </c>
      <c r="I266" s="180">
        <f>ROUND(F266*Прил.10!$D$13,2)</f>
        <v>761.23</v>
      </c>
      <c r="J266" s="180">
        <f t="shared" si="19"/>
        <v>761.23</v>
      </c>
    </row>
    <row r="267" spans="1:10" s="12" customFormat="1" ht="14.25" hidden="1" customHeight="1" outlineLevel="1" x14ac:dyDescent="0.2">
      <c r="A267" s="179">
        <v>238</v>
      </c>
      <c r="B267" s="130" t="s">
        <v>641</v>
      </c>
      <c r="C267" s="8" t="s">
        <v>642</v>
      </c>
      <c r="D267" s="2" t="s">
        <v>281</v>
      </c>
      <c r="E267" s="178">
        <v>8.6999999999999994E-3</v>
      </c>
      <c r="F267" s="98">
        <v>10315.01</v>
      </c>
      <c r="G267" s="142">
        <f t="shared" si="18"/>
        <v>89.74</v>
      </c>
      <c r="H267" s="135">
        <f t="shared" si="17"/>
        <v>1.1076770872205358E-4</v>
      </c>
      <c r="I267" s="180">
        <f>ROUND(F267*Прил.10!$D$13,2)</f>
        <v>82932.679999999993</v>
      </c>
      <c r="J267" s="180">
        <f t="shared" si="19"/>
        <v>721.51</v>
      </c>
    </row>
    <row r="268" spans="1:10" s="12" customFormat="1" ht="14.25" hidden="1" customHeight="1" outlineLevel="1" x14ac:dyDescent="0.2">
      <c r="A268" s="179">
        <v>239</v>
      </c>
      <c r="B268" s="130" t="s">
        <v>643</v>
      </c>
      <c r="C268" s="8" t="s">
        <v>644</v>
      </c>
      <c r="D268" s="2" t="s">
        <v>281</v>
      </c>
      <c r="E268" s="178">
        <v>4.7500000000000001E-2</v>
      </c>
      <c r="F268" s="98">
        <v>1820</v>
      </c>
      <c r="G268" s="142">
        <f t="shared" si="18"/>
        <v>86.45</v>
      </c>
      <c r="H268" s="135">
        <f t="shared" si="17"/>
        <v>1.0670680208403758E-4</v>
      </c>
      <c r="I268" s="180">
        <f>ROUND(F268*Прил.10!$D$13,2)</f>
        <v>14632.8</v>
      </c>
      <c r="J268" s="180">
        <f t="shared" si="19"/>
        <v>695.06</v>
      </c>
    </row>
    <row r="269" spans="1:10" s="12" customFormat="1" ht="25.5" hidden="1" customHeight="1" outlineLevel="1" x14ac:dyDescent="0.2">
      <c r="A269" s="179">
        <v>240</v>
      </c>
      <c r="B269" s="130" t="s">
        <v>645</v>
      </c>
      <c r="C269" s="8" t="s">
        <v>646</v>
      </c>
      <c r="D269" s="2" t="s">
        <v>250</v>
      </c>
      <c r="E269" s="178">
        <v>1</v>
      </c>
      <c r="F269" s="98">
        <v>82.57</v>
      </c>
      <c r="G269" s="142">
        <f t="shared" si="18"/>
        <v>82.57</v>
      </c>
      <c r="H269" s="135">
        <f t="shared" si="17"/>
        <v>1.0191764775105822E-4</v>
      </c>
      <c r="I269" s="180">
        <f>ROUND(F269*Прил.10!$D$13,2)</f>
        <v>663.86</v>
      </c>
      <c r="J269" s="180">
        <f t="shared" si="19"/>
        <v>663.86</v>
      </c>
    </row>
    <row r="270" spans="1:10" s="12" customFormat="1" ht="25.5" hidden="1" customHeight="1" outlineLevel="1" x14ac:dyDescent="0.2">
      <c r="A270" s="179">
        <v>241</v>
      </c>
      <c r="B270" s="130" t="s">
        <v>647</v>
      </c>
      <c r="C270" s="8" t="s">
        <v>648</v>
      </c>
      <c r="D270" s="2" t="s">
        <v>400</v>
      </c>
      <c r="E270" s="178">
        <v>1.2</v>
      </c>
      <c r="F270" s="98">
        <v>68.05</v>
      </c>
      <c r="G270" s="142">
        <f t="shared" si="18"/>
        <v>81.66</v>
      </c>
      <c r="H270" s="135">
        <f t="shared" si="17"/>
        <v>1.0079441825543677E-4</v>
      </c>
      <c r="I270" s="180">
        <f>ROUND(F270*Прил.10!$D$13,2)</f>
        <v>547.12</v>
      </c>
      <c r="J270" s="180">
        <f t="shared" si="19"/>
        <v>656.54</v>
      </c>
    </row>
    <row r="271" spans="1:10" s="12" customFormat="1" ht="25.5" hidden="1" customHeight="1" outlineLevel="1" x14ac:dyDescent="0.2">
      <c r="A271" s="179">
        <v>242</v>
      </c>
      <c r="B271" s="130" t="s">
        <v>649</v>
      </c>
      <c r="C271" s="8" t="s">
        <v>650</v>
      </c>
      <c r="D271" s="2" t="s">
        <v>281</v>
      </c>
      <c r="E271" s="178">
        <v>1.5599999999999999E-2</v>
      </c>
      <c r="F271" s="98">
        <v>5136</v>
      </c>
      <c r="G271" s="142">
        <f t="shared" si="18"/>
        <v>80.12</v>
      </c>
      <c r="H271" s="135">
        <f t="shared" si="17"/>
        <v>9.8893568339769713E-5</v>
      </c>
      <c r="I271" s="180">
        <f>ROUND(F271*Прил.10!$D$13,2)</f>
        <v>41293.440000000002</v>
      </c>
      <c r="J271" s="180">
        <f t="shared" si="19"/>
        <v>644.17999999999995</v>
      </c>
    </row>
    <row r="272" spans="1:10" s="12" customFormat="1" ht="25.5" hidden="1" customHeight="1" outlineLevel="1" x14ac:dyDescent="0.2">
      <c r="A272" s="179">
        <v>243</v>
      </c>
      <c r="B272" s="130" t="s">
        <v>651</v>
      </c>
      <c r="C272" s="8" t="s">
        <v>652</v>
      </c>
      <c r="D272" s="2" t="s">
        <v>525</v>
      </c>
      <c r="E272" s="178">
        <v>1.4E-2</v>
      </c>
      <c r="F272" s="98">
        <v>5650</v>
      </c>
      <c r="G272" s="142">
        <f t="shared" si="18"/>
        <v>79.099999999999994</v>
      </c>
      <c r="H272" s="135">
        <f t="shared" si="17"/>
        <v>9.7634563850172032E-5</v>
      </c>
      <c r="I272" s="180">
        <f>ROUND(F272*Прил.10!$D$13,2)</f>
        <v>45426</v>
      </c>
      <c r="J272" s="180">
        <f t="shared" si="19"/>
        <v>635.96</v>
      </c>
    </row>
    <row r="273" spans="1:10" s="12" customFormat="1" ht="14.25" hidden="1" customHeight="1" outlineLevel="1" x14ac:dyDescent="0.2">
      <c r="A273" s="179">
        <v>244</v>
      </c>
      <c r="B273" s="130" t="s">
        <v>653</v>
      </c>
      <c r="C273" s="8" t="s">
        <v>654</v>
      </c>
      <c r="D273" s="2" t="s">
        <v>281</v>
      </c>
      <c r="E273" s="178">
        <v>5.4000000000000003E-3</v>
      </c>
      <c r="F273" s="98">
        <v>14312.87</v>
      </c>
      <c r="G273" s="142">
        <f t="shared" si="18"/>
        <v>77.290000000000006</v>
      </c>
      <c r="H273" s="135">
        <f t="shared" si="17"/>
        <v>9.540044804019971E-5</v>
      </c>
      <c r="I273" s="180">
        <f>ROUND(F273*Прил.10!$D$13,2)</f>
        <v>115075.47</v>
      </c>
      <c r="J273" s="180">
        <f t="shared" si="19"/>
        <v>621.41</v>
      </c>
    </row>
    <row r="274" spans="1:10" s="12" customFormat="1" ht="14.25" hidden="1" customHeight="1" outlineLevel="1" x14ac:dyDescent="0.2">
      <c r="A274" s="179">
        <v>245</v>
      </c>
      <c r="B274" s="130" t="s">
        <v>655</v>
      </c>
      <c r="C274" s="8" t="s">
        <v>656</v>
      </c>
      <c r="D274" s="2" t="s">
        <v>400</v>
      </c>
      <c r="E274" s="178">
        <v>7.9379999999999997</v>
      </c>
      <c r="F274" s="98">
        <v>9.0399999999999991</v>
      </c>
      <c r="G274" s="142">
        <f t="shared" si="18"/>
        <v>71.760000000000005</v>
      </c>
      <c r="H274" s="135">
        <f t="shared" si="17"/>
        <v>8.8574668797577062E-5</v>
      </c>
      <c r="I274" s="180">
        <f>ROUND(F274*Прил.10!$D$13,2)</f>
        <v>72.680000000000007</v>
      </c>
      <c r="J274" s="180">
        <f t="shared" si="19"/>
        <v>576.92999999999995</v>
      </c>
    </row>
    <row r="275" spans="1:10" s="12" customFormat="1" ht="25.5" hidden="1" customHeight="1" outlineLevel="1" x14ac:dyDescent="0.2">
      <c r="A275" s="179">
        <v>246</v>
      </c>
      <c r="B275" s="130" t="s">
        <v>657</v>
      </c>
      <c r="C275" s="8" t="s">
        <v>658</v>
      </c>
      <c r="D275" s="2" t="s">
        <v>281</v>
      </c>
      <c r="E275" s="178">
        <v>1.61E-2</v>
      </c>
      <c r="F275" s="98">
        <v>4455.2</v>
      </c>
      <c r="G275" s="142">
        <f t="shared" si="18"/>
        <v>71.73</v>
      </c>
      <c r="H275" s="135">
        <f t="shared" si="17"/>
        <v>8.853763925376537E-5</v>
      </c>
      <c r="I275" s="180">
        <f>ROUND(F275*Прил.10!$D$13,2)</f>
        <v>35819.81</v>
      </c>
      <c r="J275" s="180">
        <f t="shared" si="19"/>
        <v>576.70000000000005</v>
      </c>
    </row>
    <row r="276" spans="1:10" s="12" customFormat="1" ht="25.5" hidden="1" customHeight="1" outlineLevel="1" x14ac:dyDescent="0.2">
      <c r="A276" s="179">
        <v>247</v>
      </c>
      <c r="B276" s="7" t="s">
        <v>659</v>
      </c>
      <c r="C276" s="8" t="s">
        <v>660</v>
      </c>
      <c r="D276" s="7" t="s">
        <v>501</v>
      </c>
      <c r="E276" s="7">
        <v>0.5</v>
      </c>
      <c r="F276" s="180">
        <v>130.1</v>
      </c>
      <c r="G276" s="142">
        <f t="shared" si="18"/>
        <v>65.05</v>
      </c>
      <c r="H276" s="135">
        <f t="shared" ref="H276:H339" si="20">G276/$G$353</f>
        <v>8.0292394165027694E-5</v>
      </c>
      <c r="I276" s="180">
        <f>ROUND(F276*Прил.10!$D$13,2)</f>
        <v>1046</v>
      </c>
      <c r="J276" s="180">
        <f t="shared" si="19"/>
        <v>523</v>
      </c>
    </row>
    <row r="277" spans="1:10" s="12" customFormat="1" ht="14.25" hidden="1" customHeight="1" outlineLevel="1" x14ac:dyDescent="0.2">
      <c r="A277" s="179">
        <v>248</v>
      </c>
      <c r="B277" s="130" t="s">
        <v>661</v>
      </c>
      <c r="C277" s="8" t="s">
        <v>662</v>
      </c>
      <c r="D277" s="2" t="s">
        <v>281</v>
      </c>
      <c r="E277" s="178">
        <v>1.32E-2</v>
      </c>
      <c r="F277" s="98">
        <v>4920</v>
      </c>
      <c r="G277" s="142">
        <f t="shared" si="18"/>
        <v>64.94</v>
      </c>
      <c r="H277" s="135">
        <f t="shared" si="20"/>
        <v>8.0156619171051476E-5</v>
      </c>
      <c r="I277" s="180">
        <f>ROUND(F277*Прил.10!$D$13,2)</f>
        <v>39556.800000000003</v>
      </c>
      <c r="J277" s="180">
        <f t="shared" si="19"/>
        <v>522.15</v>
      </c>
    </row>
    <row r="278" spans="1:10" s="12" customFormat="1" ht="38.25" hidden="1" customHeight="1" outlineLevel="1" x14ac:dyDescent="0.2">
      <c r="A278" s="179">
        <v>249</v>
      </c>
      <c r="B278" s="130" t="s">
        <v>663</v>
      </c>
      <c r="C278" s="8" t="s">
        <v>664</v>
      </c>
      <c r="D278" s="2" t="s">
        <v>313</v>
      </c>
      <c r="E278" s="178">
        <v>1</v>
      </c>
      <c r="F278" s="98">
        <v>63.03</v>
      </c>
      <c r="G278" s="142">
        <f t="shared" si="18"/>
        <v>63.03</v>
      </c>
      <c r="H278" s="135">
        <f t="shared" si="20"/>
        <v>7.77990715483735E-5</v>
      </c>
      <c r="I278" s="180">
        <f>ROUND(F278*Прил.10!$D$13,2)</f>
        <v>506.76</v>
      </c>
      <c r="J278" s="180">
        <f t="shared" si="19"/>
        <v>506.76</v>
      </c>
    </row>
    <row r="279" spans="1:10" s="12" customFormat="1" ht="25.5" hidden="1" customHeight="1" outlineLevel="1" x14ac:dyDescent="0.2">
      <c r="A279" s="179">
        <v>250</v>
      </c>
      <c r="B279" s="130" t="s">
        <v>665</v>
      </c>
      <c r="C279" s="8" t="s">
        <v>666</v>
      </c>
      <c r="D279" s="2" t="s">
        <v>281</v>
      </c>
      <c r="E279" s="178">
        <v>4.1000000000000002E-2</v>
      </c>
      <c r="F279" s="98">
        <v>1525.5</v>
      </c>
      <c r="G279" s="142">
        <f t="shared" si="18"/>
        <v>62.55</v>
      </c>
      <c r="H279" s="135">
        <f t="shared" si="20"/>
        <v>7.7206598847386358E-5</v>
      </c>
      <c r="I279" s="180">
        <f>ROUND(F279*Прил.10!$D$13,2)</f>
        <v>12265.02</v>
      </c>
      <c r="J279" s="180">
        <f t="shared" si="19"/>
        <v>502.87</v>
      </c>
    </row>
    <row r="280" spans="1:10" s="12" customFormat="1" ht="38.25" hidden="1" customHeight="1" outlineLevel="1" x14ac:dyDescent="0.2">
      <c r="A280" s="179">
        <v>251</v>
      </c>
      <c r="B280" s="130" t="s">
        <v>667</v>
      </c>
      <c r="C280" s="8" t="s">
        <v>668</v>
      </c>
      <c r="D280" s="2" t="s">
        <v>268</v>
      </c>
      <c r="E280" s="178">
        <v>5.7700000000000001E-2</v>
      </c>
      <c r="F280" s="98">
        <v>1056</v>
      </c>
      <c r="G280" s="142">
        <f t="shared" si="18"/>
        <v>60.93</v>
      </c>
      <c r="H280" s="135">
        <f t="shared" si="20"/>
        <v>7.5207003481554766E-5</v>
      </c>
      <c r="I280" s="180">
        <f>ROUND(F280*Прил.10!$D$13,2)</f>
        <v>8490.24</v>
      </c>
      <c r="J280" s="180">
        <f t="shared" si="19"/>
        <v>489.89</v>
      </c>
    </row>
    <row r="281" spans="1:10" s="12" customFormat="1" ht="25.5" hidden="1" customHeight="1" outlineLevel="1" x14ac:dyDescent="0.2">
      <c r="A281" s="179">
        <v>252</v>
      </c>
      <c r="B281" s="130" t="s">
        <v>669</v>
      </c>
      <c r="C281" s="8" t="s">
        <v>670</v>
      </c>
      <c r="D281" s="2" t="s">
        <v>250</v>
      </c>
      <c r="E281" s="178">
        <v>1</v>
      </c>
      <c r="F281" s="98">
        <v>60.53</v>
      </c>
      <c r="G281" s="142">
        <f t="shared" si="18"/>
        <v>60.53</v>
      </c>
      <c r="H281" s="135">
        <f t="shared" si="20"/>
        <v>7.471327623073215E-5</v>
      </c>
      <c r="I281" s="180">
        <f>ROUND(F281*Прил.10!$D$13,2)</f>
        <v>486.66</v>
      </c>
      <c r="J281" s="180">
        <f t="shared" si="19"/>
        <v>486.66</v>
      </c>
    </row>
    <row r="282" spans="1:10" s="12" customFormat="1" ht="38.25" hidden="1" customHeight="1" outlineLevel="1" x14ac:dyDescent="0.2">
      <c r="A282" s="179">
        <v>253</v>
      </c>
      <c r="B282" s="171" t="s">
        <v>258</v>
      </c>
      <c r="C282" s="8" t="s">
        <v>671</v>
      </c>
      <c r="D282" s="2" t="s">
        <v>250</v>
      </c>
      <c r="E282" s="178">
        <v>1</v>
      </c>
      <c r="F282" s="98">
        <v>58.62</v>
      </c>
      <c r="G282" s="142">
        <f t="shared" si="18"/>
        <v>58.62</v>
      </c>
      <c r="H282" s="135">
        <f t="shared" si="20"/>
        <v>7.2355728608054161E-5</v>
      </c>
      <c r="I282" s="180">
        <f>ROUND(F282*Прил.10!$D$13,2)</f>
        <v>471.3</v>
      </c>
      <c r="J282" s="180">
        <f t="shared" si="19"/>
        <v>471.3</v>
      </c>
    </row>
    <row r="283" spans="1:10" s="12" customFormat="1" ht="14.25" hidden="1" customHeight="1" outlineLevel="1" x14ac:dyDescent="0.2">
      <c r="A283" s="179">
        <v>254</v>
      </c>
      <c r="B283" s="130" t="s">
        <v>672</v>
      </c>
      <c r="C283" s="8" t="s">
        <v>673</v>
      </c>
      <c r="D283" s="2" t="s">
        <v>400</v>
      </c>
      <c r="E283" s="178">
        <v>9.6234999999999999</v>
      </c>
      <c r="F283" s="98">
        <v>6.09</v>
      </c>
      <c r="G283" s="142">
        <f t="shared" si="18"/>
        <v>58.61</v>
      </c>
      <c r="H283" s="135">
        <f t="shared" si="20"/>
        <v>7.2343385426783596E-5</v>
      </c>
      <c r="I283" s="180">
        <f>ROUND(F283*Прил.10!$D$13,2)</f>
        <v>48.96</v>
      </c>
      <c r="J283" s="180">
        <f t="shared" si="19"/>
        <v>471.17</v>
      </c>
    </row>
    <row r="284" spans="1:10" s="12" customFormat="1" ht="14.25" hidden="1" customHeight="1" outlineLevel="1" x14ac:dyDescent="0.2">
      <c r="A284" s="179">
        <v>255</v>
      </c>
      <c r="B284" s="130" t="s">
        <v>674</v>
      </c>
      <c r="C284" s="8" t="s">
        <v>675</v>
      </c>
      <c r="D284" s="2" t="s">
        <v>281</v>
      </c>
      <c r="E284" s="178">
        <v>1.26E-2</v>
      </c>
      <c r="F284" s="98">
        <v>4294</v>
      </c>
      <c r="G284" s="142">
        <f t="shared" si="18"/>
        <v>54.1</v>
      </c>
      <c r="H284" s="135">
        <f t="shared" si="20"/>
        <v>6.677661067375863E-5</v>
      </c>
      <c r="I284" s="180">
        <f>ROUND(F284*Прил.10!$D$13,2)</f>
        <v>34523.760000000002</v>
      </c>
      <c r="J284" s="180">
        <f t="shared" si="19"/>
        <v>435</v>
      </c>
    </row>
    <row r="285" spans="1:10" s="12" customFormat="1" ht="14.25" hidden="1" customHeight="1" outlineLevel="1" x14ac:dyDescent="0.2">
      <c r="A285" s="179">
        <v>256</v>
      </c>
      <c r="B285" s="130" t="s">
        <v>676</v>
      </c>
      <c r="C285" s="8" t="s">
        <v>677</v>
      </c>
      <c r="D285" s="2" t="s">
        <v>281</v>
      </c>
      <c r="E285" s="178">
        <v>5.1999999999999998E-3</v>
      </c>
      <c r="F285" s="98">
        <v>10200</v>
      </c>
      <c r="G285" s="142">
        <f t="shared" si="18"/>
        <v>53.04</v>
      </c>
      <c r="H285" s="135">
        <f t="shared" si="20"/>
        <v>6.5468233459078693E-5</v>
      </c>
      <c r="I285" s="180">
        <f>ROUND(F285*Прил.10!$D$13,2)</f>
        <v>82008</v>
      </c>
      <c r="J285" s="180">
        <f t="shared" si="19"/>
        <v>426.44</v>
      </c>
    </row>
    <row r="286" spans="1:10" s="12" customFormat="1" ht="14.25" hidden="1" customHeight="1" outlineLevel="1" x14ac:dyDescent="0.2">
      <c r="A286" s="179">
        <v>257</v>
      </c>
      <c r="B286" s="130" t="s">
        <v>678</v>
      </c>
      <c r="C286" s="8" t="s">
        <v>679</v>
      </c>
      <c r="D286" s="2" t="s">
        <v>281</v>
      </c>
      <c r="E286" s="178">
        <v>9.1999999999999998E-3</v>
      </c>
      <c r="F286" s="98">
        <v>5650</v>
      </c>
      <c r="G286" s="142">
        <f t="shared" si="18"/>
        <v>51.98</v>
      </c>
      <c r="H286" s="135">
        <f t="shared" si="20"/>
        <v>6.4159856244398768E-5</v>
      </c>
      <c r="I286" s="180">
        <f>ROUND(F286*Прил.10!$D$13,2)</f>
        <v>45426</v>
      </c>
      <c r="J286" s="180">
        <f t="shared" si="19"/>
        <v>417.92</v>
      </c>
    </row>
    <row r="287" spans="1:10" s="12" customFormat="1" ht="25.5" hidden="1" customHeight="1" outlineLevel="1" x14ac:dyDescent="0.2">
      <c r="A287" s="179">
        <v>258</v>
      </c>
      <c r="B287" s="130" t="s">
        <v>680</v>
      </c>
      <c r="C287" s="8" t="s">
        <v>681</v>
      </c>
      <c r="D287" s="2" t="s">
        <v>281</v>
      </c>
      <c r="E287" s="178">
        <v>6.1000000000000004E-3</v>
      </c>
      <c r="F287" s="98">
        <v>8190</v>
      </c>
      <c r="G287" s="142">
        <f t="shared" si="18"/>
        <v>49.96</v>
      </c>
      <c r="H287" s="135">
        <f t="shared" si="20"/>
        <v>6.1666533627744561E-5</v>
      </c>
      <c r="I287" s="180">
        <f>ROUND(F287*Прил.10!$D$13,2)</f>
        <v>65847.600000000006</v>
      </c>
      <c r="J287" s="180">
        <f t="shared" si="19"/>
        <v>401.67</v>
      </c>
    </row>
    <row r="288" spans="1:10" s="12" customFormat="1" ht="14.25" hidden="1" customHeight="1" outlineLevel="1" x14ac:dyDescent="0.2">
      <c r="A288" s="179">
        <v>259</v>
      </c>
      <c r="B288" s="130" t="s">
        <v>682</v>
      </c>
      <c r="C288" s="8" t="s">
        <v>683</v>
      </c>
      <c r="D288" s="2" t="s">
        <v>501</v>
      </c>
      <c r="E288" s="178">
        <v>1.26</v>
      </c>
      <c r="F288" s="98">
        <v>39</v>
      </c>
      <c r="G288" s="142">
        <f t="shared" si="18"/>
        <v>49.14</v>
      </c>
      <c r="H288" s="135">
        <f t="shared" si="20"/>
        <v>6.0654392763558201E-5</v>
      </c>
      <c r="I288" s="180">
        <f>ROUND(F288*Прил.10!$D$13,2)</f>
        <v>313.56</v>
      </c>
      <c r="J288" s="180">
        <f t="shared" si="19"/>
        <v>395.09</v>
      </c>
    </row>
    <row r="289" spans="1:10" s="12" customFormat="1" ht="25.5" hidden="1" customHeight="1" outlineLevel="1" x14ac:dyDescent="0.2">
      <c r="A289" s="179">
        <v>260</v>
      </c>
      <c r="B289" s="130" t="s">
        <v>684</v>
      </c>
      <c r="C289" s="8" t="s">
        <v>685</v>
      </c>
      <c r="D289" s="2" t="s">
        <v>268</v>
      </c>
      <c r="E289" s="178">
        <v>0.88</v>
      </c>
      <c r="F289" s="98">
        <v>55.26</v>
      </c>
      <c r="G289" s="142">
        <f t="shared" si="18"/>
        <v>48.63</v>
      </c>
      <c r="H289" s="135">
        <f t="shared" si="20"/>
        <v>6.0024890518759373E-5</v>
      </c>
      <c r="I289" s="180">
        <f>ROUND(F289*Прил.10!$D$13,2)</f>
        <v>444.29</v>
      </c>
      <c r="J289" s="180">
        <f t="shared" si="19"/>
        <v>390.98</v>
      </c>
    </row>
    <row r="290" spans="1:10" s="12" customFormat="1" ht="14.25" hidden="1" customHeight="1" outlineLevel="1" x14ac:dyDescent="0.2">
      <c r="A290" s="179">
        <v>261</v>
      </c>
      <c r="B290" s="130" t="s">
        <v>686</v>
      </c>
      <c r="C290" s="8" t="s">
        <v>687</v>
      </c>
      <c r="D290" s="2" t="s">
        <v>688</v>
      </c>
      <c r="E290" s="178">
        <v>115.9</v>
      </c>
      <c r="F290" s="98">
        <v>0.4</v>
      </c>
      <c r="G290" s="142">
        <f t="shared" si="18"/>
        <v>46.36</v>
      </c>
      <c r="H290" s="135">
        <f t="shared" si="20"/>
        <v>5.7222988370341031E-5</v>
      </c>
      <c r="I290" s="180">
        <f>ROUND(F290*Прил.10!$D$13,2)</f>
        <v>3.22</v>
      </c>
      <c r="J290" s="180">
        <f t="shared" si="19"/>
        <v>373.2</v>
      </c>
    </row>
    <row r="291" spans="1:10" s="12" customFormat="1" ht="14.25" hidden="1" customHeight="1" outlineLevel="1" x14ac:dyDescent="0.2">
      <c r="A291" s="179">
        <v>262</v>
      </c>
      <c r="B291" s="130" t="s">
        <v>689</v>
      </c>
      <c r="C291" s="8" t="s">
        <v>690</v>
      </c>
      <c r="D291" s="2" t="s">
        <v>281</v>
      </c>
      <c r="E291" s="178">
        <v>1.5E-3</v>
      </c>
      <c r="F291" s="98">
        <v>30030</v>
      </c>
      <c r="G291" s="142">
        <f t="shared" si="18"/>
        <v>45.05</v>
      </c>
      <c r="H291" s="135">
        <f t="shared" si="20"/>
        <v>5.5606031623896965E-5</v>
      </c>
      <c r="I291" s="180">
        <f>ROUND(F291*Прил.10!$D$13,2)</f>
        <v>241441.2</v>
      </c>
      <c r="J291" s="180">
        <f t="shared" si="19"/>
        <v>362.16</v>
      </c>
    </row>
    <row r="292" spans="1:10" s="12" customFormat="1" ht="25.5" hidden="1" customHeight="1" outlineLevel="1" x14ac:dyDescent="0.2">
      <c r="A292" s="179">
        <v>263</v>
      </c>
      <c r="B292" s="7" t="s">
        <v>691</v>
      </c>
      <c r="C292" s="99" t="s">
        <v>692</v>
      </c>
      <c r="D292" s="7" t="s">
        <v>405</v>
      </c>
      <c r="E292" s="7">
        <v>0.02</v>
      </c>
      <c r="F292" s="24">
        <v>2202</v>
      </c>
      <c r="G292" s="142">
        <f t="shared" si="18"/>
        <v>44.04</v>
      </c>
      <c r="H292" s="135">
        <f t="shared" si="20"/>
        <v>5.4359370315569868E-5</v>
      </c>
      <c r="I292" s="180">
        <f>ROUND(F292*Прил.10!$D$13,2)</f>
        <v>17704.080000000002</v>
      </c>
      <c r="J292" s="180">
        <f t="shared" si="19"/>
        <v>354.08</v>
      </c>
    </row>
    <row r="293" spans="1:10" s="12" customFormat="1" ht="38.25" hidden="1" customHeight="1" outlineLevel="1" x14ac:dyDescent="0.2">
      <c r="A293" s="179">
        <v>264</v>
      </c>
      <c r="B293" s="130" t="s">
        <v>693</v>
      </c>
      <c r="C293" s="8" t="s">
        <v>694</v>
      </c>
      <c r="D293" s="2" t="s">
        <v>268</v>
      </c>
      <c r="E293" s="178">
        <v>4.24E-2</v>
      </c>
      <c r="F293" s="98">
        <v>1010</v>
      </c>
      <c r="G293" s="142">
        <f t="shared" si="18"/>
        <v>42.82</v>
      </c>
      <c r="H293" s="135">
        <f t="shared" si="20"/>
        <v>5.2853502200560892E-5</v>
      </c>
      <c r="I293" s="180">
        <f>ROUND(F293*Прил.10!$D$13,2)</f>
        <v>8120.4</v>
      </c>
      <c r="J293" s="180">
        <f t="shared" si="19"/>
        <v>344.3</v>
      </c>
    </row>
    <row r="294" spans="1:10" s="12" customFormat="1" ht="51" hidden="1" customHeight="1" outlineLevel="1" x14ac:dyDescent="0.2">
      <c r="A294" s="179">
        <v>265</v>
      </c>
      <c r="B294" s="130" t="s">
        <v>695</v>
      </c>
      <c r="C294" s="8" t="s">
        <v>696</v>
      </c>
      <c r="D294" s="2" t="s">
        <v>250</v>
      </c>
      <c r="E294" s="178">
        <v>3</v>
      </c>
      <c r="F294" s="98">
        <v>14.2</v>
      </c>
      <c r="G294" s="142">
        <f t="shared" si="18"/>
        <v>42.6</v>
      </c>
      <c r="H294" s="135">
        <f t="shared" si="20"/>
        <v>5.2581952212608456E-5</v>
      </c>
      <c r="I294" s="180">
        <f>ROUND(F294*Прил.10!$D$13,2)</f>
        <v>114.17</v>
      </c>
      <c r="J294" s="180">
        <f t="shared" si="19"/>
        <v>342.51</v>
      </c>
    </row>
    <row r="295" spans="1:10" s="12" customFormat="1" ht="25.5" hidden="1" customHeight="1" outlineLevel="1" x14ac:dyDescent="0.2">
      <c r="A295" s="179">
        <v>266</v>
      </c>
      <c r="B295" s="130" t="s">
        <v>697</v>
      </c>
      <c r="C295" s="8" t="s">
        <v>698</v>
      </c>
      <c r="D295" s="2" t="s">
        <v>281</v>
      </c>
      <c r="E295" s="178">
        <v>1.1999999999999999E-3</v>
      </c>
      <c r="F295" s="98">
        <v>33180</v>
      </c>
      <c r="G295" s="142">
        <f t="shared" si="18"/>
        <v>39.82</v>
      </c>
      <c r="H295" s="135">
        <f t="shared" si="20"/>
        <v>4.9150547819391286E-5</v>
      </c>
      <c r="I295" s="180">
        <f>ROUND(F295*Прил.10!$D$13,2)</f>
        <v>266767.2</v>
      </c>
      <c r="J295" s="180">
        <f t="shared" si="19"/>
        <v>320.12</v>
      </c>
    </row>
    <row r="296" spans="1:10" s="12" customFormat="1" ht="51" hidden="1" customHeight="1" outlineLevel="1" x14ac:dyDescent="0.2">
      <c r="A296" s="179">
        <v>267</v>
      </c>
      <c r="B296" s="130" t="s">
        <v>699</v>
      </c>
      <c r="C296" s="8" t="s">
        <v>700</v>
      </c>
      <c r="D296" s="2" t="s">
        <v>281</v>
      </c>
      <c r="E296" s="178">
        <v>3.8E-3</v>
      </c>
      <c r="F296" s="98">
        <v>10100</v>
      </c>
      <c r="G296" s="142">
        <f t="shared" si="18"/>
        <v>38.380000000000003</v>
      </c>
      <c r="H296" s="135">
        <f t="shared" si="20"/>
        <v>4.7373129716429874E-5</v>
      </c>
      <c r="I296" s="180">
        <f>ROUND(F296*Прил.10!$D$13,2)</f>
        <v>81204</v>
      </c>
      <c r="J296" s="180">
        <f t="shared" si="19"/>
        <v>308.58</v>
      </c>
    </row>
    <row r="297" spans="1:10" s="12" customFormat="1" ht="14.25" hidden="1" customHeight="1" outlineLevel="1" x14ac:dyDescent="0.2">
      <c r="A297" s="179">
        <v>268</v>
      </c>
      <c r="B297" s="130" t="s">
        <v>701</v>
      </c>
      <c r="C297" s="8" t="s">
        <v>702</v>
      </c>
      <c r="D297" s="2" t="s">
        <v>281</v>
      </c>
      <c r="E297" s="178">
        <v>3.0000000000000001E-3</v>
      </c>
      <c r="F297" s="98">
        <v>12430</v>
      </c>
      <c r="G297" s="142">
        <f t="shared" si="18"/>
        <v>37.29</v>
      </c>
      <c r="H297" s="135">
        <f t="shared" si="20"/>
        <v>4.6027722957938244E-5</v>
      </c>
      <c r="I297" s="180">
        <f>ROUND(F297*Прил.10!$D$13,2)</f>
        <v>99937.2</v>
      </c>
      <c r="J297" s="180">
        <f t="shared" si="19"/>
        <v>299.81</v>
      </c>
    </row>
    <row r="298" spans="1:10" s="12" customFormat="1" ht="14.25" hidden="1" customHeight="1" outlineLevel="1" x14ac:dyDescent="0.2">
      <c r="A298" s="179">
        <v>269</v>
      </c>
      <c r="B298" s="130" t="s">
        <v>703</v>
      </c>
      <c r="C298" s="8" t="s">
        <v>704</v>
      </c>
      <c r="D298" s="2" t="s">
        <v>281</v>
      </c>
      <c r="E298" s="178">
        <v>1.4E-3</v>
      </c>
      <c r="F298" s="98">
        <v>24950</v>
      </c>
      <c r="G298" s="142">
        <f t="shared" si="18"/>
        <v>34.93</v>
      </c>
      <c r="H298" s="135">
        <f t="shared" si="20"/>
        <v>4.3114732178084818E-5</v>
      </c>
      <c r="I298" s="180">
        <f>ROUND(F298*Прил.10!$D$13,2)</f>
        <v>200598</v>
      </c>
      <c r="J298" s="180">
        <f t="shared" si="19"/>
        <v>280.83999999999997</v>
      </c>
    </row>
    <row r="299" spans="1:10" s="12" customFormat="1" ht="25.5" hidden="1" customHeight="1" outlineLevel="1" x14ac:dyDescent="0.2">
      <c r="A299" s="179">
        <v>270</v>
      </c>
      <c r="B299" s="130" t="s">
        <v>705</v>
      </c>
      <c r="C299" s="8" t="s">
        <v>706</v>
      </c>
      <c r="D299" s="2" t="s">
        <v>299</v>
      </c>
      <c r="E299" s="178">
        <v>4.9000000000000004</v>
      </c>
      <c r="F299" s="98">
        <v>6.78</v>
      </c>
      <c r="G299" s="142">
        <f t="shared" si="18"/>
        <v>33.22</v>
      </c>
      <c r="H299" s="135">
        <f t="shared" si="20"/>
        <v>4.1004048180818143E-5</v>
      </c>
      <c r="I299" s="180">
        <f>ROUND(F299*Прил.10!$D$13,2)</f>
        <v>54.51</v>
      </c>
      <c r="J299" s="180">
        <f t="shared" si="19"/>
        <v>267.10000000000002</v>
      </c>
    </row>
    <row r="300" spans="1:10" s="12" customFormat="1" ht="14.25" hidden="1" customHeight="1" outlineLevel="1" x14ac:dyDescent="0.2">
      <c r="A300" s="179">
        <v>271</v>
      </c>
      <c r="B300" s="130" t="s">
        <v>707</v>
      </c>
      <c r="C300" s="8" t="s">
        <v>708</v>
      </c>
      <c r="D300" s="2" t="s">
        <v>525</v>
      </c>
      <c r="E300" s="178">
        <v>0.43919999999999998</v>
      </c>
      <c r="F300" s="98">
        <v>75.400000000000006</v>
      </c>
      <c r="G300" s="142">
        <f t="shared" si="18"/>
        <v>33.119999999999997</v>
      </c>
      <c r="H300" s="135">
        <f t="shared" si="20"/>
        <v>4.0880616368112482E-5</v>
      </c>
      <c r="I300" s="180">
        <f>ROUND(F300*Прил.10!$D$13,2)</f>
        <v>606.22</v>
      </c>
      <c r="J300" s="180">
        <f t="shared" si="19"/>
        <v>266.25</v>
      </c>
    </row>
    <row r="301" spans="1:10" s="12" customFormat="1" ht="14.25" hidden="1" customHeight="1" outlineLevel="1" x14ac:dyDescent="0.2">
      <c r="A301" s="179">
        <v>272</v>
      </c>
      <c r="B301" s="130" t="s">
        <v>709</v>
      </c>
      <c r="C301" s="8" t="s">
        <v>710</v>
      </c>
      <c r="D301" s="2" t="s">
        <v>281</v>
      </c>
      <c r="E301" s="178">
        <v>4.1000000000000003E-3</v>
      </c>
      <c r="F301" s="98">
        <v>7826.9</v>
      </c>
      <c r="G301" s="142">
        <f t="shared" si="18"/>
        <v>32.090000000000003</v>
      </c>
      <c r="H301" s="135">
        <f t="shared" si="20"/>
        <v>3.9609268697244257E-5</v>
      </c>
      <c r="I301" s="180">
        <f>ROUND(F301*Прил.10!$D$13,2)</f>
        <v>62928.28</v>
      </c>
      <c r="J301" s="180">
        <f t="shared" si="19"/>
        <v>258.01</v>
      </c>
    </row>
    <row r="302" spans="1:10" s="12" customFormat="1" ht="14.25" hidden="1" customHeight="1" outlineLevel="1" x14ac:dyDescent="0.2">
      <c r="A302" s="179">
        <v>273</v>
      </c>
      <c r="B302" s="130" t="s">
        <v>711</v>
      </c>
      <c r="C302" s="8" t="s">
        <v>712</v>
      </c>
      <c r="D302" s="2" t="s">
        <v>281</v>
      </c>
      <c r="E302" s="178">
        <v>3.0999999999999999E-3</v>
      </c>
      <c r="F302" s="98">
        <v>9420</v>
      </c>
      <c r="G302" s="142">
        <f t="shared" si="18"/>
        <v>29.2</v>
      </c>
      <c r="H302" s="135">
        <f t="shared" si="20"/>
        <v>3.6042089310050862E-5</v>
      </c>
      <c r="I302" s="180">
        <f>ROUND(F302*Прил.10!$D$13,2)</f>
        <v>75736.800000000003</v>
      </c>
      <c r="J302" s="180">
        <f t="shared" si="19"/>
        <v>234.78</v>
      </c>
    </row>
    <row r="303" spans="1:10" s="12" customFormat="1" ht="14.25" hidden="1" customHeight="1" outlineLevel="1" x14ac:dyDescent="0.2">
      <c r="A303" s="179">
        <v>274</v>
      </c>
      <c r="B303" s="130" t="s">
        <v>713</v>
      </c>
      <c r="C303" s="8" t="s">
        <v>714</v>
      </c>
      <c r="D303" s="2" t="s">
        <v>469</v>
      </c>
      <c r="E303" s="178">
        <v>0.2424</v>
      </c>
      <c r="F303" s="98">
        <v>120</v>
      </c>
      <c r="G303" s="142">
        <f t="shared" si="18"/>
        <v>29.09</v>
      </c>
      <c r="H303" s="135">
        <f t="shared" si="20"/>
        <v>3.5906314316074644E-5</v>
      </c>
      <c r="I303" s="180">
        <f>ROUND(F303*Прил.10!$D$13,2)</f>
        <v>964.8</v>
      </c>
      <c r="J303" s="180">
        <f t="shared" si="19"/>
        <v>233.87</v>
      </c>
    </row>
    <row r="304" spans="1:10" s="12" customFormat="1" ht="14.25" hidden="1" customHeight="1" outlineLevel="1" x14ac:dyDescent="0.2">
      <c r="A304" s="179">
        <v>275</v>
      </c>
      <c r="B304" s="130" t="s">
        <v>715</v>
      </c>
      <c r="C304" s="8" t="s">
        <v>716</v>
      </c>
      <c r="D304" s="2" t="s">
        <v>281</v>
      </c>
      <c r="E304" s="178">
        <v>6.9999999999999999E-4</v>
      </c>
      <c r="F304" s="98">
        <v>37900</v>
      </c>
      <c r="G304" s="142">
        <f t="shared" si="18"/>
        <v>26.53</v>
      </c>
      <c r="H304" s="135">
        <f t="shared" si="20"/>
        <v>3.2746459910809917E-5</v>
      </c>
      <c r="I304" s="180">
        <f>ROUND(F304*Прил.10!$D$13,2)</f>
        <v>304716</v>
      </c>
      <c r="J304" s="180">
        <f t="shared" si="19"/>
        <v>213.3</v>
      </c>
    </row>
    <row r="305" spans="1:10" s="12" customFormat="1" ht="25.5" hidden="1" customHeight="1" outlineLevel="1" x14ac:dyDescent="0.2">
      <c r="A305" s="179">
        <v>276</v>
      </c>
      <c r="B305" s="130" t="s">
        <v>717</v>
      </c>
      <c r="C305" s="8" t="s">
        <v>718</v>
      </c>
      <c r="D305" s="2" t="s">
        <v>268</v>
      </c>
      <c r="E305" s="178">
        <v>5.28E-2</v>
      </c>
      <c r="F305" s="98">
        <v>485.9</v>
      </c>
      <c r="G305" s="142">
        <f t="shared" si="18"/>
        <v>25.66</v>
      </c>
      <c r="H305" s="135">
        <f t="shared" si="20"/>
        <v>3.1672603140270723E-5</v>
      </c>
      <c r="I305" s="180">
        <f>ROUND(F305*Прил.10!$D$13,2)</f>
        <v>3906.64</v>
      </c>
      <c r="J305" s="180">
        <f t="shared" si="19"/>
        <v>206.27</v>
      </c>
    </row>
    <row r="306" spans="1:10" s="12" customFormat="1" ht="14.25" hidden="1" customHeight="1" outlineLevel="1" x14ac:dyDescent="0.2">
      <c r="A306" s="179">
        <v>277</v>
      </c>
      <c r="B306" s="130" t="s">
        <v>719</v>
      </c>
      <c r="C306" s="8" t="s">
        <v>720</v>
      </c>
      <c r="D306" s="2" t="s">
        <v>281</v>
      </c>
      <c r="E306" s="178">
        <v>2.5999999999999999E-3</v>
      </c>
      <c r="F306" s="98">
        <v>8475</v>
      </c>
      <c r="G306" s="142">
        <f t="shared" si="18"/>
        <v>22.04</v>
      </c>
      <c r="H306" s="135">
        <f t="shared" si="20"/>
        <v>2.7204371520326062E-5</v>
      </c>
      <c r="I306" s="180">
        <f>ROUND(F306*Прил.10!$D$13,2)</f>
        <v>68139</v>
      </c>
      <c r="J306" s="180">
        <f t="shared" si="19"/>
        <v>177.16</v>
      </c>
    </row>
    <row r="307" spans="1:10" s="12" customFormat="1" ht="14.25" hidden="1" customHeight="1" outlineLevel="1" x14ac:dyDescent="0.2">
      <c r="A307" s="179">
        <v>278</v>
      </c>
      <c r="B307" s="130" t="s">
        <v>721</v>
      </c>
      <c r="C307" s="8" t="s">
        <v>722</v>
      </c>
      <c r="D307" s="2" t="s">
        <v>405</v>
      </c>
      <c r="E307" s="178">
        <v>0.04</v>
      </c>
      <c r="F307" s="98">
        <v>528</v>
      </c>
      <c r="G307" s="142">
        <f t="shared" si="18"/>
        <v>21.12</v>
      </c>
      <c r="H307" s="135">
        <f t="shared" si="20"/>
        <v>2.6068798843434051E-5</v>
      </c>
      <c r="I307" s="180">
        <f>ROUND(F307*Прил.10!$D$13,2)</f>
        <v>4245.12</v>
      </c>
      <c r="J307" s="180">
        <f t="shared" si="19"/>
        <v>169.8</v>
      </c>
    </row>
    <row r="308" spans="1:10" s="12" customFormat="1" ht="25.5" hidden="1" customHeight="1" outlineLevel="1" x14ac:dyDescent="0.2">
      <c r="A308" s="179">
        <v>279</v>
      </c>
      <c r="B308" s="130" t="s">
        <v>723</v>
      </c>
      <c r="C308" s="8" t="s">
        <v>724</v>
      </c>
      <c r="D308" s="2" t="s">
        <v>281</v>
      </c>
      <c r="E308" s="178">
        <v>1.6000000000000001E-3</v>
      </c>
      <c r="F308" s="98">
        <v>11978</v>
      </c>
      <c r="G308" s="142">
        <f t="shared" si="18"/>
        <v>19.16</v>
      </c>
      <c r="H308" s="135">
        <f t="shared" si="20"/>
        <v>2.3649535314403238E-5</v>
      </c>
      <c r="I308" s="180">
        <f>ROUND(F308*Прил.10!$D$13,2)</f>
        <v>96303.12</v>
      </c>
      <c r="J308" s="180">
        <f t="shared" si="19"/>
        <v>154.08000000000001</v>
      </c>
    </row>
    <row r="309" spans="1:10" s="12" customFormat="1" ht="25.5" hidden="1" customHeight="1" outlineLevel="1" x14ac:dyDescent="0.2">
      <c r="A309" s="179">
        <v>280</v>
      </c>
      <c r="B309" s="130" t="s">
        <v>725</v>
      </c>
      <c r="C309" s="8" t="s">
        <v>726</v>
      </c>
      <c r="D309" s="2" t="s">
        <v>400</v>
      </c>
      <c r="E309" s="178">
        <v>1.2</v>
      </c>
      <c r="F309" s="98">
        <v>15.14</v>
      </c>
      <c r="G309" s="142">
        <f t="shared" si="18"/>
        <v>18.170000000000002</v>
      </c>
      <c r="H309" s="135">
        <f t="shared" si="20"/>
        <v>2.2427560368617269E-5</v>
      </c>
      <c r="I309" s="180">
        <f>ROUND(F309*Прил.10!$D$13,2)</f>
        <v>121.73</v>
      </c>
      <c r="J309" s="180">
        <f t="shared" si="19"/>
        <v>146.08000000000001</v>
      </c>
    </row>
    <row r="310" spans="1:10" s="12" customFormat="1" ht="25.5" hidden="1" customHeight="1" outlineLevel="1" x14ac:dyDescent="0.2">
      <c r="A310" s="179">
        <v>281</v>
      </c>
      <c r="B310" s="130" t="s">
        <v>727</v>
      </c>
      <c r="C310" s="8" t="s">
        <v>728</v>
      </c>
      <c r="D310" s="2" t="s">
        <v>281</v>
      </c>
      <c r="E310" s="178">
        <v>1.1999999999999999E-3</v>
      </c>
      <c r="F310" s="98">
        <v>15119</v>
      </c>
      <c r="G310" s="142">
        <f t="shared" si="18"/>
        <v>18.14</v>
      </c>
      <c r="H310" s="135">
        <f t="shared" si="20"/>
        <v>2.2390530824805573E-5</v>
      </c>
      <c r="I310" s="180">
        <f>ROUND(F310*Прил.10!$D$13,2)</f>
        <v>121556.76</v>
      </c>
      <c r="J310" s="180">
        <f t="shared" si="19"/>
        <v>145.87</v>
      </c>
    </row>
    <row r="311" spans="1:10" s="12" customFormat="1" ht="25.5" hidden="1" customHeight="1" outlineLevel="1" x14ac:dyDescent="0.2">
      <c r="A311" s="179">
        <v>282</v>
      </c>
      <c r="B311" s="130" t="s">
        <v>729</v>
      </c>
      <c r="C311" s="8" t="s">
        <v>730</v>
      </c>
      <c r="D311" s="2" t="s">
        <v>299</v>
      </c>
      <c r="E311" s="178">
        <v>2.8140000000000001</v>
      </c>
      <c r="F311" s="98">
        <v>6.22</v>
      </c>
      <c r="G311" s="142">
        <f t="shared" si="18"/>
        <v>17.5</v>
      </c>
      <c r="H311" s="135">
        <f t="shared" si="20"/>
        <v>2.160056722348939E-5</v>
      </c>
      <c r="I311" s="180">
        <f>ROUND(F311*Прил.10!$D$13,2)</f>
        <v>50.01</v>
      </c>
      <c r="J311" s="180">
        <f t="shared" si="19"/>
        <v>140.72999999999999</v>
      </c>
    </row>
    <row r="312" spans="1:10" s="12" customFormat="1" ht="14.25" hidden="1" customHeight="1" outlineLevel="1" x14ac:dyDescent="0.2">
      <c r="A312" s="179">
        <v>283</v>
      </c>
      <c r="B312" s="130" t="s">
        <v>731</v>
      </c>
      <c r="C312" s="8" t="s">
        <v>732</v>
      </c>
      <c r="D312" s="2" t="s">
        <v>525</v>
      </c>
      <c r="E312" s="178">
        <v>0.13900000000000001</v>
      </c>
      <c r="F312" s="98">
        <v>119</v>
      </c>
      <c r="G312" s="142">
        <f t="shared" si="18"/>
        <v>16.54</v>
      </c>
      <c r="H312" s="135">
        <f t="shared" si="20"/>
        <v>2.0415621821515113E-5</v>
      </c>
      <c r="I312" s="180">
        <f>ROUND(F312*Прил.10!$D$13,2)</f>
        <v>956.76</v>
      </c>
      <c r="J312" s="180">
        <f t="shared" si="19"/>
        <v>132.99</v>
      </c>
    </row>
    <row r="313" spans="1:10" s="12" customFormat="1" ht="25.5" hidden="1" customHeight="1" outlineLevel="1" x14ac:dyDescent="0.2">
      <c r="A313" s="179">
        <v>284</v>
      </c>
      <c r="B313" s="130" t="s">
        <v>733</v>
      </c>
      <c r="C313" s="8" t="s">
        <v>734</v>
      </c>
      <c r="D313" s="2" t="s">
        <v>281</v>
      </c>
      <c r="E313" s="178">
        <v>9.4000000000000004E-3</v>
      </c>
      <c r="F313" s="98">
        <v>1695</v>
      </c>
      <c r="G313" s="142">
        <f t="shared" si="18"/>
        <v>15.93</v>
      </c>
      <c r="H313" s="135">
        <f t="shared" si="20"/>
        <v>1.9662687764010625E-5</v>
      </c>
      <c r="I313" s="180">
        <f>ROUND(F313*Прил.10!$D$13,2)</f>
        <v>13627.8</v>
      </c>
      <c r="J313" s="180">
        <f t="shared" si="19"/>
        <v>128.1</v>
      </c>
    </row>
    <row r="314" spans="1:10" s="12" customFormat="1" ht="14.25" hidden="1" customHeight="1" outlineLevel="1" x14ac:dyDescent="0.2">
      <c r="A314" s="179">
        <v>285</v>
      </c>
      <c r="B314" s="130" t="s">
        <v>735</v>
      </c>
      <c r="C314" s="8" t="s">
        <v>736</v>
      </c>
      <c r="D314" s="2" t="s">
        <v>281</v>
      </c>
      <c r="E314" s="178">
        <v>1.6000000000000001E-3</v>
      </c>
      <c r="F314" s="98">
        <v>9661.5</v>
      </c>
      <c r="G314" s="142">
        <f t="shared" si="18"/>
        <v>15.46</v>
      </c>
      <c r="H314" s="135">
        <f t="shared" si="20"/>
        <v>1.9082558244294054E-5</v>
      </c>
      <c r="I314" s="180">
        <f>ROUND(F314*Прил.10!$D$13,2)</f>
        <v>77678.460000000006</v>
      </c>
      <c r="J314" s="180">
        <f t="shared" si="19"/>
        <v>124.29</v>
      </c>
    </row>
    <row r="315" spans="1:10" s="12" customFormat="1" ht="38.25" hidden="1" customHeight="1" outlineLevel="1" x14ac:dyDescent="0.2">
      <c r="A315" s="179">
        <v>286</v>
      </c>
      <c r="B315" s="2" t="s">
        <v>737</v>
      </c>
      <c r="C315" s="8" t="s">
        <v>738</v>
      </c>
      <c r="D315" s="7" t="s">
        <v>501</v>
      </c>
      <c r="E315" s="7">
        <v>0.1</v>
      </c>
      <c r="F315" s="24">
        <v>154.19999999999999</v>
      </c>
      <c r="G315" s="142">
        <f t="shared" si="18"/>
        <v>15.42</v>
      </c>
      <c r="H315" s="135">
        <f t="shared" si="20"/>
        <v>1.9033185519211791E-5</v>
      </c>
      <c r="I315" s="180">
        <f>ROUND(F315*Прил.10!$D$13,2)</f>
        <v>1239.77</v>
      </c>
      <c r="J315" s="180">
        <f t="shared" si="19"/>
        <v>123.98</v>
      </c>
    </row>
    <row r="316" spans="1:10" s="12" customFormat="1" ht="25.5" hidden="1" customHeight="1" outlineLevel="1" x14ac:dyDescent="0.2">
      <c r="A316" s="179">
        <v>287</v>
      </c>
      <c r="B316" s="130" t="s">
        <v>739</v>
      </c>
      <c r="C316" s="8" t="s">
        <v>740</v>
      </c>
      <c r="D316" s="2" t="s">
        <v>281</v>
      </c>
      <c r="E316" s="178">
        <v>1.8700000000000001E-2</v>
      </c>
      <c r="F316" s="98">
        <v>734.5</v>
      </c>
      <c r="G316" s="142">
        <f t="shared" si="18"/>
        <v>13.74</v>
      </c>
      <c r="H316" s="135">
        <f t="shared" si="20"/>
        <v>1.6959531065756812E-5</v>
      </c>
      <c r="I316" s="180">
        <f>ROUND(F316*Прил.10!$D$13,2)</f>
        <v>5905.38</v>
      </c>
      <c r="J316" s="180">
        <f t="shared" si="19"/>
        <v>110.43</v>
      </c>
    </row>
    <row r="317" spans="1:10" s="12" customFormat="1" ht="14.25" hidden="1" customHeight="1" outlineLevel="1" x14ac:dyDescent="0.2">
      <c r="A317" s="179">
        <v>288</v>
      </c>
      <c r="B317" s="130" t="s">
        <v>741</v>
      </c>
      <c r="C317" s="8" t="s">
        <v>742</v>
      </c>
      <c r="D317" s="2" t="s">
        <v>281</v>
      </c>
      <c r="E317" s="178">
        <v>8.0000000000000004E-4</v>
      </c>
      <c r="F317" s="98">
        <v>16950</v>
      </c>
      <c r="G317" s="142">
        <f t="shared" si="18"/>
        <v>13.56</v>
      </c>
      <c r="H317" s="135">
        <f t="shared" si="20"/>
        <v>1.6737353802886635E-5</v>
      </c>
      <c r="I317" s="180">
        <f>ROUND(F317*Прил.10!$D$13,2)</f>
        <v>136278</v>
      </c>
      <c r="J317" s="180">
        <f t="shared" si="19"/>
        <v>109.02</v>
      </c>
    </row>
    <row r="318" spans="1:10" s="12" customFormat="1" ht="14.25" hidden="1" customHeight="1" outlineLevel="1" x14ac:dyDescent="0.2">
      <c r="A318" s="179">
        <v>289</v>
      </c>
      <c r="B318" s="130" t="s">
        <v>743</v>
      </c>
      <c r="C318" s="8" t="s">
        <v>744</v>
      </c>
      <c r="D318" s="2" t="s">
        <v>400</v>
      </c>
      <c r="E318" s="178">
        <v>0.35310000000000002</v>
      </c>
      <c r="F318" s="98">
        <v>37.29</v>
      </c>
      <c r="G318" s="142">
        <f t="shared" si="18"/>
        <v>13.17</v>
      </c>
      <c r="H318" s="135">
        <f t="shared" si="20"/>
        <v>1.6255969733334587E-5</v>
      </c>
      <c r="I318" s="180">
        <f>ROUND(F318*Прил.10!$D$13,2)</f>
        <v>299.81</v>
      </c>
      <c r="J318" s="180">
        <f t="shared" si="19"/>
        <v>105.86</v>
      </c>
    </row>
    <row r="319" spans="1:10" s="12" customFormat="1" ht="14.25" hidden="1" customHeight="1" outlineLevel="1" x14ac:dyDescent="0.2">
      <c r="A319" s="179">
        <v>290</v>
      </c>
      <c r="B319" s="130" t="s">
        <v>745</v>
      </c>
      <c r="C319" s="8" t="s">
        <v>746</v>
      </c>
      <c r="D319" s="2" t="s">
        <v>281</v>
      </c>
      <c r="E319" s="178">
        <v>1.7500000000000002E-2</v>
      </c>
      <c r="F319" s="98">
        <v>729.98</v>
      </c>
      <c r="G319" s="142">
        <f t="shared" si="18"/>
        <v>12.77</v>
      </c>
      <c r="H319" s="135">
        <f t="shared" si="20"/>
        <v>1.5762242482511971E-5</v>
      </c>
      <c r="I319" s="180">
        <f>ROUND(F319*Прил.10!$D$13,2)</f>
        <v>5869.04</v>
      </c>
      <c r="J319" s="180">
        <f t="shared" si="19"/>
        <v>102.71</v>
      </c>
    </row>
    <row r="320" spans="1:10" s="12" customFormat="1" ht="38.25" hidden="1" customHeight="1" outlineLevel="1" x14ac:dyDescent="0.2">
      <c r="A320" s="179">
        <v>291</v>
      </c>
      <c r="B320" s="130" t="s">
        <v>747</v>
      </c>
      <c r="C320" s="8" t="s">
        <v>748</v>
      </c>
      <c r="D320" s="2" t="s">
        <v>268</v>
      </c>
      <c r="E320" s="178">
        <v>1.0200000000000001E-2</v>
      </c>
      <c r="F320" s="98">
        <v>1242.2</v>
      </c>
      <c r="G320" s="142">
        <f t="shared" si="18"/>
        <v>12.67</v>
      </c>
      <c r="H320" s="135">
        <f t="shared" si="20"/>
        <v>1.5638810669806317E-5</v>
      </c>
      <c r="I320" s="180">
        <f>ROUND(F320*Прил.10!$D$13,2)</f>
        <v>9987.2900000000009</v>
      </c>
      <c r="J320" s="180">
        <f t="shared" si="19"/>
        <v>101.87</v>
      </c>
    </row>
    <row r="321" spans="1:10" s="12" customFormat="1" ht="14.25" hidden="1" customHeight="1" outlineLevel="1" x14ac:dyDescent="0.2">
      <c r="A321" s="179">
        <v>292</v>
      </c>
      <c r="B321" s="130" t="s">
        <v>749</v>
      </c>
      <c r="C321" s="8" t="s">
        <v>750</v>
      </c>
      <c r="D321" s="2" t="s">
        <v>281</v>
      </c>
      <c r="E321" s="178">
        <v>1.01E-2</v>
      </c>
      <c r="F321" s="98">
        <v>1160</v>
      </c>
      <c r="G321" s="142">
        <f t="shared" si="18"/>
        <v>11.72</v>
      </c>
      <c r="H321" s="135">
        <f t="shared" si="20"/>
        <v>1.4466208449102609E-5</v>
      </c>
      <c r="I321" s="180">
        <f>ROUND(F321*Прил.10!$D$13,2)</f>
        <v>9326.4</v>
      </c>
      <c r="J321" s="180">
        <f t="shared" si="19"/>
        <v>94.2</v>
      </c>
    </row>
    <row r="322" spans="1:10" s="12" customFormat="1" ht="38.25" hidden="1" customHeight="1" outlineLevel="1" x14ac:dyDescent="0.2">
      <c r="A322" s="179">
        <v>293</v>
      </c>
      <c r="B322" s="130" t="s">
        <v>751</v>
      </c>
      <c r="C322" s="8" t="s">
        <v>752</v>
      </c>
      <c r="D322" s="2" t="s">
        <v>268</v>
      </c>
      <c r="E322" s="178">
        <v>6.7000000000000002E-3</v>
      </c>
      <c r="F322" s="98">
        <v>1700</v>
      </c>
      <c r="G322" s="142">
        <f t="shared" ref="G322:G385" si="21">ROUND(E322*F322,2)</f>
        <v>11.39</v>
      </c>
      <c r="H322" s="135">
        <f t="shared" si="20"/>
        <v>1.4058883467173951E-5</v>
      </c>
      <c r="I322" s="180">
        <f>ROUND(F322*Прил.10!$D$13,2)</f>
        <v>13668</v>
      </c>
      <c r="J322" s="180">
        <f t="shared" ref="J322:J385" si="22">ROUND(I322*E322,2)</f>
        <v>91.58</v>
      </c>
    </row>
    <row r="323" spans="1:10" s="12" customFormat="1" ht="25.5" hidden="1" customHeight="1" outlineLevel="1" x14ac:dyDescent="0.2">
      <c r="A323" s="179">
        <v>294</v>
      </c>
      <c r="B323" s="130" t="s">
        <v>753</v>
      </c>
      <c r="C323" s="8" t="s">
        <v>754</v>
      </c>
      <c r="D323" s="2" t="s">
        <v>268</v>
      </c>
      <c r="E323" s="178">
        <v>2.18E-2</v>
      </c>
      <c r="F323" s="98">
        <v>496.4</v>
      </c>
      <c r="G323" s="142">
        <f t="shared" si="21"/>
        <v>10.82</v>
      </c>
      <c r="H323" s="135">
        <f t="shared" si="20"/>
        <v>1.3355322134751725E-5</v>
      </c>
      <c r="I323" s="180">
        <f>ROUND(F323*Прил.10!$D$13,2)</f>
        <v>3991.06</v>
      </c>
      <c r="J323" s="180">
        <f t="shared" si="22"/>
        <v>87.01</v>
      </c>
    </row>
    <row r="324" spans="1:10" s="12" customFormat="1" ht="38.25" hidden="1" customHeight="1" outlineLevel="1" x14ac:dyDescent="0.2">
      <c r="A324" s="179">
        <v>295</v>
      </c>
      <c r="B324" s="130" t="s">
        <v>755</v>
      </c>
      <c r="C324" s="8" t="s">
        <v>756</v>
      </c>
      <c r="D324" s="2" t="s">
        <v>268</v>
      </c>
      <c r="E324" s="178">
        <v>8.0000000000000002E-3</v>
      </c>
      <c r="F324" s="98">
        <v>1287</v>
      </c>
      <c r="G324" s="142">
        <f t="shared" si="21"/>
        <v>10.3</v>
      </c>
      <c r="H324" s="135">
        <f t="shared" si="20"/>
        <v>1.2713476708682327E-5</v>
      </c>
      <c r="I324" s="180">
        <f>ROUND(F324*Прил.10!$D$13,2)</f>
        <v>10347.48</v>
      </c>
      <c r="J324" s="180">
        <f t="shared" si="22"/>
        <v>82.78</v>
      </c>
    </row>
    <row r="325" spans="1:10" s="12" customFormat="1" ht="25.5" hidden="1" customHeight="1" outlineLevel="1" x14ac:dyDescent="0.2">
      <c r="A325" s="179">
        <v>296</v>
      </c>
      <c r="B325" s="130" t="s">
        <v>757</v>
      </c>
      <c r="C325" s="8" t="s">
        <v>758</v>
      </c>
      <c r="D325" s="2" t="s">
        <v>281</v>
      </c>
      <c r="E325" s="178">
        <v>2.9999999999999997E-4</v>
      </c>
      <c r="F325" s="98">
        <v>32830</v>
      </c>
      <c r="G325" s="142">
        <f t="shared" si="21"/>
        <v>9.85</v>
      </c>
      <c r="H325" s="135">
        <f t="shared" si="20"/>
        <v>1.2158033551506884E-5</v>
      </c>
      <c r="I325" s="180">
        <f>ROUND(F325*Прил.10!$D$13,2)</f>
        <v>263953.2</v>
      </c>
      <c r="J325" s="180">
        <f t="shared" si="22"/>
        <v>79.19</v>
      </c>
    </row>
    <row r="326" spans="1:10" s="12" customFormat="1" ht="14.25" hidden="1" customHeight="1" outlineLevel="1" x14ac:dyDescent="0.2">
      <c r="A326" s="179">
        <v>297</v>
      </c>
      <c r="B326" s="130" t="s">
        <v>759</v>
      </c>
      <c r="C326" s="8" t="s">
        <v>760</v>
      </c>
      <c r="D326" s="2" t="s">
        <v>268</v>
      </c>
      <c r="E326" s="178">
        <v>0.24429999999999999</v>
      </c>
      <c r="F326" s="98">
        <v>38.51</v>
      </c>
      <c r="G326" s="142">
        <f t="shared" si="21"/>
        <v>9.41</v>
      </c>
      <c r="H326" s="135">
        <f t="shared" si="20"/>
        <v>1.1614933575602008E-5</v>
      </c>
      <c r="I326" s="180">
        <f>ROUND(F326*Прил.10!$D$13,2)</f>
        <v>309.62</v>
      </c>
      <c r="J326" s="180">
        <f t="shared" si="22"/>
        <v>75.64</v>
      </c>
    </row>
    <row r="327" spans="1:10" s="12" customFormat="1" ht="25.5" hidden="1" customHeight="1" outlineLevel="1" x14ac:dyDescent="0.2">
      <c r="A327" s="179">
        <v>298</v>
      </c>
      <c r="B327" s="130" t="s">
        <v>761</v>
      </c>
      <c r="C327" s="8" t="s">
        <v>762</v>
      </c>
      <c r="D327" s="2" t="s">
        <v>281</v>
      </c>
      <c r="E327" s="178">
        <v>5.9999999999999995E-4</v>
      </c>
      <c r="F327" s="98">
        <v>13560</v>
      </c>
      <c r="G327" s="142">
        <f t="shared" si="21"/>
        <v>8.14</v>
      </c>
      <c r="H327" s="135">
        <f t="shared" si="20"/>
        <v>1.0047349554240207E-5</v>
      </c>
      <c r="I327" s="180">
        <f>ROUND(F327*Прил.10!$D$13,2)</f>
        <v>109022.39999999999</v>
      </c>
      <c r="J327" s="180">
        <f t="shared" si="22"/>
        <v>65.41</v>
      </c>
    </row>
    <row r="328" spans="1:10" s="12" customFormat="1" ht="25.5" hidden="1" customHeight="1" outlineLevel="1" x14ac:dyDescent="0.2">
      <c r="A328" s="179">
        <v>299</v>
      </c>
      <c r="B328" s="130" t="s">
        <v>763</v>
      </c>
      <c r="C328" s="8" t="s">
        <v>764</v>
      </c>
      <c r="D328" s="2" t="s">
        <v>281</v>
      </c>
      <c r="E328" s="178">
        <v>4.4000000000000003E-3</v>
      </c>
      <c r="F328" s="98">
        <v>1836</v>
      </c>
      <c r="G328" s="142">
        <f t="shared" si="21"/>
        <v>8.08</v>
      </c>
      <c r="H328" s="135">
        <f t="shared" si="20"/>
        <v>9.9732904666168143E-6</v>
      </c>
      <c r="I328" s="180">
        <f>ROUND(F328*Прил.10!$D$13,2)</f>
        <v>14761.44</v>
      </c>
      <c r="J328" s="180">
        <f t="shared" si="22"/>
        <v>64.95</v>
      </c>
    </row>
    <row r="329" spans="1:10" s="12" customFormat="1" ht="14.25" hidden="1" customHeight="1" outlineLevel="1" x14ac:dyDescent="0.2">
      <c r="A329" s="179">
        <v>300</v>
      </c>
      <c r="B329" s="130" t="s">
        <v>765</v>
      </c>
      <c r="C329" s="8" t="s">
        <v>766</v>
      </c>
      <c r="D329" s="2" t="s">
        <v>405</v>
      </c>
      <c r="E329" s="178">
        <v>9.1200000000000003E-2</v>
      </c>
      <c r="F329" s="98">
        <v>86</v>
      </c>
      <c r="G329" s="142">
        <f t="shared" si="21"/>
        <v>7.84</v>
      </c>
      <c r="H329" s="135">
        <f t="shared" si="20"/>
        <v>9.6770541161232451E-6</v>
      </c>
      <c r="I329" s="180">
        <f>ROUND(F329*Прил.10!$D$13,2)</f>
        <v>691.44</v>
      </c>
      <c r="J329" s="180">
        <f t="shared" si="22"/>
        <v>63.06</v>
      </c>
    </row>
    <row r="330" spans="1:10" s="12" customFormat="1" ht="14.25" hidden="1" customHeight="1" outlineLevel="1" x14ac:dyDescent="0.2">
      <c r="A330" s="179">
        <v>301</v>
      </c>
      <c r="B330" s="130" t="s">
        <v>767</v>
      </c>
      <c r="C330" s="8" t="s">
        <v>768</v>
      </c>
      <c r="D330" s="2" t="s">
        <v>281</v>
      </c>
      <c r="E330" s="178">
        <v>1E-3</v>
      </c>
      <c r="F330" s="98">
        <v>7640</v>
      </c>
      <c r="G330" s="142">
        <f t="shared" si="21"/>
        <v>7.64</v>
      </c>
      <c r="H330" s="135">
        <f t="shared" si="20"/>
        <v>9.4301904907119388E-6</v>
      </c>
      <c r="I330" s="180">
        <f>ROUND(F330*Прил.10!$D$13,2)</f>
        <v>61425.599999999999</v>
      </c>
      <c r="J330" s="180">
        <f t="shared" si="22"/>
        <v>61.43</v>
      </c>
    </row>
    <row r="331" spans="1:10" s="12" customFormat="1" ht="14.25" hidden="1" customHeight="1" outlineLevel="1" x14ac:dyDescent="0.2">
      <c r="A331" s="179">
        <v>302</v>
      </c>
      <c r="B331" s="130" t="s">
        <v>769</v>
      </c>
      <c r="C331" s="8" t="s">
        <v>770</v>
      </c>
      <c r="D331" s="2" t="s">
        <v>281</v>
      </c>
      <c r="E331" s="178">
        <v>4.0000000000000002E-4</v>
      </c>
      <c r="F331" s="98">
        <v>17796.96</v>
      </c>
      <c r="G331" s="142">
        <f t="shared" si="21"/>
        <v>7.12</v>
      </c>
      <c r="H331" s="135">
        <f t="shared" si="20"/>
        <v>8.7883450646425408E-6</v>
      </c>
      <c r="I331" s="180">
        <f>ROUND(F331*Прил.10!$D$13,2)</f>
        <v>143087.56</v>
      </c>
      <c r="J331" s="180">
        <f t="shared" si="22"/>
        <v>57.24</v>
      </c>
    </row>
    <row r="332" spans="1:10" s="12" customFormat="1" ht="14.25" hidden="1" customHeight="1" outlineLevel="1" x14ac:dyDescent="0.2">
      <c r="A332" s="179">
        <v>303</v>
      </c>
      <c r="B332" s="130" t="s">
        <v>771</v>
      </c>
      <c r="C332" s="8" t="s">
        <v>772</v>
      </c>
      <c r="D332" s="2" t="s">
        <v>400</v>
      </c>
      <c r="E332" s="178">
        <v>0.16</v>
      </c>
      <c r="F332" s="98">
        <v>41.7</v>
      </c>
      <c r="G332" s="142">
        <f t="shared" si="21"/>
        <v>6.67</v>
      </c>
      <c r="H332" s="135">
        <f t="shared" si="20"/>
        <v>8.2329019074670978E-6</v>
      </c>
      <c r="I332" s="180">
        <f>ROUND(F332*Прил.10!$D$13,2)</f>
        <v>335.27</v>
      </c>
      <c r="J332" s="180">
        <f t="shared" si="22"/>
        <v>53.64</v>
      </c>
    </row>
    <row r="333" spans="1:10" s="12" customFormat="1" ht="14.25" hidden="1" customHeight="1" outlineLevel="1" x14ac:dyDescent="0.2">
      <c r="A333" s="179">
        <v>304</v>
      </c>
      <c r="B333" s="130" t="s">
        <v>773</v>
      </c>
      <c r="C333" s="8" t="s">
        <v>774</v>
      </c>
      <c r="D333" s="2" t="s">
        <v>281</v>
      </c>
      <c r="E333" s="178">
        <v>2.9999999999999997E-4</v>
      </c>
      <c r="F333" s="98">
        <v>20775</v>
      </c>
      <c r="G333" s="142">
        <f t="shared" si="21"/>
        <v>6.23</v>
      </c>
      <c r="H333" s="135">
        <f t="shared" si="20"/>
        <v>7.6898019315622223E-6</v>
      </c>
      <c r="I333" s="180">
        <f>ROUND(F333*Прил.10!$D$13,2)</f>
        <v>167031</v>
      </c>
      <c r="J333" s="180">
        <f t="shared" si="22"/>
        <v>50.11</v>
      </c>
    </row>
    <row r="334" spans="1:10" s="12" customFormat="1" ht="25.5" hidden="1" customHeight="1" outlineLevel="1" x14ac:dyDescent="0.2">
      <c r="A334" s="179">
        <v>305</v>
      </c>
      <c r="B334" s="130" t="s">
        <v>775</v>
      </c>
      <c r="C334" s="8" t="s">
        <v>776</v>
      </c>
      <c r="D334" s="2" t="s">
        <v>281</v>
      </c>
      <c r="E334" s="178">
        <v>1E-3</v>
      </c>
      <c r="F334" s="98">
        <v>6210</v>
      </c>
      <c r="G334" s="142">
        <f t="shared" si="21"/>
        <v>6.21</v>
      </c>
      <c r="H334" s="135">
        <f t="shared" si="20"/>
        <v>7.6651155690210908E-6</v>
      </c>
      <c r="I334" s="180">
        <f>ROUND(F334*Прил.10!$D$13,2)</f>
        <v>49928.4</v>
      </c>
      <c r="J334" s="180">
        <f t="shared" si="22"/>
        <v>49.93</v>
      </c>
    </row>
    <row r="335" spans="1:10" s="12" customFormat="1" ht="63.75" hidden="1" customHeight="1" outlineLevel="1" x14ac:dyDescent="0.2">
      <c r="A335" s="179">
        <v>306</v>
      </c>
      <c r="B335" s="130" t="s">
        <v>777</v>
      </c>
      <c r="C335" s="8" t="s">
        <v>778</v>
      </c>
      <c r="D335" s="2" t="s">
        <v>306</v>
      </c>
      <c r="E335" s="178">
        <v>0.1134</v>
      </c>
      <c r="F335" s="98">
        <v>50.24</v>
      </c>
      <c r="G335" s="142">
        <f t="shared" si="21"/>
        <v>5.7</v>
      </c>
      <c r="H335" s="135">
        <f t="shared" si="20"/>
        <v>7.0356133242222586E-6</v>
      </c>
      <c r="I335" s="180">
        <f>ROUND(F335*Прил.10!$D$13,2)</f>
        <v>403.93</v>
      </c>
      <c r="J335" s="180">
        <f t="shared" si="22"/>
        <v>45.81</v>
      </c>
    </row>
    <row r="336" spans="1:10" s="12" customFormat="1" ht="25.5" hidden="1" customHeight="1" outlineLevel="1" x14ac:dyDescent="0.2">
      <c r="A336" s="179">
        <v>307</v>
      </c>
      <c r="B336" s="130" t="s">
        <v>779</v>
      </c>
      <c r="C336" s="8" t="s">
        <v>780</v>
      </c>
      <c r="D336" s="2" t="s">
        <v>400</v>
      </c>
      <c r="E336" s="178">
        <v>0.22650000000000001</v>
      </c>
      <c r="F336" s="98">
        <v>23.09</v>
      </c>
      <c r="G336" s="142">
        <f t="shared" si="21"/>
        <v>5.23</v>
      </c>
      <c r="H336" s="135">
        <f t="shared" si="20"/>
        <v>6.4554838045056867E-6</v>
      </c>
      <c r="I336" s="180">
        <f>ROUND(F336*Прил.10!$D$13,2)</f>
        <v>185.64</v>
      </c>
      <c r="J336" s="180">
        <f t="shared" si="22"/>
        <v>42.05</v>
      </c>
    </row>
    <row r="337" spans="1:10" s="12" customFormat="1" ht="14.25" hidden="1" customHeight="1" outlineLevel="1" x14ac:dyDescent="0.2">
      <c r="A337" s="179">
        <v>308</v>
      </c>
      <c r="B337" s="130" t="s">
        <v>781</v>
      </c>
      <c r="C337" s="8" t="s">
        <v>782</v>
      </c>
      <c r="D337" s="2" t="s">
        <v>400</v>
      </c>
      <c r="E337" s="178">
        <v>0.47</v>
      </c>
      <c r="F337" s="98">
        <v>10.57</v>
      </c>
      <c r="G337" s="142">
        <f t="shared" si="21"/>
        <v>4.97</v>
      </c>
      <c r="H337" s="135">
        <f t="shared" si="20"/>
        <v>6.134561091470986E-6</v>
      </c>
      <c r="I337" s="180">
        <f>ROUND(F337*Прил.10!$D$13,2)</f>
        <v>84.98</v>
      </c>
      <c r="J337" s="180">
        <f t="shared" si="22"/>
        <v>39.94</v>
      </c>
    </row>
    <row r="338" spans="1:10" s="12" customFormat="1" ht="14.25" hidden="1" customHeight="1" outlineLevel="1" x14ac:dyDescent="0.2">
      <c r="A338" s="179">
        <v>309</v>
      </c>
      <c r="B338" s="130" t="s">
        <v>783</v>
      </c>
      <c r="C338" s="8" t="s">
        <v>784</v>
      </c>
      <c r="D338" s="2" t="s">
        <v>400</v>
      </c>
      <c r="E338" s="178">
        <v>0.17560000000000001</v>
      </c>
      <c r="F338" s="98">
        <v>27.74</v>
      </c>
      <c r="G338" s="142">
        <f t="shared" si="21"/>
        <v>4.87</v>
      </c>
      <c r="H338" s="135">
        <f t="shared" si="20"/>
        <v>6.0111292787653328E-6</v>
      </c>
      <c r="I338" s="180">
        <f>ROUND(F338*Прил.10!$D$13,2)</f>
        <v>223.03</v>
      </c>
      <c r="J338" s="180">
        <f t="shared" si="22"/>
        <v>39.159999999999997</v>
      </c>
    </row>
    <row r="339" spans="1:10" s="12" customFormat="1" ht="14.25" hidden="1" customHeight="1" outlineLevel="1" x14ac:dyDescent="0.2">
      <c r="A339" s="179">
        <v>310</v>
      </c>
      <c r="B339" s="130" t="s">
        <v>785</v>
      </c>
      <c r="C339" s="8" t="s">
        <v>786</v>
      </c>
      <c r="D339" s="2" t="s">
        <v>400</v>
      </c>
      <c r="E339" s="178">
        <v>0.124</v>
      </c>
      <c r="F339" s="98">
        <v>35.700000000000003</v>
      </c>
      <c r="G339" s="142">
        <f t="shared" si="21"/>
        <v>4.43</v>
      </c>
      <c r="H339" s="135">
        <f t="shared" si="20"/>
        <v>5.4680293028604565E-6</v>
      </c>
      <c r="I339" s="180">
        <f>ROUND(F339*Прил.10!$D$13,2)</f>
        <v>287.02999999999997</v>
      </c>
      <c r="J339" s="180">
        <f t="shared" si="22"/>
        <v>35.590000000000003</v>
      </c>
    </row>
    <row r="340" spans="1:10" s="12" customFormat="1" ht="25.5" hidden="1" customHeight="1" outlineLevel="1" x14ac:dyDescent="0.2">
      <c r="A340" s="179">
        <v>311</v>
      </c>
      <c r="B340" s="130" t="s">
        <v>787</v>
      </c>
      <c r="C340" s="8" t="s">
        <v>788</v>
      </c>
      <c r="D340" s="2" t="s">
        <v>281</v>
      </c>
      <c r="E340" s="178">
        <v>8.0000000000000004E-4</v>
      </c>
      <c r="F340" s="98">
        <v>5000</v>
      </c>
      <c r="G340" s="142">
        <f t="shared" si="21"/>
        <v>4</v>
      </c>
      <c r="H340" s="135">
        <f t="shared" ref="H340:H403" si="23">G340/$G$353</f>
        <v>4.9372725082261459E-6</v>
      </c>
      <c r="I340" s="180">
        <f>ROUND(F340*Прил.10!$D$13,2)</f>
        <v>40200</v>
      </c>
      <c r="J340" s="180">
        <f t="shared" si="22"/>
        <v>32.159999999999997</v>
      </c>
    </row>
    <row r="341" spans="1:10" s="12" customFormat="1" ht="14.25" hidden="1" customHeight="1" outlineLevel="1" x14ac:dyDescent="0.2">
      <c r="A341" s="179">
        <v>312</v>
      </c>
      <c r="B341" s="130" t="s">
        <v>789</v>
      </c>
      <c r="C341" s="8" t="s">
        <v>790</v>
      </c>
      <c r="D341" s="2" t="s">
        <v>281</v>
      </c>
      <c r="E341" s="178">
        <v>2.0000000000000001E-4</v>
      </c>
      <c r="F341" s="98">
        <v>15255</v>
      </c>
      <c r="G341" s="142">
        <f t="shared" si="21"/>
        <v>3.05</v>
      </c>
      <c r="H341" s="135">
        <f t="shared" si="23"/>
        <v>3.764670287522436E-6</v>
      </c>
      <c r="I341" s="180">
        <f>ROUND(F341*Прил.10!$D$13,2)</f>
        <v>122650.2</v>
      </c>
      <c r="J341" s="180">
        <f t="shared" si="22"/>
        <v>24.53</v>
      </c>
    </row>
    <row r="342" spans="1:10" s="12" customFormat="1" ht="14.25" hidden="1" customHeight="1" outlineLevel="1" x14ac:dyDescent="0.2">
      <c r="A342" s="179">
        <v>313</v>
      </c>
      <c r="B342" s="130" t="s">
        <v>791</v>
      </c>
      <c r="C342" s="8" t="s">
        <v>792</v>
      </c>
      <c r="D342" s="2" t="s">
        <v>281</v>
      </c>
      <c r="E342" s="178">
        <v>4.0000000000000002E-4</v>
      </c>
      <c r="F342" s="98">
        <v>6667</v>
      </c>
      <c r="G342" s="142">
        <f t="shared" si="21"/>
        <v>2.67</v>
      </c>
      <c r="H342" s="135">
        <f t="shared" si="23"/>
        <v>3.2956293992409524E-6</v>
      </c>
      <c r="I342" s="180">
        <f>ROUND(F342*Прил.10!$D$13,2)</f>
        <v>53602.68</v>
      </c>
      <c r="J342" s="180">
        <f t="shared" si="22"/>
        <v>21.44</v>
      </c>
    </row>
    <row r="343" spans="1:10" s="12" customFormat="1" ht="25.5" hidden="1" customHeight="1" outlineLevel="1" x14ac:dyDescent="0.2">
      <c r="A343" s="179">
        <v>314</v>
      </c>
      <c r="B343" s="130" t="s">
        <v>793</v>
      </c>
      <c r="C343" s="8" t="s">
        <v>794</v>
      </c>
      <c r="D343" s="2" t="s">
        <v>281</v>
      </c>
      <c r="E343" s="178">
        <v>2.9999999999999997E-4</v>
      </c>
      <c r="F343" s="98">
        <v>8475</v>
      </c>
      <c r="G343" s="142">
        <f t="shared" si="21"/>
        <v>2.54</v>
      </c>
      <c r="H343" s="135">
        <f t="shared" si="23"/>
        <v>3.1351680427236029E-6</v>
      </c>
      <c r="I343" s="180">
        <f>ROUND(F343*Прил.10!$D$13,2)</f>
        <v>68139</v>
      </c>
      <c r="J343" s="180">
        <f t="shared" si="22"/>
        <v>20.440000000000001</v>
      </c>
    </row>
    <row r="344" spans="1:10" s="12" customFormat="1" ht="14.25" hidden="1" customHeight="1" outlineLevel="1" x14ac:dyDescent="0.2">
      <c r="A344" s="179">
        <v>315</v>
      </c>
      <c r="B344" s="130" t="s">
        <v>795</v>
      </c>
      <c r="C344" s="8" t="s">
        <v>796</v>
      </c>
      <c r="D344" s="2" t="s">
        <v>281</v>
      </c>
      <c r="E344" s="178">
        <v>2.9999999999999997E-4</v>
      </c>
      <c r="F344" s="98">
        <v>8105.71</v>
      </c>
      <c r="G344" s="142">
        <f t="shared" si="21"/>
        <v>2.4300000000000002</v>
      </c>
      <c r="H344" s="135">
        <f t="shared" si="23"/>
        <v>2.999393048747384E-6</v>
      </c>
      <c r="I344" s="180">
        <f>ROUND(F344*Прил.10!$D$13,2)</f>
        <v>65169.91</v>
      </c>
      <c r="J344" s="180">
        <f t="shared" si="22"/>
        <v>19.55</v>
      </c>
    </row>
    <row r="345" spans="1:10" s="12" customFormat="1" ht="38.25" hidden="1" customHeight="1" outlineLevel="1" x14ac:dyDescent="0.2">
      <c r="A345" s="179">
        <v>316</v>
      </c>
      <c r="B345" s="130" t="s">
        <v>797</v>
      </c>
      <c r="C345" s="8" t="s">
        <v>798</v>
      </c>
      <c r="D345" s="2" t="s">
        <v>268</v>
      </c>
      <c r="E345" s="178">
        <v>1.47E-2</v>
      </c>
      <c r="F345" s="98">
        <v>108.4</v>
      </c>
      <c r="G345" s="142">
        <f t="shared" si="21"/>
        <v>1.59</v>
      </c>
      <c r="H345" s="135">
        <f t="shared" si="23"/>
        <v>1.962565822019893E-6</v>
      </c>
      <c r="I345" s="180">
        <f>ROUND(F345*Прил.10!$D$13,2)</f>
        <v>871.54</v>
      </c>
      <c r="J345" s="180">
        <f t="shared" si="22"/>
        <v>12.81</v>
      </c>
    </row>
    <row r="346" spans="1:10" s="12" customFormat="1" ht="14.25" hidden="1" customHeight="1" outlineLevel="1" x14ac:dyDescent="0.2">
      <c r="A346" s="179">
        <v>317</v>
      </c>
      <c r="B346" s="130" t="s">
        <v>799</v>
      </c>
      <c r="C346" s="8" t="s">
        <v>800</v>
      </c>
      <c r="D346" s="2" t="s">
        <v>299</v>
      </c>
      <c r="E346" s="178">
        <v>0.2487</v>
      </c>
      <c r="F346" s="98">
        <v>6.08</v>
      </c>
      <c r="G346" s="142">
        <f t="shared" si="21"/>
        <v>1.51</v>
      </c>
      <c r="H346" s="135">
        <f t="shared" si="23"/>
        <v>1.86382037185537E-6</v>
      </c>
      <c r="I346" s="180">
        <f>ROUND(F346*Прил.10!$D$13,2)</f>
        <v>48.88</v>
      </c>
      <c r="J346" s="180">
        <f t="shared" si="22"/>
        <v>12.16</v>
      </c>
    </row>
    <row r="347" spans="1:10" s="12" customFormat="1" ht="38.25" hidden="1" customHeight="1" outlineLevel="1" x14ac:dyDescent="0.2">
      <c r="A347" s="179">
        <v>318</v>
      </c>
      <c r="B347" s="130" t="s">
        <v>801</v>
      </c>
      <c r="C347" s="8" t="s">
        <v>802</v>
      </c>
      <c r="D347" s="2" t="s">
        <v>281</v>
      </c>
      <c r="E347" s="178">
        <v>1E-4</v>
      </c>
      <c r="F347" s="98">
        <v>14690</v>
      </c>
      <c r="G347" s="142">
        <f t="shared" si="21"/>
        <v>1.47</v>
      </c>
      <c r="H347" s="135">
        <f t="shared" si="23"/>
        <v>1.8144476467731086E-6</v>
      </c>
      <c r="I347" s="180">
        <f>ROUND(F347*Прил.10!$D$13,2)</f>
        <v>118107.6</v>
      </c>
      <c r="J347" s="180">
        <f t="shared" si="22"/>
        <v>11.81</v>
      </c>
    </row>
    <row r="348" spans="1:10" s="12" customFormat="1" ht="14.25" hidden="1" customHeight="1" outlineLevel="1" x14ac:dyDescent="0.2">
      <c r="A348" s="179">
        <v>319</v>
      </c>
      <c r="B348" s="130" t="s">
        <v>803</v>
      </c>
      <c r="C348" s="8" t="s">
        <v>804</v>
      </c>
      <c r="D348" s="2" t="s">
        <v>400</v>
      </c>
      <c r="E348" s="178">
        <v>0.625</v>
      </c>
      <c r="F348" s="98">
        <v>1.82</v>
      </c>
      <c r="G348" s="142">
        <f t="shared" si="21"/>
        <v>1.1399999999999999</v>
      </c>
      <c r="H348" s="135">
        <f t="shared" si="23"/>
        <v>1.4071226648444515E-6</v>
      </c>
      <c r="I348" s="180">
        <f>ROUND(F348*Прил.10!$D$13,2)</f>
        <v>14.63</v>
      </c>
      <c r="J348" s="180">
        <f t="shared" si="22"/>
        <v>9.14</v>
      </c>
    </row>
    <row r="349" spans="1:10" s="12" customFormat="1" ht="25.5" hidden="1" customHeight="1" outlineLevel="1" x14ac:dyDescent="0.2">
      <c r="A349" s="179">
        <v>320</v>
      </c>
      <c r="B349" s="130" t="s">
        <v>805</v>
      </c>
      <c r="C349" s="8" t="s">
        <v>806</v>
      </c>
      <c r="D349" s="2" t="s">
        <v>525</v>
      </c>
      <c r="E349" s="178">
        <v>4.0000000000000001E-3</v>
      </c>
      <c r="F349" s="98">
        <v>160</v>
      </c>
      <c r="G349" s="142">
        <f t="shared" si="21"/>
        <v>0.64</v>
      </c>
      <c r="H349" s="135">
        <f t="shared" si="23"/>
        <v>7.8996360131618337E-7</v>
      </c>
      <c r="I349" s="180">
        <f>ROUND(F349*Прил.10!$D$13,2)</f>
        <v>1286.4000000000001</v>
      </c>
      <c r="J349" s="180">
        <f t="shared" si="22"/>
        <v>5.15</v>
      </c>
    </row>
    <row r="350" spans="1:10" s="12" customFormat="1" ht="25.5" hidden="1" customHeight="1" outlineLevel="1" x14ac:dyDescent="0.2">
      <c r="A350" s="179">
        <v>321</v>
      </c>
      <c r="B350" s="130" t="s">
        <v>807</v>
      </c>
      <c r="C350" s="8" t="s">
        <v>808</v>
      </c>
      <c r="D350" s="2" t="s">
        <v>400</v>
      </c>
      <c r="E350" s="178">
        <v>0.1198</v>
      </c>
      <c r="F350" s="98">
        <v>2.15</v>
      </c>
      <c r="G350" s="142">
        <f t="shared" si="21"/>
        <v>0.26</v>
      </c>
      <c r="H350" s="135">
        <f t="shared" si="23"/>
        <v>3.2092271303469948E-7</v>
      </c>
      <c r="I350" s="180">
        <f>ROUND(F350*Прил.10!$D$13,2)</f>
        <v>17.29</v>
      </c>
      <c r="J350" s="180">
        <f t="shared" si="22"/>
        <v>2.0699999999999998</v>
      </c>
    </row>
    <row r="351" spans="1:10" s="12" customFormat="1" ht="38.25" hidden="1" customHeight="1" outlineLevel="1" x14ac:dyDescent="0.2">
      <c r="A351" s="179">
        <v>322</v>
      </c>
      <c r="B351" s="130" t="s">
        <v>809</v>
      </c>
      <c r="C351" s="8" t="s">
        <v>810</v>
      </c>
      <c r="D351" s="2" t="s">
        <v>268</v>
      </c>
      <c r="E351" s="178">
        <v>5.0000000000000001E-4</v>
      </c>
      <c r="F351" s="98">
        <v>74.58</v>
      </c>
      <c r="G351" s="142">
        <f t="shared" si="21"/>
        <v>0.04</v>
      </c>
      <c r="H351" s="135">
        <f t="shared" si="23"/>
        <v>4.9372725082261461E-8</v>
      </c>
      <c r="I351" s="180">
        <f>ROUND(F351*Прил.10!$D$13,2)</f>
        <v>599.62</v>
      </c>
      <c r="J351" s="180">
        <f t="shared" si="22"/>
        <v>0.3</v>
      </c>
    </row>
    <row r="352" spans="1:10" s="12" customFormat="1" ht="14.25" customHeight="1" collapsed="1" x14ac:dyDescent="0.2">
      <c r="A352" s="2"/>
      <c r="B352" s="2"/>
      <c r="C352" s="8" t="s">
        <v>875</v>
      </c>
      <c r="D352" s="2"/>
      <c r="E352" s="130"/>
      <c r="F352" s="98"/>
      <c r="G352" s="142">
        <f>SUM(G130:G351)</f>
        <v>120898.63999999996</v>
      </c>
      <c r="H352" s="135">
        <f t="shared" si="23"/>
        <v>0.14922738288848242</v>
      </c>
      <c r="I352" s="27"/>
      <c r="J352" s="142">
        <f>SUM(J130:J351)</f>
        <v>972024.95000000054</v>
      </c>
    </row>
    <row r="353" spans="1:10" s="12" customFormat="1" ht="14.25" customHeight="1" x14ac:dyDescent="0.2">
      <c r="A353" s="2"/>
      <c r="B353" s="2"/>
      <c r="C353" s="129" t="s">
        <v>876</v>
      </c>
      <c r="D353" s="2"/>
      <c r="E353" s="130"/>
      <c r="F353" s="98"/>
      <c r="G353" s="27">
        <f>G129+G352</f>
        <v>810163.90999999968</v>
      </c>
      <c r="H353" s="135">
        <f t="shared" si="23"/>
        <v>1</v>
      </c>
      <c r="I353" s="27"/>
      <c r="J353" s="27">
        <f>J129+J352</f>
        <v>6513715.1699999999</v>
      </c>
    </row>
    <row r="354" spans="1:10" s="12" customFormat="1" ht="14.25" customHeight="1" x14ac:dyDescent="0.2">
      <c r="A354" s="2"/>
      <c r="B354" s="2"/>
      <c r="C354" s="8" t="s">
        <v>877</v>
      </c>
      <c r="D354" s="2"/>
      <c r="E354" s="130"/>
      <c r="F354" s="98"/>
      <c r="G354" s="27">
        <f>G14+G65+G353</f>
        <v>890155.11999999965</v>
      </c>
      <c r="H354" s="131"/>
      <c r="I354" s="27"/>
      <c r="J354" s="27">
        <f>J14+J65+J353</f>
        <v>9212056.8200000003</v>
      </c>
    </row>
    <row r="355" spans="1:10" s="12" customFormat="1" ht="14.25" customHeight="1" x14ac:dyDescent="0.2">
      <c r="A355" s="2"/>
      <c r="B355" s="2"/>
      <c r="C355" s="8" t="s">
        <v>878</v>
      </c>
      <c r="D355" s="138">
        <f>ROUND(G355/(G$16+$G$14),2)</f>
        <v>1.1000000000000001</v>
      </c>
      <c r="E355" s="130"/>
      <c r="F355" s="98"/>
      <c r="G355" s="27">
        <v>55294</v>
      </c>
      <c r="H355" s="131"/>
      <c r="I355" s="27"/>
      <c r="J355" s="27">
        <f>ROUND(D355*(J14+J16),2)</f>
        <v>2558133.02</v>
      </c>
    </row>
    <row r="356" spans="1:10" s="12" customFormat="1" ht="14.25" customHeight="1" x14ac:dyDescent="0.2">
      <c r="A356" s="2"/>
      <c r="B356" s="2"/>
      <c r="C356" s="8" t="s">
        <v>879</v>
      </c>
      <c r="D356" s="138">
        <f>ROUND(G356/(G$14+G$16),2)</f>
        <v>0.72</v>
      </c>
      <c r="E356" s="130"/>
      <c r="F356" s="98"/>
      <c r="G356" s="27">
        <v>36317</v>
      </c>
      <c r="H356" s="131"/>
      <c r="I356" s="27"/>
      <c r="J356" s="27">
        <f>ROUND(D356*(J14+J16),2)</f>
        <v>1674414.34</v>
      </c>
    </row>
    <row r="357" spans="1:10" s="12" customFormat="1" ht="14.25" customHeight="1" x14ac:dyDescent="0.2">
      <c r="A357" s="2"/>
      <c r="B357" s="2"/>
      <c r="C357" s="8" t="s">
        <v>880</v>
      </c>
      <c r="D357" s="2"/>
      <c r="E357" s="130"/>
      <c r="F357" s="98"/>
      <c r="G357" s="27">
        <f>ROUND((G14+G65+G353+G355+G356),2)</f>
        <v>981766.12</v>
      </c>
      <c r="H357" s="131"/>
      <c r="I357" s="27"/>
      <c r="J357" s="27">
        <f>ROUND((J14+J65+J353+J355+J356),2)</f>
        <v>13444604.18</v>
      </c>
    </row>
    <row r="358" spans="1:10" s="12" customFormat="1" ht="14.25" customHeight="1" x14ac:dyDescent="0.2">
      <c r="A358" s="2"/>
      <c r="B358" s="2"/>
      <c r="C358" s="8" t="s">
        <v>881</v>
      </c>
      <c r="D358" s="2"/>
      <c r="E358" s="130"/>
      <c r="F358" s="98"/>
      <c r="G358" s="27">
        <f>G357+G80</f>
        <v>2268099.9</v>
      </c>
      <c r="H358" s="131"/>
      <c r="I358" s="27"/>
      <c r="J358" s="27">
        <f>J357+J80</f>
        <v>21497053.82</v>
      </c>
    </row>
    <row r="359" spans="1:10" s="12" customFormat="1" ht="34.5" customHeight="1" x14ac:dyDescent="0.2">
      <c r="A359" s="2"/>
      <c r="B359" s="2"/>
      <c r="C359" s="8" t="s">
        <v>848</v>
      </c>
      <c r="D359" s="2" t="s">
        <v>882</v>
      </c>
      <c r="E359" s="130">
        <v>1</v>
      </c>
      <c r="F359" s="98"/>
      <c r="G359" s="27">
        <f>G358/E359</f>
        <v>2268099.9</v>
      </c>
      <c r="H359" s="131"/>
      <c r="I359" s="27"/>
      <c r="J359" s="27">
        <f>J358/E359</f>
        <v>21497053.82</v>
      </c>
    </row>
    <row r="361" spans="1:10" s="12" customFormat="1" ht="14.25" customHeight="1" x14ac:dyDescent="0.2">
      <c r="A361" s="4" t="s">
        <v>883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884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83:H83"/>
    <mergeCell ref="B12:H12"/>
    <mergeCell ref="B15:H15"/>
    <mergeCell ref="B17:H17"/>
    <mergeCell ref="B18:H18"/>
    <mergeCell ref="B67:H67"/>
    <mergeCell ref="B66:H66"/>
    <mergeCell ref="B82:H8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6" workbookViewId="0">
      <selection activeCell="E25" sqref="E2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01" t="s">
        <v>885</v>
      </c>
      <c r="B1" s="301"/>
      <c r="C1" s="301"/>
      <c r="D1" s="301"/>
      <c r="E1" s="301"/>
      <c r="F1" s="301"/>
      <c r="G1" s="301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9" t="s">
        <v>886</v>
      </c>
      <c r="B3" s="249"/>
      <c r="C3" s="249"/>
      <c r="D3" s="249"/>
      <c r="E3" s="249"/>
      <c r="F3" s="249"/>
      <c r="G3" s="249"/>
    </row>
    <row r="4" spans="1:7" ht="25.5" customHeight="1" x14ac:dyDescent="0.25">
      <c r="A4" s="252" t="s">
        <v>813</v>
      </c>
      <c r="B4" s="252"/>
      <c r="C4" s="252"/>
      <c r="D4" s="252"/>
      <c r="E4" s="252"/>
      <c r="F4" s="252"/>
      <c r="G4" s="252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6" t="s">
        <v>13</v>
      </c>
      <c r="B6" s="306" t="s">
        <v>101</v>
      </c>
      <c r="C6" s="306" t="s">
        <v>814</v>
      </c>
      <c r="D6" s="306" t="s">
        <v>103</v>
      </c>
      <c r="E6" s="284" t="s">
        <v>857</v>
      </c>
      <c r="F6" s="306" t="s">
        <v>105</v>
      </c>
      <c r="G6" s="306"/>
    </row>
    <row r="7" spans="1:7" x14ac:dyDescent="0.25">
      <c r="A7" s="306"/>
      <c r="B7" s="306"/>
      <c r="C7" s="306"/>
      <c r="D7" s="306"/>
      <c r="E7" s="285"/>
      <c r="F7" s="2" t="s">
        <v>860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302" t="s">
        <v>887</v>
      </c>
      <c r="C9" s="303"/>
      <c r="D9" s="303"/>
      <c r="E9" s="303"/>
      <c r="F9" s="303"/>
      <c r="G9" s="304"/>
    </row>
    <row r="10" spans="1:7" ht="51" customHeight="1" x14ac:dyDescent="0.25">
      <c r="A10" s="2">
        <v>1</v>
      </c>
      <c r="B10" s="202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>
        <f>'Прил.5 Расчет СМР и ОБ'!E68</f>
        <v>135</v>
      </c>
      <c r="F10" s="42">
        <f>'Прил.5 Расчет СМР и ОБ'!F68</f>
        <v>6243.65</v>
      </c>
      <c r="G10" s="27">
        <f t="shared" ref="G10:G19" si="0">ROUND(E10*F10,2)</f>
        <v>842892.75</v>
      </c>
    </row>
    <row r="11" spans="1:7" x14ac:dyDescent="0.25">
      <c r="A11" s="2">
        <v>2</v>
      </c>
      <c r="B11" s="202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>
        <f>'Прил.5 Расчет СМР и ОБ'!E69</f>
        <v>3</v>
      </c>
      <c r="F11" s="42">
        <f>'Прил.5 Расчет СМР и ОБ'!F69</f>
        <v>65947.199999999997</v>
      </c>
      <c r="G11" s="27">
        <f t="shared" si="0"/>
        <v>197841.6</v>
      </c>
    </row>
    <row r="12" spans="1:7" ht="63.75" customHeight="1" x14ac:dyDescent="0.25">
      <c r="A12" s="128">
        <v>3</v>
      </c>
      <c r="B12" s="203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1">
        <f>'Прил.5 Расчет СМР и ОБ'!E70</f>
        <v>1</v>
      </c>
      <c r="F12" s="204">
        <f>'Прил.5 Расчет СМР и ОБ'!F70</f>
        <v>123565.74</v>
      </c>
      <c r="G12" s="204">
        <f t="shared" si="0"/>
        <v>123565.74</v>
      </c>
    </row>
    <row r="13" spans="1:7" ht="38.25" customHeight="1" x14ac:dyDescent="0.25">
      <c r="A13" s="2">
        <v>4</v>
      </c>
      <c r="B13" s="202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1">
        <f>'Прил.5 Расчет СМР и ОБ'!E72</f>
        <v>6</v>
      </c>
      <c r="F13" s="98">
        <f>'Прил.5 Расчет СМР и ОБ'!F72</f>
        <v>13334.64</v>
      </c>
      <c r="G13" s="42">
        <f t="shared" si="0"/>
        <v>80007.839999999997</v>
      </c>
    </row>
    <row r="14" spans="1:7" ht="38.25" customHeight="1" x14ac:dyDescent="0.25">
      <c r="A14" s="2">
        <v>5</v>
      </c>
      <c r="B14" s="202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6</v>
      </c>
      <c r="F14" s="42">
        <f>'Прил.5 Расчет СМР и ОБ'!F73</f>
        <v>3365.95</v>
      </c>
      <c r="G14" s="42">
        <f t="shared" si="0"/>
        <v>20195.7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1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2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1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2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1">
        <f>'Прил.5 Расчет СМР и ОБ'!E76</f>
        <v>2</v>
      </c>
      <c r="F17" s="42">
        <f>'Прил.5 Расчет СМР и ОБ'!F76</f>
        <v>822.3</v>
      </c>
      <c r="G17" s="42">
        <f t="shared" si="0"/>
        <v>1644.6</v>
      </c>
    </row>
    <row r="18" spans="1:7" ht="38.25" customHeight="1" x14ac:dyDescent="0.25">
      <c r="A18" s="2">
        <v>9</v>
      </c>
      <c r="B18" s="202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2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79"/>
      <c r="B20" s="205"/>
      <c r="C20" s="190" t="s">
        <v>888</v>
      </c>
      <c r="D20" s="205"/>
      <c r="E20" s="206"/>
      <c r="F20" s="199"/>
      <c r="G20" s="142">
        <f>SUM(G10:G19)</f>
        <v>1286333.78</v>
      </c>
    </row>
    <row r="21" spans="1:7" x14ac:dyDescent="0.25">
      <c r="A21" s="2"/>
      <c r="B21" s="286" t="s">
        <v>889</v>
      </c>
      <c r="C21" s="286"/>
      <c r="D21" s="286"/>
      <c r="E21" s="305"/>
      <c r="F21" s="288"/>
      <c r="G21" s="288"/>
    </row>
    <row r="22" spans="1:7" ht="25.5" customHeight="1" x14ac:dyDescent="0.25">
      <c r="A22" s="2"/>
      <c r="B22" s="8"/>
      <c r="C22" s="8" t="s">
        <v>890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891</v>
      </c>
      <c r="D23" s="8"/>
      <c r="E23" s="42"/>
      <c r="F23" s="98"/>
      <c r="G23" s="27">
        <f>G20+G22</f>
        <v>1286333.78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892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884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2023-11-27T05:24:42Z</cp:lastPrinted>
  <dcterms:created xsi:type="dcterms:W3CDTF">2020-09-30T08:50:27Z</dcterms:created>
  <dcterms:modified xsi:type="dcterms:W3CDTF">2023-11-27T05:24:54Z</dcterms:modified>
  <cp:category/>
</cp:coreProperties>
</file>