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su\Desktop\З2_110_кВ\220_кВ\"/>
    </mc:Choice>
  </mc:AlternateContent>
  <xr:revisionPtr revIDLastSave="0" documentId="13_ncr:1_{30D6C080-6375-4F9E-9CC6-64BFD1AB23BB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8" r:id="rId7"/>
    <sheet name="Прил. 10" sheetId="7" r:id="rId8"/>
    <sheet name="ФОТр.тек." sheetId="10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 localSheetId="6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табл'!$A$1:$D$32</definedName>
    <definedName name="_xlnm.Print_Area" localSheetId="1">'Прил.2 Расч стоим'!$A$1:$K$20</definedName>
    <definedName name="_xlnm.Print_Area" localSheetId="6">#REF!</definedName>
    <definedName name="_xlnm.Print_Area" localSheetId="8">'ФОТр.тек.'!$A$1:$F$13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F14" i="2" s="1"/>
  <c r="E8" i="10"/>
  <c r="H14" i="2"/>
  <c r="F26" i="3"/>
  <c r="F11" i="3"/>
  <c r="J12" i="2" l="1"/>
  <c r="J14" i="2" s="1"/>
  <c r="D5" i="8"/>
  <c r="C11" i="8" l="1"/>
  <c r="I115" i="5"/>
  <c r="J115" i="5" s="1"/>
  <c r="G115" i="5"/>
  <c r="I114" i="5"/>
  <c r="J114" i="5" s="1"/>
  <c r="G114" i="5"/>
  <c r="I113" i="5"/>
  <c r="J113" i="5" s="1"/>
  <c r="G113" i="5"/>
  <c r="I112" i="5"/>
  <c r="J112" i="5" s="1"/>
  <c r="G112" i="5"/>
  <c r="I111" i="5"/>
  <c r="J111" i="5" s="1"/>
  <c r="G111" i="5"/>
  <c r="I110" i="5"/>
  <c r="J110" i="5" s="1"/>
  <c r="G110" i="5"/>
  <c r="I109" i="5"/>
  <c r="J109" i="5" s="1"/>
  <c r="G109" i="5"/>
  <c r="I108" i="5"/>
  <c r="J108" i="5" s="1"/>
  <c r="G108" i="5"/>
  <c r="I107" i="5"/>
  <c r="J107" i="5" s="1"/>
  <c r="G107" i="5"/>
  <c r="I106" i="5"/>
  <c r="J106" i="5" s="1"/>
  <c r="G106" i="5"/>
  <c r="I105" i="5"/>
  <c r="J105" i="5" s="1"/>
  <c r="G105" i="5"/>
  <c r="I104" i="5"/>
  <c r="J104" i="5" s="1"/>
  <c r="G104" i="5"/>
  <c r="I103" i="5"/>
  <c r="J103" i="5" s="1"/>
  <c r="G103" i="5"/>
  <c r="I102" i="5"/>
  <c r="J102" i="5" s="1"/>
  <c r="G102" i="5"/>
  <c r="I101" i="5"/>
  <c r="J101" i="5" s="1"/>
  <c r="G101" i="5"/>
  <c r="I100" i="5"/>
  <c r="J100" i="5" s="1"/>
  <c r="G100" i="5"/>
  <c r="I99" i="5"/>
  <c r="J99" i="5" s="1"/>
  <c r="G99" i="5"/>
  <c r="I98" i="5"/>
  <c r="J98" i="5" s="1"/>
  <c r="G98" i="5"/>
  <c r="I97" i="5"/>
  <c r="J97" i="5" s="1"/>
  <c r="G97" i="5"/>
  <c r="I96" i="5"/>
  <c r="J96" i="5" s="1"/>
  <c r="G96" i="5"/>
  <c r="I95" i="5"/>
  <c r="J95" i="5" s="1"/>
  <c r="G95" i="5"/>
  <c r="I94" i="5"/>
  <c r="J94" i="5" s="1"/>
  <c r="G94" i="5"/>
  <c r="I93" i="5"/>
  <c r="J93" i="5" s="1"/>
  <c r="G93" i="5"/>
  <c r="I92" i="5"/>
  <c r="J92" i="5" s="1"/>
  <c r="G92" i="5"/>
  <c r="I91" i="5"/>
  <c r="J91" i="5" s="1"/>
  <c r="G91" i="5"/>
  <c r="I90" i="5"/>
  <c r="J90" i="5" s="1"/>
  <c r="G90" i="5"/>
  <c r="I89" i="5"/>
  <c r="J89" i="5" s="1"/>
  <c r="G89" i="5"/>
  <c r="I88" i="5"/>
  <c r="J88" i="5" s="1"/>
  <c r="G88" i="5"/>
  <c r="I87" i="5"/>
  <c r="J87" i="5" s="1"/>
  <c r="G87" i="5"/>
  <c r="I86" i="5"/>
  <c r="J86" i="5" s="1"/>
  <c r="G86" i="5"/>
  <c r="I85" i="5"/>
  <c r="J85" i="5" s="1"/>
  <c r="G85" i="5"/>
  <c r="I84" i="5"/>
  <c r="J84" i="5" s="1"/>
  <c r="G84" i="5"/>
  <c r="I83" i="5"/>
  <c r="J83" i="5" s="1"/>
  <c r="G83" i="5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I51" i="5"/>
  <c r="J51" i="5" s="1"/>
  <c r="G51" i="5"/>
  <c r="I39" i="5"/>
  <c r="J39" i="5" s="1"/>
  <c r="G39" i="5"/>
  <c r="I38" i="5"/>
  <c r="J38" i="5" s="1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1" i="5"/>
  <c r="J31" i="5" s="1"/>
  <c r="G31" i="5"/>
  <c r="I30" i="5"/>
  <c r="J30" i="5" s="1"/>
  <c r="G30" i="5"/>
  <c r="I29" i="5"/>
  <c r="J29" i="5" s="1"/>
  <c r="G29" i="5"/>
  <c r="I28" i="5"/>
  <c r="J28" i="5" s="1"/>
  <c r="G28" i="5"/>
  <c r="I27" i="5"/>
  <c r="J27" i="5" s="1"/>
  <c r="G27" i="5"/>
  <c r="I26" i="5"/>
  <c r="J26" i="5" s="1"/>
  <c r="G26" i="5"/>
  <c r="I25" i="5"/>
  <c r="J25" i="5" s="1"/>
  <c r="G25" i="5"/>
  <c r="I24" i="5"/>
  <c r="J24" i="5" s="1"/>
  <c r="G24" i="5"/>
  <c r="I23" i="5"/>
  <c r="J23" i="5" s="1"/>
  <c r="G23" i="5"/>
  <c r="I22" i="5"/>
  <c r="J22" i="5" s="1"/>
  <c r="G22" i="5"/>
  <c r="I20" i="5"/>
  <c r="J20" i="5" s="1"/>
  <c r="G20" i="5"/>
  <c r="I19" i="5"/>
  <c r="J19" i="5" s="1"/>
  <c r="G19" i="5"/>
  <c r="I16" i="5"/>
  <c r="J16" i="5" s="1"/>
  <c r="C15" i="4" s="1"/>
  <c r="G16" i="5"/>
  <c r="E14" i="5"/>
  <c r="J13" i="5"/>
  <c r="J14" i="5" s="1"/>
  <c r="I13" i="5"/>
  <c r="G13" i="5"/>
  <c r="G14" i="5" s="1"/>
  <c r="C31" i="4"/>
  <c r="C26" i="4"/>
  <c r="C25" i="4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D19" i="1" l="1"/>
  <c r="D18" i="1"/>
  <c r="J59" i="5"/>
  <c r="H49" i="3"/>
  <c r="G59" i="5"/>
  <c r="J40" i="5"/>
  <c r="C13" i="4" s="1"/>
  <c r="G40" i="5"/>
  <c r="J21" i="5"/>
  <c r="C12" i="4" s="1"/>
  <c r="H28" i="3"/>
  <c r="H11" i="3"/>
  <c r="G116" i="5"/>
  <c r="G117" i="5" s="1"/>
  <c r="J116" i="5"/>
  <c r="C17" i="4" s="1"/>
  <c r="C16" i="4"/>
  <c r="G21" i="5"/>
  <c r="G41" i="5" s="1"/>
  <c r="H19" i="5" s="1"/>
  <c r="J119" i="5"/>
  <c r="C22" i="4" s="1"/>
  <c r="J120" i="5"/>
  <c r="C20" i="4" s="1"/>
  <c r="C11" i="4"/>
  <c r="G119" i="5"/>
  <c r="G120" i="5"/>
  <c r="H13" i="5"/>
  <c r="D17" i="1" l="1"/>
  <c r="D23" i="1" s="1"/>
  <c r="D24" i="1" s="1"/>
  <c r="H58" i="5"/>
  <c r="H93" i="5"/>
  <c r="H61" i="5"/>
  <c r="J41" i="5"/>
  <c r="C14" i="4"/>
  <c r="H69" i="5"/>
  <c r="H101" i="5"/>
  <c r="H77" i="5"/>
  <c r="H109" i="5"/>
  <c r="H85" i="5"/>
  <c r="H52" i="5"/>
  <c r="G118" i="5"/>
  <c r="G121" i="5" s="1"/>
  <c r="G122" i="5" s="1"/>
  <c r="G123" i="5" s="1"/>
  <c r="H64" i="5"/>
  <c r="H72" i="5"/>
  <c r="H80" i="5"/>
  <c r="H88" i="5"/>
  <c r="H96" i="5"/>
  <c r="H104" i="5"/>
  <c r="H112" i="5"/>
  <c r="H55" i="5"/>
  <c r="C18" i="4"/>
  <c r="C19" i="4" s="1"/>
  <c r="H65" i="5"/>
  <c r="H73" i="5"/>
  <c r="H81" i="5"/>
  <c r="H89" i="5"/>
  <c r="H97" i="5"/>
  <c r="H105" i="5"/>
  <c r="H113" i="5"/>
  <c r="H56" i="5"/>
  <c r="H60" i="5"/>
  <c r="H68" i="5"/>
  <c r="H76" i="5"/>
  <c r="H84" i="5"/>
  <c r="H92" i="5"/>
  <c r="H100" i="5"/>
  <c r="H108" i="5"/>
  <c r="H51" i="5"/>
  <c r="J117" i="5"/>
  <c r="J118" i="5" s="1"/>
  <c r="H62" i="5"/>
  <c r="H66" i="5"/>
  <c r="H70" i="5"/>
  <c r="H74" i="5"/>
  <c r="H78" i="5"/>
  <c r="H82" i="5"/>
  <c r="H86" i="5"/>
  <c r="H90" i="5"/>
  <c r="H94" i="5"/>
  <c r="H98" i="5"/>
  <c r="H102" i="5"/>
  <c r="H106" i="5"/>
  <c r="H110" i="5"/>
  <c r="H114" i="5"/>
  <c r="H53" i="5"/>
  <c r="H57" i="5"/>
  <c r="H63" i="5"/>
  <c r="H67" i="5"/>
  <c r="H71" i="5"/>
  <c r="H75" i="5"/>
  <c r="H79" i="5"/>
  <c r="H83" i="5"/>
  <c r="H87" i="5"/>
  <c r="H91" i="5"/>
  <c r="H95" i="5"/>
  <c r="H99" i="5"/>
  <c r="H103" i="5"/>
  <c r="H107" i="5"/>
  <c r="H111" i="5"/>
  <c r="H115" i="5"/>
  <c r="H54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0" i="5"/>
  <c r="J121" i="5"/>
  <c r="J122" i="5" s="1"/>
  <c r="J123" i="5" s="1"/>
  <c r="H59" i="5" l="1"/>
  <c r="H117" i="5" s="1"/>
  <c r="H116" i="5"/>
  <c r="H40" i="5"/>
  <c r="H21" i="5"/>
  <c r="C24" i="4"/>
  <c r="H41" i="5" l="1"/>
  <c r="C29" i="4"/>
  <c r="D12" i="4"/>
  <c r="D20" i="4"/>
  <c r="D17" i="4"/>
  <c r="D13" i="4"/>
  <c r="C27" i="4"/>
  <c r="D18" i="4"/>
  <c r="D14" i="4"/>
  <c r="D22" i="4"/>
  <c r="D15" i="4"/>
  <c r="D24" i="4"/>
  <c r="D16" i="4"/>
  <c r="D11" i="4"/>
  <c r="D19" i="4"/>
  <c r="C30" i="4" l="1"/>
  <c r="C37" i="4" l="1"/>
  <c r="C36" i="4"/>
  <c r="C38" i="4" l="1"/>
  <c r="C39" i="4" l="1"/>
  <c r="C40" i="4" l="1"/>
  <c r="E35" i="4" l="1"/>
  <c r="E31" i="4"/>
  <c r="E16" i="4"/>
  <c r="C41" i="4"/>
  <c r="D11" i="8" s="1"/>
  <c r="E34" i="4"/>
  <c r="E20" i="4"/>
  <c r="E17" i="4"/>
  <c r="E40" i="4"/>
  <c r="E33" i="4"/>
  <c r="E25" i="4"/>
  <c r="E18" i="4"/>
  <c r="E14" i="4"/>
  <c r="E32" i="4"/>
  <c r="E22" i="4"/>
  <c r="E15" i="4"/>
  <c r="E26" i="4"/>
  <c r="E12" i="4"/>
  <c r="E13" i="4"/>
  <c r="E11" i="4"/>
  <c r="E19" i="4"/>
  <c r="E24" i="4"/>
  <c r="E27" i="4"/>
  <c r="E29" i="4"/>
  <c r="E30" i="4"/>
  <c r="E36" i="4"/>
  <c r="E37" i="4"/>
  <c r="E38" i="4"/>
  <c r="E39" i="4"/>
</calcChain>
</file>

<file path=xl/sharedStrings.xml><?xml version="1.0" encoding="utf-8"?>
<sst xmlns="http://schemas.openxmlformats.org/spreadsheetml/2006/main" count="824" uniqueCount="422">
  <si>
    <t>Приложение № 1</t>
  </si>
  <si>
    <t>Сравнительная таблица отбора объекта-представителя</t>
  </si>
  <si>
    <t>№ п/п</t>
  </si>
  <si>
    <t>Параметр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</si>
  <si>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</si>
  <si>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</si>
  <si>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</si>
  <si>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</si>
  <si>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</si>
  <si>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</si>
  <si>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</si>
  <si>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</si>
  <si>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</si>
  <si>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</si>
  <si>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</si>
  <si>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</si>
  <si>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</si>
  <si>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</si>
  <si>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</si>
  <si>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</si>
  <si>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9/строку 4)</t>
  </si>
  <si>
    <t>Примечание</t>
  </si>
  <si>
    <r>
      <t xml:space="preserve">Составил </t>
    </r>
    <r>
      <rPr>
        <u/>
        <sz val="12"/>
        <color rgb="FF000000"/>
        <rFont val="Times New Roman"/>
        <family val="1"/>
        <charset val="204"/>
      </rPr>
      <t>______________________        М.С. Колотиевская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</si>
  <si>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</si>
  <si>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2"/>
        <color rgb="FF000000"/>
        <rFont val="Times New Roman"/>
        <family val="1"/>
        <charset val="204"/>
      </rPr>
      <t>______________________         М.С. Колотиевская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</si>
  <si>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</si>
  <si>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</si>
  <si>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</si>
  <si>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</si>
  <si>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</si>
  <si>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</si>
  <si>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</si>
  <si>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</si>
  <si>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</si>
  <si>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</si>
  <si>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</si>
  <si>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Устройство резервуаров</t>
  </si>
  <si>
    <t>Всего по объекту: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</si>
  <si>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</si>
  <si>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</si>
  <si>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</si>
  <si>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</si>
  <si>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</si>
  <si>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</si>
  <si>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</si>
  <si>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</si>
  <si>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</si>
  <si>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</si>
  <si>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</si>
  <si>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</si>
  <si>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</si>
  <si>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</si>
  <si>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1-100-40</t>
  </si>
  <si>
    <t>Затраты труда рабочих (ср 4)</t>
  </si>
  <si>
    <t>чел.-ч</t>
  </si>
  <si>
    <t>1-100-38</t>
  </si>
  <si>
    <t>Затраты труда рабочих (ср 3,8)</t>
  </si>
  <si>
    <t>1-100-35</t>
  </si>
  <si>
    <t>Затраты труда рабочих (ср 3,5)</t>
  </si>
  <si>
    <t>1-100-31</t>
  </si>
  <si>
    <t>Затраты труда рабочих (ср 3,1)</t>
  </si>
  <si>
    <t>1-100-36</t>
  </si>
  <si>
    <t>Затраты труда рабочих (ср 3,6)</t>
  </si>
  <si>
    <t>Затраты труда рабочих (ср 2,4)</t>
  </si>
  <si>
    <t>1-100-30</t>
  </si>
  <si>
    <t>Затраты труда рабочих (ср 3)</t>
  </si>
  <si>
    <t>1-100-44</t>
  </si>
  <si>
    <t>Затраты труда рабочих (ср 4,4)</t>
  </si>
  <si>
    <t>1-100-32</t>
  </si>
  <si>
    <t>Затраты труда рабочих (ср 3,2)</t>
  </si>
  <si>
    <t>1-100-15</t>
  </si>
  <si>
    <t>Затраты труда рабочих (ср 1,5)</t>
  </si>
  <si>
    <t>1-100-20</t>
  </si>
  <si>
    <t>Затраты труда рабочих (ср 2)</t>
  </si>
  <si>
    <t>1-100-22</t>
  </si>
  <si>
    <t>Затраты труда рабочих (ср 2,2)</t>
  </si>
  <si>
    <t>1-100-28</t>
  </si>
  <si>
    <t>Затраты труда рабочих (ср 2,8)</t>
  </si>
  <si>
    <t>Затраты труда машинистов</t>
  </si>
  <si>
    <t>Машины и механизмы</t>
  </si>
  <si>
    <t>91.05.06-012</t>
  </si>
  <si>
    <t>Краны на гусеничном ходу, грузоподъемность до 16 т</t>
  </si>
  <si>
    <t>маш.час</t>
  </si>
  <si>
    <t>91.14.03-002</t>
  </si>
  <si>
    <t>Автомобиль-самосвал, грузоподъемность до 10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</si>
  <si>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</si>
  <si>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</si>
  <si>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</si>
  <si>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</si>
  <si>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91.05.06-007</t>
  </si>
  <si>
    <t>Краны на гусеничном ходу, грузоподъемность 25 т</t>
  </si>
  <si>
    <t>91.05.05-014</t>
  </si>
  <si>
    <t>Краны на автомобильном ходу, грузоподъемность 10 т</t>
  </si>
  <si>
    <t>91.07.04-001</t>
  </si>
  <si>
    <t>Вибратор глубинный</t>
  </si>
  <si>
    <t>91.06.03-055</t>
  </si>
  <si>
    <t>Лебедки электрические тяговым усилием 19,62 кН (2 т)</t>
  </si>
  <si>
    <t>91.05.05-015</t>
  </si>
  <si>
    <t>Краны на автомобильном ходу, грузоподъемность 16 т</t>
  </si>
  <si>
    <t>91.06.05-011</t>
  </si>
  <si>
    <t>Погрузчик, грузоподъемность 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</si>
  <si>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</si>
  <si>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</si>
  <si>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91.01.05-086</t>
  </si>
  <si>
    <t>Экскаваторы одноковшовые дизельные на гусеничном ходу, емкость ковша 0,65 м3</t>
  </si>
  <si>
    <t>91.21.22-443</t>
  </si>
  <si>
    <t>Установки для изготовления бандажей, диафрагм, пряжек</t>
  </si>
  <si>
    <t>91.05.01-017</t>
  </si>
  <si>
    <t>Краны башенные, грузоподъемность 8 т</t>
  </si>
  <si>
    <t>91.08.04-021</t>
  </si>
  <si>
    <t>Котлы битумные передвижные 400 л</t>
  </si>
  <si>
    <t>91.06.03-047</t>
  </si>
  <si>
    <t>Лебедки ручные и рычажные тяговым усилием 31,39 кН (3,2 т)</t>
  </si>
  <si>
    <t>91.07.04-002</t>
  </si>
  <si>
    <t>Вибраторы поверхностные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</si>
  <si>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</si>
  <si>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</si>
  <si>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</si>
  <si>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</si>
  <si>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91.08.09-025</t>
  </si>
  <si>
    <t>Трамбовки электрические</t>
  </si>
  <si>
    <t>Материалы</t>
  </si>
  <si>
    <t>08.4.03.03-0032</t>
  </si>
  <si>
    <t>Горячекатаная арматурная сталь периодического профиля класса А-III, диаметром 12 мм</t>
  </si>
  <si>
    <t>т</t>
  </si>
  <si>
    <t>04.1.02.05-0006</t>
  </si>
  <si>
    <t>Бетон тяжелый, класс В15 (М200)</t>
  </si>
  <si>
    <t>м3</t>
  </si>
  <si>
    <t>02.3.01.02-0020</t>
  </si>
  <si>
    <t>Песок природный для строительных растворов средний</t>
  </si>
  <si>
    <t>12.2.05.09-0041</t>
  </si>
  <si>
    <t>Плиты теплоизоляционные из экструдированного пенополистерола Тимплэкс, Тип 35, толщина 50 мм</t>
  </si>
  <si>
    <t>АКВАТРОН-6</t>
  </si>
  <si>
    <t>кг</t>
  </si>
  <si>
    <t>05.1.06.06-0128</t>
  </si>
  <si>
    <t>Плиты перекрытия ребристые: 2П1-4А-IIIвт(П) /бетон В15 (М200), объем 0,95 м3, расход арматуры 134,6 кг/ (серия 1.442.1-2 выпуск 1)</t>
  </si>
  <si>
    <t>шт.</t>
  </si>
  <si>
    <t>08.4.03.03-0030</t>
  </si>
  <si>
    <t>Горячекатаная арматурная сталь периодического профиля класса А-III, диаметром 8 мм</t>
  </si>
  <si>
    <t>04.1.02.05-0003</t>
  </si>
  <si>
    <t>Бетон тяжелый, класс В7,5 (М100)</t>
  </si>
  <si>
    <t>11.1.03.06-0087</t>
  </si>
  <si>
    <t>Доски обрезные хвойных пород длиной 4-6,5 м, шириной 75-150 мм, толщиной 25 мм, III сорта</t>
  </si>
  <si>
    <t>08.4.03.02-0001</t>
  </si>
  <si>
    <t>Горячекатаная арматурная сталь гладкая класса А-I, диаметром 6 мм</t>
  </si>
  <si>
    <t>08.4.03.03-0031</t>
  </si>
  <si>
    <t>Горячекатаная арматурная сталь периодического профиля класса А-III, диаметром 10 мм</t>
  </si>
  <si>
    <t>12.1.02.03-0195</t>
  </si>
  <si>
    <t>Техноэласт ЭПП</t>
  </si>
  <si>
    <t>м2</t>
  </si>
  <si>
    <t>02.2.05.04-0093</t>
  </si>
  <si>
    <t>Щебень из природного камня для строительных работ марка 800, фракция 20-40 мм</t>
  </si>
  <si>
    <t>01.7.11.07-0054</t>
  </si>
  <si>
    <t>Электроды диаметром 6 мм Э42</t>
  </si>
  <si>
    <t>01.7.15.06-0111</t>
  </si>
  <si>
    <t>Гвозди строительные</t>
  </si>
  <si>
    <t>23.1.02.04-0024</t>
  </si>
  <si>
    <t>Сальник набивной (серия 5.900-2) длиной 300 мм, диаметром условного прохода 200 мм</t>
  </si>
  <si>
    <t>08.1.02.06-0041</t>
  </si>
  <si>
    <t>Люки чугунные легкие</t>
  </si>
  <si>
    <t>07.2.05.01-0032</t>
  </si>
  <si>
    <t>Ограждения лестничных проемов, лестничные марши, пожарные лестницы</t>
  </si>
  <si>
    <t>11.1.03.06-0095</t>
  </si>
  <si>
    <t>Доски обрезные хвойных пород длиной 4-6,5 м, шириной 75-150 мм, толщиной 44 мм и более, III сорта</t>
  </si>
  <si>
    <t>05.1.01.09-0065</t>
  </si>
  <si>
    <t>Кольцо стеновое смотровых колодцев КС15.9 /бетон В15 (М200), объем 0,40 м3, расход арматуры 7,02 кг/ (серия 3.900.1-14)</t>
  </si>
  <si>
    <t>11.1.02.04-0031</t>
  </si>
  <si>
    <t>Лесоматериалы круглые хвойных пород для строительства диаметром 14-24 см, длиной 3-6,5 м</t>
  </si>
  <si>
    <t>07.2.07.13-0242</t>
  </si>
  <si>
    <t>Элементы соединительные стальные оцинкованные</t>
  </si>
  <si>
    <t>04.3.01.09-0014</t>
  </si>
  <si>
    <t>Раствор готовый кладочный цементный марки 100</t>
  </si>
  <si>
    <t>14.1.04.02-0011</t>
  </si>
  <si>
    <t>Клей резиновый № 88-Н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</si>
  <si>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</si>
  <si>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</si>
  <si>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05.1.06.09-0008</t>
  </si>
  <si>
    <t>Плита перекрытия: 2ПП15-2 /бетон В15 (М200), объем 0,27 м3, расход арматуры 32,71 кг/ (серия 3.900.1-14)</t>
  </si>
  <si>
    <t>05.1.01.09-0056</t>
  </si>
  <si>
    <t>Кольцо стеновое смотровых колодцев КС10.9 /бетон В15 (М200), объем 0,24 м3, расход арматуры 5,66 кг/ (серия 3.900.1-14)</t>
  </si>
  <si>
    <t>08.3.03.06-0002</t>
  </si>
  <si>
    <t>Проволока горячекатаная в мотках, диаметром 6,3-6,5 мм</t>
  </si>
  <si>
    <t>01.7.03.01-0001</t>
  </si>
  <si>
    <t>Вода</t>
  </si>
  <si>
    <t>11.1.03.06-0094</t>
  </si>
  <si>
    <t>Доска обрезная, хвойных пород, ширина 75-150 мм, толщина 44 мм и более, длина 4-6,5 м, сорт II</t>
  </si>
  <si>
    <t>05.1.06.09-0088</t>
  </si>
  <si>
    <t>Плита перекрытия: ПП10-2 /бетон В15 (М200), объем 0,10 м3, расход арматуры 16,65 кг/ (серия 3.900.1-14)</t>
  </si>
  <si>
    <t>19.2.02.01-0001</t>
  </si>
  <si>
    <t>Зонты вентиляционных систем из листовой и сортовой стали, круглые, диаметром шахты 200 мм</t>
  </si>
  <si>
    <t>11.2.13.04-0011</t>
  </si>
  <si>
    <t>Щиты из досок, толщина 25 мм</t>
  </si>
  <si>
    <t>08.4.01.02-0013</t>
  </si>
  <si>
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</si>
  <si>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03.2.02.08-0002</t>
  </si>
  <si>
    <t>Цемент расширяющийся</t>
  </si>
  <si>
    <t>01.7.07.29-0111</t>
  </si>
  <si>
    <t>Пакля пропитанная</t>
  </si>
  <si>
    <t>03.1.02.03-0011</t>
  </si>
  <si>
    <t>Известь строительная негашеная комовая, сорт I</t>
  </si>
  <si>
    <t>24.2.05.01-0002</t>
  </si>
  <si>
    <t>Трубы хризотилцементные безнапорные БНТ, диаметр условного прохода 150 мм</t>
  </si>
  <si>
    <t>м</t>
  </si>
  <si>
    <t>05.1.01.13-0043</t>
  </si>
  <si>
    <t>Плита железобетонная покрытий, перекрытий и днищ</t>
  </si>
  <si>
    <t>08.3.03.05-0011</t>
  </si>
  <si>
    <t>Проволока стальная низкоуглеродистая разного назначения оцинкованная, диаметр 1,1 мм</t>
  </si>
  <si>
    <t>11.1.03.06-0092</t>
  </si>
  <si>
    <t>Доска обрезная, хвойных пород, ширина 75-150 мм, толщина 32-40 мм, длина 4-6,5 м, сорт IV</t>
  </si>
  <si>
    <t>08.3.02.01-0041</t>
  </si>
  <si>
    <t>Лента стальная упаковочная мягкая нормальной точности 0,7х20-50 мм</t>
  </si>
  <si>
    <t>04.3.01.12-0002</t>
  </si>
  <si>
    <t>Раствор кладочный, цементно-известковый, М25</t>
  </si>
  <si>
    <t>12.1.02.06-0042</t>
  </si>
  <si>
    <t>Рубероид кровельный РПП-300</t>
  </si>
  <si>
    <t>Электроды сварочные Э42, диаметр 6 мм</t>
  </si>
  <si>
    <t>Проволока горячекатаная в мотках, диаметр 6,3-6,5 мм</t>
  </si>
  <si>
    <t>Смеси бетонные тяжелого бетона (БСТ), класс В7,5 (М100)</t>
  </si>
  <si>
    <t>08.4.03.02-0005</t>
  </si>
  <si>
    <t>Сталь арматурная, горячекатаная, гладкая, класс А-I, диаметр 14 мм</t>
  </si>
  <si>
    <t>01.7.19.09-0023</t>
  </si>
  <si>
    <t>Рукава резинотканевые напорно-всасывающие для воды давлением 1 МПа (10 кгс/см2), диаметром 25 мм</t>
  </si>
  <si>
    <t>03.2.02.08-0001</t>
  </si>
  <si>
    <t>Цемент гипсоглиноземистый расширяющийся</t>
  </si>
  <si>
    <t>01.2.03.03-0043</t>
  </si>
  <si>
    <t>Мастика битумно-кукерсольная холодная</t>
  </si>
  <si>
    <t>02.2.05.04-1777</t>
  </si>
  <si>
    <t>Щебень М 800, фракция 20-40 мм, группа 2</t>
  </si>
  <si>
    <t>01.7.15.03-0042</t>
  </si>
  <si>
    <t>Болты с гайками и шайбами строительные</t>
  </si>
  <si>
    <t>04.1.02.01-0006</t>
  </si>
  <si>
    <t>Бетон мелкозернистый, класс В15 (М200)</t>
  </si>
  <si>
    <t>11.2.13.04-0012</t>
  </si>
  <si>
    <t>Щиты из досок, толщина 40 мм</t>
  </si>
  <si>
    <t>01.7.07.12-0024</t>
  </si>
  <si>
    <t>Пленка полиэтиленовая, толщина 0,15 мм</t>
  </si>
  <si>
    <t>01.7.11.07-0045</t>
  </si>
  <si>
    <t>Электроды сварочные Э42А, диаметр 5 мм</t>
  </si>
  <si>
    <t>11.1.03.01-0079</t>
  </si>
  <si>
    <t>Бруски обрезные, хвойных пород, длина 4-6,5 м, ширина 75-150 мм, толщина 40-75 мм, сорт III</t>
  </si>
  <si>
    <t>04.3.01.09-0012</t>
  </si>
  <si>
    <t>Раствор готовый кладочный, цементный, М50</t>
  </si>
  <si>
    <t>01.3.01.03-0002</t>
  </si>
  <si>
    <t>Керосин для технических целей</t>
  </si>
  <si>
    <t>01.7.19.04-0031</t>
  </si>
  <si>
    <t>Прокладки резиновые (пластина техническая прессованная)</t>
  </si>
  <si>
    <t>14.5.09.07-0030</t>
  </si>
  <si>
    <t>Растворитель Р-4</t>
  </si>
  <si>
    <t>08.4.03.04</t>
  </si>
  <si>
    <t>Арматура</t>
  </si>
  <si>
    <t>08.4.01.02</t>
  </si>
  <si>
    <t>Детали закладные и накладные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</si>
  <si>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</si>
  <si>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</si>
  <si>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</si>
  <si>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</si>
  <si>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</si>
  <si>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</si>
  <si>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</si>
  <si>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</si>
  <si>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</si>
  <si>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</si>
  <si>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</si>
  <si>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</si>
  <si>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</si>
  <si>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</si>
  <si>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</si>
  <si>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</si>
  <si>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</si>
  <si>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</si>
  <si>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</si>
  <si>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</si>
  <si>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</si>
  <si>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</si>
  <si>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</si>
  <si>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</si>
  <si>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</si>
  <si>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</si>
  <si>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</si>
  <si>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</si>
  <si>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</si>
  <si>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</si>
  <si>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</si>
  <si>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</si>
  <si>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</si>
  <si>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</si>
  <si>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</si>
  <si>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</si>
  <si>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</si>
  <si>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</si>
  <si>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</si>
  <si>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</si>
  <si>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</si>
  <si>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</si>
  <si>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</si>
  <si>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</si>
  <si>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</si>
  <si>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</si>
  <si>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</si>
  <si>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</si>
  <si>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</si>
  <si>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</si>
  <si>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</si>
  <si>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</si>
  <si>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1-100-39</t>
  </si>
  <si>
    <t>Затраты труда рабочих (Средний разряд работы 3,9)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</si>
  <si>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</si>
  <si>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</si>
  <si>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</si>
  <si>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</si>
  <si>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</si>
  <si>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</si>
  <si>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</si>
  <si>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</si>
  <si>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</si>
  <si>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</si>
  <si>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</si>
  <si>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</si>
  <si>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</si>
  <si>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</si>
  <si>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</si>
  <si>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</si>
  <si>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</si>
  <si>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</si>
  <si>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</si>
  <si>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</si>
  <si>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</si>
  <si>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</si>
  <si>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</si>
  <si>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</si>
  <si>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</si>
  <si>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</si>
  <si>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</si>
  <si>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</si>
  <si>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</si>
  <si>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</si>
  <si>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</si>
  <si>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</si>
  <si>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</si>
  <si>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</si>
  <si>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</si>
  <si>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</si>
  <si>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</si>
  <si>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</si>
  <si>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</si>
  <si>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</si>
  <si>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</si>
  <si>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</si>
  <si>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</si>
  <si>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</si>
  <si>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</si>
  <si>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</si>
  <si>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</si>
  <si>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</si>
  <si>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</si>
  <si>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</si>
  <si>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</si>
  <si>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</si>
  <si>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</si>
  <si>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</si>
  <si>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</si>
  <si>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Проверил ______________________        А.В. Костянецкая</t>
  </si>
  <si>
    <t>УНЦ прочих здания и сооружений ПС</t>
  </si>
  <si>
    <t>Составил ______________________     М.С. Колотиевская</t>
  </si>
  <si>
    <t>Единица измерения  — 1 ПС</t>
  </si>
  <si>
    <t>1-100-24</t>
  </si>
  <si>
    <t>Прайс из СД ОП</t>
  </si>
  <si>
    <t>1 ПС</t>
  </si>
  <si>
    <t>Резервуар накопитель 300 м3</t>
  </si>
  <si>
    <t xml:space="preserve">Наименование разрабатываемого показателя УНЦ -  Постоянная часть ПС резервуар накопитель ЗПС 220 кВ </t>
  </si>
  <si>
    <t xml:space="preserve">Наименование разрабатываемой расценки УНЦ — Постоянная часть ПС резервуар накопитель ЗПС 220 кВ </t>
  </si>
  <si>
    <t xml:space="preserve">Постоянная часть ПС резервуар накопитель ЗПС 220 кВ </t>
  </si>
  <si>
    <t xml:space="preserve">Наименование разрабатываемого показателя УНЦ —  Постоянная часть ПС резервуар накопитель ЗПС 220 кВ </t>
  </si>
  <si>
    <t>З2 ЗПС резевуар накопитель 220 кВ</t>
  </si>
  <si>
    <t xml:space="preserve">Расчет </t>
  </si>
  <si>
    <t>Объект-представитель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</si>
  <si>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</si>
  <si>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</si>
  <si>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</si>
  <si>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</si>
  <si>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</si>
  <si>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</si>
  <si>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</si>
  <si>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</si>
  <si>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</si>
  <si>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</si>
  <si>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</si>
  <si>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</si>
  <si>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</si>
  <si>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</si>
  <si>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</si>
  <si>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</si>
  <si>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</si>
  <si>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</si>
  <si>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</si>
  <si>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</si>
  <si>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</si>
  <si>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</si>
  <si>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</si>
  <si>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</si>
  <si>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</si>
  <si>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</si>
  <si>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</si>
  <si>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</si>
  <si>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</si>
  <si>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</si>
  <si>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</si>
  <si>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</si>
  <si>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</si>
  <si>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</si>
  <si>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</si>
  <si>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</si>
  <si>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</si>
  <si>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 xml:space="preserve">ПС 220 кВ Порт </t>
  </si>
  <si>
    <t>Краснодарский край</t>
  </si>
  <si>
    <t>IIIБ</t>
  </si>
  <si>
    <t>Сопоставимый уровень цен: 3 кв. 2016 г.</t>
  </si>
  <si>
    <t>3 кв. 2016 г.</t>
  </si>
  <si>
    <t>Сметная стоимость в уровне цен 3 кв. 2016 г., тыс. руб.</t>
  </si>
  <si>
    <t>Всего по объекту в сопоставимом уровне цен 3 кв. 2016 г.:</t>
  </si>
  <si>
    <t xml:space="preserve">Наименование разрабатываемого показателя УНЦ —   Постоянная часть ПС резервуар накопитель ЗПС 220 кВ </t>
  </si>
  <si>
    <t xml:space="preserve">Наименование разрабатываемого показателя УНЦ -   Постоянная часть ПС резервуар накопитель ЗПС 220 кВ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</si>
</sst>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0"/>
    <numFmt numFmtId="166" formatCode="#,##0.0"/>
    <numFmt numFmtId="167" formatCode="#,##0.000"/>
    <numFmt numFmtId="168" formatCode="0.0000"/>
  </numFmts>
  <fonts count="1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u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justify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/>
    <xf numFmtId="4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top"/>
    </xf>
    <xf numFmtId="4" fontId="6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4" fontId="2" fillId="0" borderId="1" xfId="0" applyNumberFormat="1" applyFont="1" applyBorder="1" applyAlignment="1">
      <alignment vertical="top"/>
    </xf>
    <xf numFmtId="16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16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/>
    </xf>
    <xf numFmtId="4" fontId="2" fillId="0" borderId="1" xfId="0" applyNumberFormat="1" applyFont="1" applyBorder="1"/>
    <xf numFmtId="0" fontId="6" fillId="0" borderId="1" xfId="0" applyFont="1" applyBorder="1"/>
    <xf numFmtId="10" fontId="2" fillId="0" borderId="1" xfId="0" applyNumberFormat="1" applyFont="1" applyBorder="1" applyAlignment="1">
      <alignment horizontal="right" vertical="top" wrapText="1"/>
    </xf>
    <xf numFmtId="9" fontId="2" fillId="0" borderId="1" xfId="0" applyNumberFormat="1" applyFont="1" applyBorder="1" applyAlignment="1">
      <alignment horizontal="center" vertical="top" wrapText="1"/>
    </xf>
    <xf numFmtId="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4" fontId="2" fillId="0" borderId="2" xfId="0" applyNumberFormat="1" applyFont="1" applyBorder="1" applyAlignment="1">
      <alignment horizontal="right" vertical="center"/>
    </xf>
    <xf numFmtId="10" fontId="2" fillId="0" borderId="2" xfId="0" applyNumberFormat="1" applyFont="1" applyBorder="1" applyAlignment="1">
      <alignment vertical="center" wrapText="1"/>
    </xf>
    <xf numFmtId="10" fontId="2" fillId="0" borderId="2" xfId="0" applyNumberFormat="1" applyFont="1" applyBorder="1" applyAlignment="1">
      <alignment vertical="center"/>
    </xf>
    <xf numFmtId="10" fontId="2" fillId="0" borderId="1" xfId="0" applyNumberFormat="1" applyFont="1" applyBorder="1"/>
    <xf numFmtId="0" fontId="2" fillId="0" borderId="3" xfId="0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center" vertical="center"/>
    </xf>
    <xf numFmtId="4" fontId="10" fillId="0" borderId="0" xfId="0" applyNumberFormat="1" applyFont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4" fontId="10" fillId="0" borderId="6" xfId="0" applyNumberFormat="1" applyFont="1" applyBorder="1" applyAlignment="1">
      <alignment vertical="center" wrapText="1"/>
    </xf>
    <xf numFmtId="4" fontId="10" fillId="0" borderId="6" xfId="0" applyNumberFormat="1" applyFont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vertical="top"/>
    </xf>
    <xf numFmtId="2" fontId="2" fillId="0" borderId="1" xfId="0" applyNumberFormat="1" applyFont="1" applyBorder="1" applyAlignment="1">
      <alignment vertical="top"/>
    </xf>
    <xf numFmtId="1" fontId="2" fillId="0" borderId="1" xfId="0" applyNumberFormat="1" applyFont="1" applyBorder="1" applyAlignment="1">
      <alignment vertical="top"/>
    </xf>
    <xf numFmtId="1" fontId="6" fillId="0" borderId="1" xfId="0" applyNumberFormat="1" applyFont="1" applyBorder="1" applyAlignment="1">
      <alignment vertical="top"/>
    </xf>
    <xf numFmtId="1" fontId="2" fillId="0" borderId="1" xfId="0" applyNumberFormat="1" applyFont="1" applyBorder="1" applyAlignment="1">
      <alignment horizontal="right" vertical="top" wrapText="1"/>
    </xf>
    <xf numFmtId="165" fontId="2" fillId="0" borderId="1" xfId="0" applyNumberFormat="1" applyFont="1" applyBorder="1" applyAlignment="1">
      <alignment horizontal="right" vertical="top" wrapText="1"/>
    </xf>
    <xf numFmtId="0" fontId="7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 wrapText="1"/>
    </xf>
    <xf numFmtId="2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0" fontId="1" fillId="0" borderId="0" xfId="1"/>
    <xf numFmtId="49" fontId="2" fillId="0" borderId="0" xfId="1" applyNumberFormat="1" applyFont="1" applyAlignment="1">
      <alignment horizontal="left" vertical="center"/>
    </xf>
    <xf numFmtId="0" fontId="2" fillId="0" borderId="0" xfId="1" applyFont="1"/>
    <xf numFmtId="0" fontId="2" fillId="0" borderId="1" xfId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4" fontId="2" fillId="0" borderId="1" xfId="1" applyNumberFormat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7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 wrapText="1"/>
    </xf>
    <xf numFmtId="168" fontId="2" fillId="2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wrapText="1"/>
    </xf>
    <xf numFmtId="0" fontId="6" fillId="0" borderId="1" xfId="1" applyFont="1" applyBorder="1" applyAlignment="1">
      <alignment vertical="center" wrapText="1"/>
    </xf>
    <xf numFmtId="4" fontId="6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wrapText="1"/>
    </xf>
    <xf numFmtId="0" fontId="6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" fontId="10" fillId="0" borderId="0" xfId="0" applyNumberFormat="1" applyFont="1" applyAlignment="1">
      <alignment horizontal="left" vertical="center" wrapText="1"/>
    </xf>
    <xf numFmtId="0" fontId="12" fillId="0" borderId="6" xfId="0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</cellXfs>
  <cellStyles count="2">
    <cellStyle name="Обычный" xfId="0" builtinId="0"/>
    <cellStyle name="Обычный 2" xfId="1" xr:uid="{7601E27A-D44E-4657-9E19-8A7267B46818}"/>
  </cellStyles>
  <dxfs count="2"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2"/>
  <sheetViews>
    <sheetView view="pageBreakPreview" zoomScale="60" zoomScaleNormal="55" workbookViewId="0">
      <selection activeCell="K16" sqref="K16"/>
    </sheetView>
  </sheetViews>
  <sheetFormatPr defaultColWidth="9.140625" defaultRowHeight="15.75" x14ac:dyDescent="0.25"/>
  <cols>
    <col min="1" max="1" width="9.140625" style="1"/>
    <col min="2" max="2" width="9.140625" style="2"/>
    <col min="3" max="3" width="36.85546875" style="2" customWidth="1"/>
    <col min="4" max="4" width="36.42578125" style="2" customWidth="1"/>
  </cols>
  <sheetData>
    <row r="3" spans="2:4" x14ac:dyDescent="0.25">
      <c r="B3" s="106" t="s">
        <v>0</v>
      </c>
      <c r="C3" s="106"/>
      <c r="D3" s="106"/>
    </row>
    <row r="4" spans="2:4" x14ac:dyDescent="0.25">
      <c r="B4" s="107" t="s">
        <v>1</v>
      </c>
      <c r="C4" s="107"/>
      <c r="D4" s="107"/>
    </row>
    <row r="7" spans="2:4" ht="38.1" customHeight="1" x14ac:dyDescent="0.25">
      <c r="B7" s="108" t="s">
        <v>420</v>
      </c>
      <c r="C7" s="108"/>
      <c r="D7" s="108"/>
    </row>
    <row r="8" spans="2:4" ht="31.7" customHeight="1" x14ac:dyDescent="0.25">
      <c r="B8" s="109" t="s">
        <v>416</v>
      </c>
      <c r="C8" s="109"/>
      <c r="D8" s="109"/>
    </row>
    <row r="9" spans="2:4" x14ac:dyDescent="0.25">
      <c r="B9" s="109" t="s">
        <v>364</v>
      </c>
      <c r="C9" s="109"/>
      <c r="D9" s="109"/>
    </row>
    <row r="11" spans="2:4" x14ac:dyDescent="0.25">
      <c r="B11" s="5" t="s">
        <v>2</v>
      </c>
      <c r="C11" s="5" t="s">
        <v>3</v>
      </c>
      <c r="D11" s="29" t="s">
        <v>375</v>
      </c>
    </row>
    <row r="12" spans="2:4" ht="31.7" customHeight="1" x14ac:dyDescent="0.25">
      <c r="B12" s="5">
        <v>1</v>
      </c>
      <c r="C12" s="5" t="s">
        <v>4</v>
      </c>
      <c r="D12" s="29" t="s">
        <v>413</v>
      </c>
    </row>
    <row r="13" spans="2:4" ht="31.35" customHeight="1" x14ac:dyDescent="0.25">
      <c r="B13" s="5">
        <v>2</v>
      </c>
      <c r="C13" s="5" t="s">
        <v>5</v>
      </c>
      <c r="D13" s="29" t="s">
        <v>414</v>
      </c>
    </row>
    <row r="14" spans="2:4" x14ac:dyDescent="0.25">
      <c r="B14" s="5">
        <v>3</v>
      </c>
      <c r="C14" s="5" t="s">
        <v>6</v>
      </c>
      <c r="D14" s="29" t="s">
        <v>415</v>
      </c>
    </row>
    <row r="15" spans="2:4" x14ac:dyDescent="0.25">
      <c r="B15" s="5">
        <v>4</v>
      </c>
      <c r="C15" s="5" t="s">
        <v>7</v>
      </c>
      <c r="D15" s="82">
        <v>1</v>
      </c>
    </row>
    <row r="16" spans="2:4" ht="249.6" customHeight="1" x14ac:dyDescent="0.25">
      <c r="B16" s="5">
        <v>5</v>
      </c>
      <c r="C16" s="5" t="s">
        <v>8</v>
      </c>
      <c r="D16" s="5" t="s">
        <v>368</v>
      </c>
    </row>
    <row r="17" spans="2:4" ht="78" customHeight="1" x14ac:dyDescent="0.25">
      <c r="B17" s="5">
        <v>6</v>
      </c>
      <c r="C17" s="5" t="s">
        <v>9</v>
      </c>
      <c r="D17" s="14">
        <f>D18+D19</f>
        <v>3241.2510455999991</v>
      </c>
    </row>
    <row r="18" spans="2:4" x14ac:dyDescent="0.25">
      <c r="B18" s="60" t="s">
        <v>10</v>
      </c>
      <c r="C18" s="5" t="s">
        <v>11</v>
      </c>
      <c r="D18" s="14">
        <f>'Прил.2 Расч стоим'!F12</f>
        <v>3241.2510455999991</v>
      </c>
    </row>
    <row r="19" spans="2:4" ht="15.75" customHeight="1" x14ac:dyDescent="0.25">
      <c r="B19" s="60" t="s">
        <v>12</v>
      </c>
      <c r="C19" s="5" t="s">
        <v>13</v>
      </c>
      <c r="D19" s="14">
        <f>'Прил.2 Расч стоим'!H14</f>
        <v>0</v>
      </c>
    </row>
    <row r="20" spans="2:4" ht="16.5" customHeight="1" x14ac:dyDescent="0.25">
      <c r="B20" s="60" t="s">
        <v>14</v>
      </c>
      <c r="C20" s="5" t="s">
        <v>15</v>
      </c>
      <c r="D20" s="14"/>
    </row>
    <row r="21" spans="2:4" ht="35.450000000000003" customHeight="1" x14ac:dyDescent="0.25">
      <c r="B21" s="60" t="s">
        <v>16</v>
      </c>
      <c r="C21" s="74" t="s">
        <v>17</v>
      </c>
      <c r="D21" s="14"/>
    </row>
    <row r="22" spans="2:4" x14ac:dyDescent="0.25">
      <c r="B22" s="5">
        <v>7</v>
      </c>
      <c r="C22" s="74" t="s">
        <v>18</v>
      </c>
      <c r="D22" s="5" t="s">
        <v>417</v>
      </c>
    </row>
    <row r="23" spans="2:4" ht="109.15" customHeight="1" x14ac:dyDescent="0.25">
      <c r="B23" s="5">
        <v>8</v>
      </c>
      <c r="C23" s="74" t="s">
        <v>19</v>
      </c>
      <c r="D23" s="14">
        <f>D17</f>
        <v>3241.2510455999991</v>
      </c>
    </row>
    <row r="24" spans="2:4" ht="46.9" customHeight="1" x14ac:dyDescent="0.25">
      <c r="B24" s="5">
        <v>9</v>
      </c>
      <c r="C24" s="5" t="s">
        <v>20</v>
      </c>
      <c r="D24" s="14">
        <f>D23/D15</f>
        <v>3241.2510455999991</v>
      </c>
    </row>
    <row r="25" spans="2:4" ht="78" customHeight="1" x14ac:dyDescent="0.25">
      <c r="B25" s="5">
        <v>10</v>
      </c>
      <c r="C25" s="5" t="s">
        <v>21</v>
      </c>
      <c r="D25" s="29"/>
    </row>
    <row r="26" spans="2:4" x14ac:dyDescent="0.25">
      <c r="B26" s="6"/>
      <c r="C26" s="6"/>
      <c r="D26" s="6"/>
    </row>
    <row r="27" spans="2:4" ht="37.5" customHeight="1" x14ac:dyDescent="0.25"/>
    <row r="28" spans="2:4" x14ac:dyDescent="0.25">
      <c r="B28" s="2" t="s">
        <v>22</v>
      </c>
    </row>
    <row r="29" spans="2:4" x14ac:dyDescent="0.25">
      <c r="B29" s="2" t="s">
        <v>23</v>
      </c>
    </row>
    <row r="31" spans="2:4" x14ac:dyDescent="0.25">
      <c r="B31" s="2" t="s">
        <v>24</v>
      </c>
    </row>
    <row r="32" spans="2:4" x14ac:dyDescent="0.25">
      <c r="B32" s="2" t="s">
        <v>25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0"/>
  <sheetViews>
    <sheetView tabSelected="1" view="pageBreakPreview" zoomScale="70" zoomScaleNormal="70" workbookViewId="0">
      <selection activeCell="F12" sqref="F12:G12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24.85546875" style="1" customWidth="1"/>
    <col min="6" max="6" width="12.5703125" style="1" customWidth="1"/>
    <col min="7" max="7" width="14.85546875" style="1" customWidth="1"/>
    <col min="8" max="8" width="16.5703125" style="1" customWidth="1"/>
    <col min="9" max="10" width="13" style="1" customWidth="1"/>
    <col min="11" max="11" width="18" style="1" customWidth="1"/>
    <col min="12" max="12" width="9.140625" style="1"/>
  </cols>
  <sheetData>
    <row r="3" spans="2:16" x14ac:dyDescent="0.25">
      <c r="B3" s="114" t="s">
        <v>26</v>
      </c>
      <c r="C3" s="114"/>
      <c r="D3" s="114"/>
      <c r="E3" s="114"/>
      <c r="F3" s="114"/>
      <c r="G3" s="114"/>
      <c r="H3" s="114"/>
      <c r="I3" s="114"/>
      <c r="J3" s="114"/>
      <c r="K3" s="114"/>
    </row>
    <row r="4" spans="2:16" x14ac:dyDescent="0.25">
      <c r="B4" s="107" t="s">
        <v>27</v>
      </c>
      <c r="C4" s="107"/>
      <c r="D4" s="107"/>
      <c r="E4" s="107"/>
      <c r="F4" s="107"/>
      <c r="G4" s="107"/>
      <c r="H4" s="107"/>
      <c r="I4" s="107"/>
      <c r="J4" s="107"/>
      <c r="K4" s="107"/>
    </row>
    <row r="5" spans="2:16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6" x14ac:dyDescent="0.25">
      <c r="B6" s="115" t="s">
        <v>421</v>
      </c>
      <c r="C6" s="115"/>
      <c r="D6" s="115"/>
      <c r="E6" s="115"/>
      <c r="F6" s="115"/>
      <c r="G6" s="115"/>
      <c r="H6" s="115"/>
      <c r="I6" s="115"/>
      <c r="J6" s="115"/>
      <c r="K6" s="115"/>
      <c r="L6" s="4"/>
    </row>
    <row r="7" spans="2:16" x14ac:dyDescent="0.25">
      <c r="B7" s="115" t="s">
        <v>364</v>
      </c>
      <c r="C7" s="115"/>
      <c r="D7" s="115"/>
      <c r="E7" s="115"/>
      <c r="F7" s="115"/>
      <c r="G7" s="115"/>
      <c r="H7" s="115"/>
      <c r="I7" s="115"/>
      <c r="J7" s="115"/>
      <c r="K7" s="115"/>
      <c r="L7" s="4"/>
    </row>
    <row r="8" spans="2:16" x14ac:dyDescent="0.25">
      <c r="B8" s="3"/>
    </row>
    <row r="9" spans="2:16" ht="15.75" customHeight="1" x14ac:dyDescent="0.25">
      <c r="B9" s="116" t="s">
        <v>2</v>
      </c>
      <c r="C9" s="116" t="s">
        <v>28</v>
      </c>
      <c r="D9" s="116" t="s">
        <v>375</v>
      </c>
      <c r="E9" s="116"/>
      <c r="F9" s="116"/>
      <c r="G9" s="116"/>
      <c r="H9" s="116"/>
      <c r="I9" s="116"/>
      <c r="J9" s="116"/>
    </row>
    <row r="10" spans="2:16" ht="15.75" customHeight="1" x14ac:dyDescent="0.25">
      <c r="B10" s="116"/>
      <c r="C10" s="116"/>
      <c r="D10" s="116" t="s">
        <v>29</v>
      </c>
      <c r="E10" s="116" t="s">
        <v>30</v>
      </c>
      <c r="F10" s="116" t="s">
        <v>418</v>
      </c>
      <c r="G10" s="116"/>
      <c r="H10" s="116"/>
      <c r="I10" s="116"/>
      <c r="J10" s="116"/>
    </row>
    <row r="11" spans="2:16" ht="31.35" customHeight="1" x14ac:dyDescent="0.25">
      <c r="B11" s="116"/>
      <c r="C11" s="116"/>
      <c r="D11" s="116"/>
      <c r="E11" s="116"/>
      <c r="F11" s="5" t="s">
        <v>31</v>
      </c>
      <c r="G11" s="5" t="s">
        <v>32</v>
      </c>
      <c r="H11" s="5" t="s">
        <v>33</v>
      </c>
      <c r="I11" s="5" t="s">
        <v>34</v>
      </c>
      <c r="J11" s="5" t="s">
        <v>35</v>
      </c>
      <c r="M11" s="1"/>
      <c r="N11" s="1"/>
      <c r="O11" s="1"/>
      <c r="P11" s="1"/>
    </row>
    <row r="12" spans="2:16" ht="66.2" customHeight="1" x14ac:dyDescent="0.25">
      <c r="B12" s="30"/>
      <c r="C12" s="29" t="s">
        <v>36</v>
      </c>
      <c r="D12" s="83"/>
      <c r="E12" s="5"/>
      <c r="F12" s="110">
        <f>('Прил. 3'!H11+'Прил. 3'!H26+'Прил. 3'!H28+'Прил. 3'!H49)*8.42/1000</f>
        <v>3241.2510455999991</v>
      </c>
      <c r="G12" s="111"/>
      <c r="H12" s="84">
        <v>0</v>
      </c>
      <c r="I12" s="85"/>
      <c r="J12" s="86">
        <f>F12+H12</f>
        <v>3241.2510455999991</v>
      </c>
    </row>
    <row r="13" spans="2:16" ht="15.75" customHeight="1" x14ac:dyDescent="0.25">
      <c r="B13" s="117" t="s">
        <v>37</v>
      </c>
      <c r="C13" s="117"/>
      <c r="D13" s="117"/>
      <c r="E13" s="117"/>
      <c r="F13" s="87"/>
      <c r="G13" s="87"/>
      <c r="H13" s="87"/>
      <c r="I13" s="88"/>
      <c r="J13" s="89"/>
    </row>
    <row r="14" spans="2:16" ht="28.5" customHeight="1" x14ac:dyDescent="0.25">
      <c r="B14" s="117" t="s">
        <v>419</v>
      </c>
      <c r="C14" s="117"/>
      <c r="D14" s="117"/>
      <c r="E14" s="117"/>
      <c r="F14" s="112">
        <f>F12</f>
        <v>3241.2510455999991</v>
      </c>
      <c r="G14" s="113"/>
      <c r="H14" s="87">
        <f>H12</f>
        <v>0</v>
      </c>
      <c r="I14" s="88"/>
      <c r="J14" s="89">
        <f>J12</f>
        <v>3241.2510455999991</v>
      </c>
    </row>
    <row r="16" spans="2:16" x14ac:dyDescent="0.25">
      <c r="B16" s="1" t="s">
        <v>22</v>
      </c>
    </row>
    <row r="17" spans="2:2" x14ac:dyDescent="0.25">
      <c r="B17" s="7" t="s">
        <v>23</v>
      </c>
    </row>
    <row r="19" spans="2:2" x14ac:dyDescent="0.25">
      <c r="B19" s="1" t="s">
        <v>24</v>
      </c>
    </row>
    <row r="20" spans="2:2" x14ac:dyDescent="0.25">
      <c r="B20" s="7" t="s">
        <v>25</v>
      </c>
    </row>
  </sheetData>
  <mergeCells count="14">
    <mergeCell ref="F12:G12"/>
    <mergeCell ref="F14:G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13:E13"/>
    <mergeCell ref="B14:E14"/>
  </mergeCells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23"/>
  <sheetViews>
    <sheetView workbookViewId="0">
      <selection activeCell="A6" sqref="A6:H6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ht="15.6" customHeight="1" x14ac:dyDescent="0.25">
      <c r="A2" s="114" t="s">
        <v>38</v>
      </c>
      <c r="B2" s="114"/>
      <c r="C2" s="114"/>
      <c r="D2" s="114"/>
      <c r="E2" s="114"/>
      <c r="F2" s="114"/>
      <c r="G2" s="114"/>
      <c r="H2" s="114"/>
    </row>
    <row r="3" spans="1:12" ht="17.45" customHeight="1" x14ac:dyDescent="0.25">
      <c r="A3" s="121" t="s">
        <v>39</v>
      </c>
      <c r="B3" s="121"/>
      <c r="C3" s="121"/>
      <c r="D3" s="121"/>
      <c r="E3" s="121"/>
      <c r="F3" s="121"/>
      <c r="G3" s="121"/>
      <c r="H3" s="121"/>
    </row>
    <row r="4" spans="1:12" ht="18.75" customHeight="1" x14ac:dyDescent="0.25">
      <c r="A4" s="12"/>
      <c r="B4" s="12"/>
      <c r="C4" s="122" t="s">
        <v>40</v>
      </c>
      <c r="D4" s="122"/>
      <c r="E4" s="122"/>
      <c r="F4" s="122"/>
      <c r="G4" s="122"/>
      <c r="H4" s="122"/>
      <c r="I4" s="1"/>
      <c r="J4" s="1"/>
      <c r="K4" s="1"/>
      <c r="L4" s="1"/>
    </row>
    <row r="5" spans="1:12" ht="18" customHeight="1" x14ac:dyDescent="0.25">
      <c r="A5" s="9"/>
    </row>
    <row r="6" spans="1:12" ht="15.6" customHeight="1" x14ac:dyDescent="0.25">
      <c r="A6" s="109" t="s">
        <v>369</v>
      </c>
      <c r="B6" s="109"/>
      <c r="C6" s="109"/>
      <c r="D6" s="109"/>
      <c r="E6" s="109"/>
      <c r="F6" s="109"/>
      <c r="G6" s="109"/>
      <c r="H6" s="109"/>
    </row>
    <row r="7" spans="1:12" s="1" customFormat="1" ht="15.6" customHeight="1" x14ac:dyDescent="0.25">
      <c r="A7" s="61"/>
      <c r="B7" s="61"/>
      <c r="C7" s="61"/>
      <c r="D7" s="61"/>
      <c r="E7" s="61"/>
      <c r="F7" s="61"/>
      <c r="G7" s="61"/>
      <c r="H7" s="61"/>
    </row>
    <row r="8" spans="1:12" s="1" customFormat="1" ht="38.25" customHeight="1" x14ac:dyDescent="0.25">
      <c r="A8" s="123" t="s">
        <v>41</v>
      </c>
      <c r="B8" s="123" t="s">
        <v>42</v>
      </c>
      <c r="C8" s="123" t="s">
        <v>43</v>
      </c>
      <c r="D8" s="123" t="s">
        <v>44</v>
      </c>
      <c r="E8" s="123" t="s">
        <v>45</v>
      </c>
      <c r="F8" s="123" t="s">
        <v>46</v>
      </c>
      <c r="G8" s="123" t="s">
        <v>47</v>
      </c>
      <c r="H8" s="123"/>
    </row>
    <row r="9" spans="1:12" s="1" customFormat="1" ht="40.700000000000003" customHeight="1" x14ac:dyDescent="0.25">
      <c r="A9" s="116"/>
      <c r="B9" s="116"/>
      <c r="C9" s="116"/>
      <c r="D9" s="116"/>
      <c r="E9" s="116"/>
      <c r="F9" s="116"/>
      <c r="G9" s="5" t="s">
        <v>48</v>
      </c>
      <c r="H9" s="5" t="s">
        <v>49</v>
      </c>
    </row>
    <row r="10" spans="1:12" s="1" customFormat="1" ht="15.6" customHeight="1" x14ac:dyDescent="0.25">
      <c r="A10" s="5">
        <v>1</v>
      </c>
      <c r="B10" s="5"/>
      <c r="C10" s="5">
        <v>2</v>
      </c>
      <c r="D10" s="5" t="s">
        <v>50</v>
      </c>
      <c r="E10" s="5">
        <v>4</v>
      </c>
      <c r="F10" s="5">
        <v>5</v>
      </c>
      <c r="G10" s="14">
        <v>6</v>
      </c>
      <c r="H10" s="14">
        <v>7</v>
      </c>
    </row>
    <row r="11" spans="1:12" s="13" customFormat="1" ht="15.6" customHeight="1" x14ac:dyDescent="0.25">
      <c r="A11" s="118" t="s">
        <v>51</v>
      </c>
      <c r="B11" s="119"/>
      <c r="C11" s="120"/>
      <c r="D11" s="120"/>
      <c r="E11" s="119"/>
      <c r="F11" s="75">
        <f>SUM(F12:F25)</f>
        <v>4261.9999999999991</v>
      </c>
      <c r="G11" s="16"/>
      <c r="H11" s="16">
        <f>SUM(H12:H25)</f>
        <v>40755.020000000019</v>
      </c>
    </row>
    <row r="12" spans="1:12" s="1" customFormat="1" ht="15.6" customHeight="1" x14ac:dyDescent="0.25">
      <c r="A12" s="17">
        <v>1</v>
      </c>
      <c r="B12" s="17"/>
      <c r="C12" s="18" t="s">
        <v>52</v>
      </c>
      <c r="D12" s="18" t="s">
        <v>53</v>
      </c>
      <c r="E12" s="17" t="s">
        <v>54</v>
      </c>
      <c r="F12" s="76">
        <v>3606.7025027853906</v>
      </c>
      <c r="G12" s="19">
        <v>9.6199999999999992</v>
      </c>
      <c r="H12" s="19">
        <f t="shared" ref="H12:H25" si="0">ROUND(F12*G12,2)</f>
        <v>34696.480000000003</v>
      </c>
    </row>
    <row r="13" spans="1:12" s="1" customFormat="1" ht="15.6" customHeight="1" x14ac:dyDescent="0.25">
      <c r="A13" s="17">
        <v>2</v>
      </c>
      <c r="B13" s="17"/>
      <c r="C13" s="18" t="s">
        <v>55</v>
      </c>
      <c r="D13" s="18" t="s">
        <v>56</v>
      </c>
      <c r="E13" s="17" t="s">
        <v>54</v>
      </c>
      <c r="F13" s="76">
        <v>455.32526980373729</v>
      </c>
      <c r="G13" s="19">
        <v>9.4</v>
      </c>
      <c r="H13" s="19">
        <f t="shared" si="0"/>
        <v>4280.0600000000004</v>
      </c>
    </row>
    <row r="14" spans="1:12" s="1" customFormat="1" ht="15.6" customHeight="1" x14ac:dyDescent="0.25">
      <c r="A14" s="17">
        <v>3</v>
      </c>
      <c r="B14" s="17"/>
      <c r="C14" s="18" t="s">
        <v>57</v>
      </c>
      <c r="D14" s="18" t="s">
        <v>58</v>
      </c>
      <c r="E14" s="17" t="s">
        <v>54</v>
      </c>
      <c r="F14" s="76">
        <v>74.599727943777992</v>
      </c>
      <c r="G14" s="19">
        <v>9.07</v>
      </c>
      <c r="H14" s="19">
        <f t="shared" si="0"/>
        <v>676.62</v>
      </c>
    </row>
    <row r="15" spans="1:12" s="1" customFormat="1" ht="15.6" customHeight="1" x14ac:dyDescent="0.25">
      <c r="A15" s="17">
        <v>4</v>
      </c>
      <c r="B15" s="17"/>
      <c r="C15" s="18" t="s">
        <v>59</v>
      </c>
      <c r="D15" s="18" t="s">
        <v>60</v>
      </c>
      <c r="E15" s="17" t="s">
        <v>54</v>
      </c>
      <c r="F15" s="76">
        <v>51.699999780245392</v>
      </c>
      <c r="G15" s="19">
        <v>8.64</v>
      </c>
      <c r="H15" s="19">
        <f t="shared" si="0"/>
        <v>446.69</v>
      </c>
    </row>
    <row r="16" spans="1:12" s="1" customFormat="1" ht="15.6" customHeight="1" x14ac:dyDescent="0.25">
      <c r="A16" s="17">
        <v>5</v>
      </c>
      <c r="B16" s="17"/>
      <c r="C16" s="18" t="s">
        <v>61</v>
      </c>
      <c r="D16" s="18" t="s">
        <v>62</v>
      </c>
      <c r="E16" s="17" t="s">
        <v>54</v>
      </c>
      <c r="F16" s="76">
        <v>37.445036072721201</v>
      </c>
      <c r="G16" s="19">
        <v>9.18</v>
      </c>
      <c r="H16" s="19">
        <f t="shared" si="0"/>
        <v>343.75</v>
      </c>
    </row>
    <row r="17" spans="1:8" s="1" customFormat="1" ht="15.6" customHeight="1" x14ac:dyDescent="0.25">
      <c r="A17" s="17">
        <v>6</v>
      </c>
      <c r="B17" s="17"/>
      <c r="C17" s="20" t="s">
        <v>365</v>
      </c>
      <c r="D17" s="18" t="s">
        <v>63</v>
      </c>
      <c r="E17" s="17" t="s">
        <v>54</v>
      </c>
      <c r="F17" s="76">
        <v>15.257119500365894</v>
      </c>
      <c r="G17" s="19">
        <v>8.09</v>
      </c>
      <c r="H17" s="19">
        <f t="shared" si="0"/>
        <v>123.43</v>
      </c>
    </row>
    <row r="18" spans="1:8" s="1" customFormat="1" ht="15.6" customHeight="1" x14ac:dyDescent="0.25">
      <c r="A18" s="17">
        <v>7</v>
      </c>
      <c r="B18" s="17"/>
      <c r="C18" s="18" t="s">
        <v>57</v>
      </c>
      <c r="D18" s="18" t="s">
        <v>58</v>
      </c>
      <c r="E18" s="17" t="s">
        <v>54</v>
      </c>
      <c r="F18" s="76">
        <v>9.3753079311640644</v>
      </c>
      <c r="G18" s="19">
        <v>9.07</v>
      </c>
      <c r="H18" s="19">
        <f t="shared" si="0"/>
        <v>85.03</v>
      </c>
    </row>
    <row r="19" spans="1:8" s="1" customFormat="1" ht="15.6" customHeight="1" x14ac:dyDescent="0.25">
      <c r="A19" s="17">
        <v>8</v>
      </c>
      <c r="B19" s="17"/>
      <c r="C19" s="18" t="s">
        <v>64</v>
      </c>
      <c r="D19" s="18" t="s">
        <v>65</v>
      </c>
      <c r="E19" s="17" t="s">
        <v>54</v>
      </c>
      <c r="F19" s="76">
        <v>4.2334057791070494</v>
      </c>
      <c r="G19" s="19">
        <v>8.5299999999999994</v>
      </c>
      <c r="H19" s="19">
        <f t="shared" si="0"/>
        <v>36.11</v>
      </c>
    </row>
    <row r="20" spans="1:8" s="1" customFormat="1" ht="15.6" customHeight="1" x14ac:dyDescent="0.25">
      <c r="A20" s="17">
        <v>9</v>
      </c>
      <c r="B20" s="17"/>
      <c r="C20" s="18" t="s">
        <v>66</v>
      </c>
      <c r="D20" s="18" t="s">
        <v>67</v>
      </c>
      <c r="E20" s="17" t="s">
        <v>54</v>
      </c>
      <c r="F20" s="76">
        <v>3.0345652044926639</v>
      </c>
      <c r="G20" s="19">
        <v>10.210000000000001</v>
      </c>
      <c r="H20" s="19">
        <f t="shared" si="0"/>
        <v>30.98</v>
      </c>
    </row>
    <row r="21" spans="1:8" s="1" customFormat="1" ht="15.6" customHeight="1" x14ac:dyDescent="0.25">
      <c r="A21" s="17">
        <v>10</v>
      </c>
      <c r="B21" s="17"/>
      <c r="C21" s="18" t="s">
        <v>68</v>
      </c>
      <c r="D21" s="18" t="s">
        <v>69</v>
      </c>
      <c r="E21" s="17" t="s">
        <v>54</v>
      </c>
      <c r="F21" s="76">
        <v>2.3414854972937222</v>
      </c>
      <c r="G21" s="19">
        <v>8.74</v>
      </c>
      <c r="H21" s="19">
        <f t="shared" si="0"/>
        <v>20.46</v>
      </c>
    </row>
    <row r="22" spans="1:8" s="1" customFormat="1" ht="15.6" customHeight="1" x14ac:dyDescent="0.25">
      <c r="A22" s="17">
        <v>11</v>
      </c>
      <c r="B22" s="17"/>
      <c r="C22" s="18" t="s">
        <v>70</v>
      </c>
      <c r="D22" s="18" t="s">
        <v>71</v>
      </c>
      <c r="E22" s="17" t="s">
        <v>54</v>
      </c>
      <c r="F22" s="76">
        <v>0.72117753316646649</v>
      </c>
      <c r="G22" s="19">
        <v>7.5</v>
      </c>
      <c r="H22" s="19">
        <f t="shared" si="0"/>
        <v>5.41</v>
      </c>
    </row>
    <row r="23" spans="1:8" s="1" customFormat="1" ht="15.6" customHeight="1" x14ac:dyDescent="0.25">
      <c r="A23" s="17">
        <v>12</v>
      </c>
      <c r="B23" s="17"/>
      <c r="C23" s="18" t="s">
        <v>72</v>
      </c>
      <c r="D23" s="18" t="s">
        <v>73</v>
      </c>
      <c r="E23" s="17" t="s">
        <v>54</v>
      </c>
      <c r="F23" s="76">
        <v>0.6649818812314171</v>
      </c>
      <c r="G23" s="19">
        <v>7.8</v>
      </c>
      <c r="H23" s="19">
        <f t="shared" si="0"/>
        <v>5.19</v>
      </c>
    </row>
    <row r="24" spans="1:8" s="1" customFormat="1" ht="15.6" customHeight="1" x14ac:dyDescent="0.25">
      <c r="A24" s="17">
        <v>13</v>
      </c>
      <c r="B24" s="17"/>
      <c r="C24" s="18" t="s">
        <v>74</v>
      </c>
      <c r="D24" s="18" t="s">
        <v>75</v>
      </c>
      <c r="E24" s="17" t="s">
        <v>54</v>
      </c>
      <c r="F24" s="76">
        <v>0.48702898343709428</v>
      </c>
      <c r="G24" s="19">
        <v>7.94</v>
      </c>
      <c r="H24" s="19">
        <f t="shared" si="0"/>
        <v>3.87</v>
      </c>
    </row>
    <row r="25" spans="1:8" s="1" customFormat="1" ht="15.6" customHeight="1" x14ac:dyDescent="0.25">
      <c r="A25" s="17">
        <v>14</v>
      </c>
      <c r="B25" s="17"/>
      <c r="C25" s="18" t="s">
        <v>76</v>
      </c>
      <c r="D25" s="18" t="s">
        <v>77</v>
      </c>
      <c r="E25" s="17" t="s">
        <v>54</v>
      </c>
      <c r="F25" s="76">
        <v>0.11239130387009866</v>
      </c>
      <c r="G25" s="19">
        <v>8.3800000000000008</v>
      </c>
      <c r="H25" s="19">
        <f t="shared" si="0"/>
        <v>0.94</v>
      </c>
    </row>
    <row r="26" spans="1:8" s="13" customFormat="1" ht="15.6" customHeight="1" x14ac:dyDescent="0.25">
      <c r="A26" s="118" t="s">
        <v>78</v>
      </c>
      <c r="B26" s="119"/>
      <c r="C26" s="120"/>
      <c r="D26" s="120"/>
      <c r="E26" s="119"/>
      <c r="F26" s="78">
        <f>SUM(F27:F27)</f>
        <v>327.85</v>
      </c>
      <c r="G26" s="16"/>
      <c r="H26" s="16">
        <f>SUM(H27:H27)</f>
        <v>4324.34</v>
      </c>
    </row>
    <row r="27" spans="1:8" s="1" customFormat="1" ht="15.6" customHeight="1" x14ac:dyDescent="0.25">
      <c r="A27" s="17">
        <v>15</v>
      </c>
      <c r="B27" s="17"/>
      <c r="C27" s="18">
        <v>2</v>
      </c>
      <c r="D27" s="18" t="s">
        <v>78</v>
      </c>
      <c r="E27" s="17" t="s">
        <v>54</v>
      </c>
      <c r="F27" s="77">
        <v>327.85</v>
      </c>
      <c r="G27" s="19">
        <v>13.19</v>
      </c>
      <c r="H27" s="19">
        <f>ROUND(F27*G27,2)</f>
        <v>4324.34</v>
      </c>
    </row>
    <row r="28" spans="1:8" s="13" customFormat="1" ht="15.6" customHeight="1" x14ac:dyDescent="0.25">
      <c r="A28" s="118" t="s">
        <v>79</v>
      </c>
      <c r="B28" s="119"/>
      <c r="C28" s="120"/>
      <c r="D28" s="120"/>
      <c r="E28" s="119"/>
      <c r="F28" s="15"/>
      <c r="G28" s="16"/>
      <c r="H28" s="16">
        <f>SUM(H29:H48)</f>
        <v>35470.029999999992</v>
      </c>
    </row>
    <row r="29" spans="1:8" s="1" customFormat="1" ht="31.35" customHeight="1" x14ac:dyDescent="0.25">
      <c r="A29" s="17">
        <v>16</v>
      </c>
      <c r="B29" s="17"/>
      <c r="C29" s="21" t="s">
        <v>80</v>
      </c>
      <c r="D29" s="18" t="s">
        <v>81</v>
      </c>
      <c r="E29" s="17" t="s">
        <v>82</v>
      </c>
      <c r="F29" s="76">
        <v>209.29448900695792</v>
      </c>
      <c r="G29" s="19">
        <v>96.89</v>
      </c>
      <c r="H29" s="19">
        <f t="shared" ref="H29:H48" si="1">ROUND(F29*G29,2)</f>
        <v>20278.54</v>
      </c>
    </row>
    <row r="30" spans="1:8" s="1" customFormat="1" ht="15.6" customHeight="1" x14ac:dyDescent="0.25">
      <c r="A30" s="17">
        <v>17</v>
      </c>
      <c r="B30" s="17"/>
      <c r="C30" s="21" t="s">
        <v>83</v>
      </c>
      <c r="D30" s="18" t="s">
        <v>84</v>
      </c>
      <c r="E30" s="17" t="s">
        <v>82</v>
      </c>
      <c r="F30" s="76">
        <v>122.49303688540201</v>
      </c>
      <c r="G30" s="19">
        <v>87.49</v>
      </c>
      <c r="H30" s="19">
        <f t="shared" si="1"/>
        <v>10716.92</v>
      </c>
    </row>
    <row r="31" spans="1:8" s="1" customFormat="1" ht="31.35" customHeight="1" x14ac:dyDescent="0.25">
      <c r="A31" s="17">
        <v>18</v>
      </c>
      <c r="B31" s="17"/>
      <c r="C31" s="21" t="s">
        <v>85</v>
      </c>
      <c r="D31" s="18" t="s">
        <v>86</v>
      </c>
      <c r="E31" s="17" t="s">
        <v>82</v>
      </c>
      <c r="F31" s="76">
        <v>229.63259534110867</v>
      </c>
      <c r="G31" s="19">
        <v>8.1</v>
      </c>
      <c r="H31" s="19">
        <f t="shared" si="1"/>
        <v>1860.02</v>
      </c>
    </row>
    <row r="32" spans="1:8" s="1" customFormat="1" ht="15.6" customHeight="1" x14ac:dyDescent="0.25">
      <c r="A32" s="17">
        <v>19</v>
      </c>
      <c r="B32" s="17"/>
      <c r="C32" s="21" t="s">
        <v>87</v>
      </c>
      <c r="D32" s="18" t="s">
        <v>88</v>
      </c>
      <c r="E32" s="17" t="s">
        <v>82</v>
      </c>
      <c r="F32" s="76">
        <v>21.610688166683818</v>
      </c>
      <c r="G32" s="19">
        <v>65.709999999999994</v>
      </c>
      <c r="H32" s="19">
        <f t="shared" si="1"/>
        <v>1420.04</v>
      </c>
    </row>
    <row r="33" spans="1:8" s="1" customFormat="1" ht="31.35" customHeight="1" x14ac:dyDescent="0.25">
      <c r="A33" s="17">
        <v>20</v>
      </c>
      <c r="B33" s="17"/>
      <c r="C33" s="21" t="s">
        <v>89</v>
      </c>
      <c r="D33" s="18" t="s">
        <v>90</v>
      </c>
      <c r="E33" s="17" t="s">
        <v>82</v>
      </c>
      <c r="F33" s="76">
        <v>3.8399973756994554</v>
      </c>
      <c r="G33" s="19">
        <v>120.04</v>
      </c>
      <c r="H33" s="19">
        <f t="shared" si="1"/>
        <v>460.95</v>
      </c>
    </row>
    <row r="34" spans="1:8" s="1" customFormat="1" ht="31.35" customHeight="1" x14ac:dyDescent="0.25">
      <c r="A34" s="17">
        <v>21</v>
      </c>
      <c r="B34" s="17"/>
      <c r="C34" s="21" t="s">
        <v>91</v>
      </c>
      <c r="D34" s="18" t="s">
        <v>92</v>
      </c>
      <c r="E34" s="17" t="s">
        <v>82</v>
      </c>
      <c r="F34" s="76">
        <v>2.4400856437151108</v>
      </c>
      <c r="G34" s="19">
        <v>111.99</v>
      </c>
      <c r="H34" s="19">
        <f t="shared" si="1"/>
        <v>273.27</v>
      </c>
    </row>
    <row r="35" spans="1:8" s="1" customFormat="1" ht="15.6" customHeight="1" x14ac:dyDescent="0.25">
      <c r="A35" s="17">
        <v>22</v>
      </c>
      <c r="B35" s="17"/>
      <c r="C35" s="21" t="s">
        <v>93</v>
      </c>
      <c r="D35" s="18" t="s">
        <v>94</v>
      </c>
      <c r="E35" s="17" t="s">
        <v>82</v>
      </c>
      <c r="F35" s="76">
        <v>139.55357603471325</v>
      </c>
      <c r="G35" s="19">
        <v>1.9</v>
      </c>
      <c r="H35" s="19">
        <f t="shared" si="1"/>
        <v>265.14999999999998</v>
      </c>
    </row>
    <row r="36" spans="1:8" s="1" customFormat="1" ht="31.35" customHeight="1" x14ac:dyDescent="0.25">
      <c r="A36" s="17">
        <v>23</v>
      </c>
      <c r="B36" s="17"/>
      <c r="C36" s="21" t="s">
        <v>95</v>
      </c>
      <c r="D36" s="18" t="s">
        <v>96</v>
      </c>
      <c r="E36" s="17" t="s">
        <v>82</v>
      </c>
      <c r="F36" s="76">
        <v>16.741704843429993</v>
      </c>
      <c r="G36" s="19">
        <v>6.66</v>
      </c>
      <c r="H36" s="19">
        <f t="shared" si="1"/>
        <v>111.5</v>
      </c>
    </row>
    <row r="37" spans="1:8" s="1" customFormat="1" ht="31.35" customHeight="1" x14ac:dyDescent="0.25">
      <c r="A37" s="17">
        <v>24</v>
      </c>
      <c r="B37" s="17"/>
      <c r="C37" s="21" t="s">
        <v>97</v>
      </c>
      <c r="D37" s="18" t="s">
        <v>98</v>
      </c>
      <c r="E37" s="17" t="s">
        <v>82</v>
      </c>
      <c r="F37" s="76">
        <v>0.32002985163840519</v>
      </c>
      <c r="G37" s="19">
        <v>115.4</v>
      </c>
      <c r="H37" s="19">
        <f t="shared" si="1"/>
        <v>36.93</v>
      </c>
    </row>
    <row r="38" spans="1:8" s="1" customFormat="1" ht="15.6" customHeight="1" x14ac:dyDescent="0.25">
      <c r="A38" s="17">
        <v>25</v>
      </c>
      <c r="B38" s="17"/>
      <c r="C38" s="21" t="s">
        <v>99</v>
      </c>
      <c r="D38" s="18" t="s">
        <v>100</v>
      </c>
      <c r="E38" s="17" t="s">
        <v>82</v>
      </c>
      <c r="F38" s="76">
        <v>0.28004134522334145</v>
      </c>
      <c r="G38" s="19">
        <v>89.99</v>
      </c>
      <c r="H38" s="19">
        <f t="shared" si="1"/>
        <v>25.2</v>
      </c>
    </row>
    <row r="39" spans="1:8" s="1" customFormat="1" ht="46.9" customHeight="1" x14ac:dyDescent="0.25">
      <c r="A39" s="17">
        <v>26</v>
      </c>
      <c r="B39" s="17"/>
      <c r="C39" s="21" t="s">
        <v>101</v>
      </c>
      <c r="D39" s="18" t="s">
        <v>102</v>
      </c>
      <c r="E39" s="17" t="s">
        <v>82</v>
      </c>
      <c r="F39" s="76">
        <v>0.13000525349429987</v>
      </c>
      <c r="G39" s="19">
        <v>90</v>
      </c>
      <c r="H39" s="19">
        <f t="shared" si="1"/>
        <v>11.7</v>
      </c>
    </row>
    <row r="40" spans="1:8" s="1" customFormat="1" ht="31.35" customHeight="1" x14ac:dyDescent="0.25">
      <c r="A40" s="17">
        <v>27</v>
      </c>
      <c r="B40" s="17"/>
      <c r="C40" s="21" t="s">
        <v>103</v>
      </c>
      <c r="D40" s="18" t="s">
        <v>104</v>
      </c>
      <c r="E40" s="17" t="s">
        <v>82</v>
      </c>
      <c r="F40" s="76">
        <v>3.0061014206257817E-2</v>
      </c>
      <c r="G40" s="19">
        <v>115.27</v>
      </c>
      <c r="H40" s="19">
        <f t="shared" si="1"/>
        <v>3.47</v>
      </c>
    </row>
    <row r="41" spans="1:8" s="1" customFormat="1" ht="31.35" customHeight="1" x14ac:dyDescent="0.25">
      <c r="A41" s="17">
        <v>28</v>
      </c>
      <c r="B41" s="17"/>
      <c r="C41" s="21" t="s">
        <v>105</v>
      </c>
      <c r="D41" s="18" t="s">
        <v>106</v>
      </c>
      <c r="E41" s="17" t="s">
        <v>82</v>
      </c>
      <c r="F41" s="76">
        <v>1.1040291497476082</v>
      </c>
      <c r="G41" s="19">
        <v>2.16</v>
      </c>
      <c r="H41" s="19">
        <f t="shared" si="1"/>
        <v>2.38</v>
      </c>
    </row>
    <row r="42" spans="1:8" s="1" customFormat="1" ht="15.6" customHeight="1" x14ac:dyDescent="0.25">
      <c r="A42" s="17">
        <v>29</v>
      </c>
      <c r="B42" s="17"/>
      <c r="C42" s="21" t="s">
        <v>107</v>
      </c>
      <c r="D42" s="18" t="s">
        <v>108</v>
      </c>
      <c r="E42" s="17" t="s">
        <v>82</v>
      </c>
      <c r="F42" s="76">
        <v>1.9966050292905185E-2</v>
      </c>
      <c r="G42" s="19">
        <v>86.4</v>
      </c>
      <c r="H42" s="19">
        <f t="shared" si="1"/>
        <v>1.73</v>
      </c>
    </row>
    <row r="43" spans="1:8" s="1" customFormat="1" ht="15.6" customHeight="1" x14ac:dyDescent="0.25">
      <c r="A43" s="17">
        <v>30</v>
      </c>
      <c r="B43" s="17"/>
      <c r="C43" s="21" t="s">
        <v>109</v>
      </c>
      <c r="D43" s="18" t="s">
        <v>110</v>
      </c>
      <c r="E43" s="17" t="s">
        <v>82</v>
      </c>
      <c r="F43" s="76">
        <v>2.0000808229892284E-2</v>
      </c>
      <c r="G43" s="19">
        <v>30</v>
      </c>
      <c r="H43" s="19">
        <f t="shared" si="1"/>
        <v>0.6</v>
      </c>
    </row>
    <row r="44" spans="1:8" s="1" customFormat="1" ht="31.35" customHeight="1" x14ac:dyDescent="0.25">
      <c r="A44" s="17">
        <v>31</v>
      </c>
      <c r="B44" s="17"/>
      <c r="C44" s="21" t="s">
        <v>111</v>
      </c>
      <c r="D44" s="18" t="s">
        <v>112</v>
      </c>
      <c r="E44" s="17" t="s">
        <v>82</v>
      </c>
      <c r="F44" s="76">
        <v>0.17787656698244139</v>
      </c>
      <c r="G44" s="19">
        <v>3.12</v>
      </c>
      <c r="H44" s="19">
        <f t="shared" si="1"/>
        <v>0.55000000000000004</v>
      </c>
    </row>
    <row r="45" spans="1:8" s="1" customFormat="1" ht="15.6" customHeight="1" x14ac:dyDescent="0.25">
      <c r="A45" s="17">
        <v>32</v>
      </c>
      <c r="B45" s="17"/>
      <c r="C45" s="21" t="s">
        <v>113</v>
      </c>
      <c r="D45" s="18" t="s">
        <v>114</v>
      </c>
      <c r="E45" s="17" t="s">
        <v>82</v>
      </c>
      <c r="F45" s="76">
        <v>0.80943181882005111</v>
      </c>
      <c r="G45" s="19">
        <v>0.5</v>
      </c>
      <c r="H45" s="19">
        <f t="shared" si="1"/>
        <v>0.4</v>
      </c>
    </row>
    <row r="46" spans="1:8" s="1" customFormat="1" ht="31.35" customHeight="1" x14ac:dyDescent="0.25">
      <c r="A46" s="17">
        <v>33</v>
      </c>
      <c r="B46" s="17"/>
      <c r="C46" s="21" t="s">
        <v>115</v>
      </c>
      <c r="D46" s="18" t="s">
        <v>116</v>
      </c>
      <c r="E46" s="17" t="s">
        <v>82</v>
      </c>
      <c r="F46" s="76">
        <v>1.0077235300525383E-2</v>
      </c>
      <c r="G46" s="19">
        <v>31.26</v>
      </c>
      <c r="H46" s="19">
        <f t="shared" si="1"/>
        <v>0.32</v>
      </c>
    </row>
    <row r="47" spans="1:8" s="1" customFormat="1" ht="31.35" customHeight="1" x14ac:dyDescent="0.25">
      <c r="A47" s="17">
        <v>34</v>
      </c>
      <c r="B47" s="17"/>
      <c r="C47" s="21" t="s">
        <v>117</v>
      </c>
      <c r="D47" s="18" t="s">
        <v>118</v>
      </c>
      <c r="E47" s="17" t="s">
        <v>82</v>
      </c>
      <c r="F47" s="76">
        <v>0.51809785933970987</v>
      </c>
      <c r="G47" s="19">
        <v>0.55000000000000004</v>
      </c>
      <c r="H47" s="19">
        <f t="shared" si="1"/>
        <v>0.28000000000000003</v>
      </c>
    </row>
    <row r="48" spans="1:8" s="1" customFormat="1" ht="15.6" customHeight="1" x14ac:dyDescent="0.25">
      <c r="A48" s="17">
        <v>35</v>
      </c>
      <c r="B48" s="17"/>
      <c r="C48" s="21" t="s">
        <v>119</v>
      </c>
      <c r="D48" s="18" t="s">
        <v>120</v>
      </c>
      <c r="E48" s="17" t="s">
        <v>82</v>
      </c>
      <c r="F48" s="76">
        <v>1.1194358179639159E-2</v>
      </c>
      <c r="G48" s="19">
        <v>6.7</v>
      </c>
      <c r="H48" s="19">
        <f t="shared" si="1"/>
        <v>0.08</v>
      </c>
    </row>
    <row r="49" spans="1:8" s="13" customFormat="1" ht="15.6" customHeight="1" x14ac:dyDescent="0.25">
      <c r="A49" s="118" t="s">
        <v>121</v>
      </c>
      <c r="B49" s="119"/>
      <c r="C49" s="120"/>
      <c r="D49" s="120"/>
      <c r="E49" s="119"/>
      <c r="F49" s="15"/>
      <c r="G49" s="16"/>
      <c r="H49" s="16">
        <f>SUM(H50:H113)</f>
        <v>304397.28999999986</v>
      </c>
    </row>
    <row r="50" spans="1:8" s="1" customFormat="1" ht="31.35" customHeight="1" x14ac:dyDescent="0.25">
      <c r="A50" s="17">
        <v>36</v>
      </c>
      <c r="B50" s="17"/>
      <c r="C50" s="21" t="s">
        <v>122</v>
      </c>
      <c r="D50" s="18" t="s">
        <v>123</v>
      </c>
      <c r="E50" s="17" t="s">
        <v>124</v>
      </c>
      <c r="F50" s="76">
        <v>11.025116639279808</v>
      </c>
      <c r="G50" s="19">
        <v>7997.23</v>
      </c>
      <c r="H50" s="19">
        <f t="shared" ref="H50:H81" si="2">ROUND(F50*G50,2)</f>
        <v>88170.39</v>
      </c>
    </row>
    <row r="51" spans="1:8" s="1" customFormat="1" ht="15.6" customHeight="1" x14ac:dyDescent="0.25">
      <c r="A51" s="17">
        <v>37</v>
      </c>
      <c r="B51" s="17"/>
      <c r="C51" s="21" t="s">
        <v>125</v>
      </c>
      <c r="D51" s="18" t="s">
        <v>126</v>
      </c>
      <c r="E51" s="17" t="s">
        <v>127</v>
      </c>
      <c r="F51" s="76">
        <v>107.23635685781235</v>
      </c>
      <c r="G51" s="19">
        <v>592.76</v>
      </c>
      <c r="H51" s="19">
        <f t="shared" si="2"/>
        <v>63565.42</v>
      </c>
    </row>
    <row r="52" spans="1:8" s="1" customFormat="1" ht="31.35" customHeight="1" x14ac:dyDescent="0.25">
      <c r="A52" s="17">
        <v>38</v>
      </c>
      <c r="B52" s="17"/>
      <c r="C52" s="21" t="s">
        <v>128</v>
      </c>
      <c r="D52" s="18" t="s">
        <v>129</v>
      </c>
      <c r="E52" s="17" t="s">
        <v>127</v>
      </c>
      <c r="F52" s="76">
        <v>554.3248848331649</v>
      </c>
      <c r="G52" s="19">
        <v>59.99</v>
      </c>
      <c r="H52" s="19">
        <f t="shared" si="2"/>
        <v>33253.949999999997</v>
      </c>
    </row>
    <row r="53" spans="1:8" s="1" customFormat="1" ht="46.9" customHeight="1" x14ac:dyDescent="0.25">
      <c r="A53" s="17">
        <v>39</v>
      </c>
      <c r="B53" s="17"/>
      <c r="C53" s="21" t="s">
        <v>130</v>
      </c>
      <c r="D53" s="18" t="s">
        <v>131</v>
      </c>
      <c r="E53" s="17" t="s">
        <v>127</v>
      </c>
      <c r="F53" s="76">
        <v>39.910935827132029</v>
      </c>
      <c r="G53" s="19">
        <v>679.18</v>
      </c>
      <c r="H53" s="19">
        <f t="shared" si="2"/>
        <v>27106.71</v>
      </c>
    </row>
    <row r="54" spans="1:8" s="1" customFormat="1" ht="46.9" customHeight="1" x14ac:dyDescent="0.25">
      <c r="A54" s="17">
        <v>40</v>
      </c>
      <c r="B54" s="17"/>
      <c r="C54" s="21" t="s">
        <v>366</v>
      </c>
      <c r="D54" s="18" t="s">
        <v>132</v>
      </c>
      <c r="E54" s="17" t="s">
        <v>133</v>
      </c>
      <c r="F54" s="76">
        <v>3482.8992392420946</v>
      </c>
      <c r="G54" s="19">
        <v>7.32</v>
      </c>
      <c r="H54" s="19">
        <f t="shared" si="2"/>
        <v>25494.82</v>
      </c>
    </row>
    <row r="55" spans="1:8" s="1" customFormat="1" ht="46.9" customHeight="1" x14ac:dyDescent="0.25">
      <c r="A55" s="17">
        <v>41</v>
      </c>
      <c r="B55" s="17"/>
      <c r="C55" s="21" t="s">
        <v>134</v>
      </c>
      <c r="D55" s="18" t="s">
        <v>135</v>
      </c>
      <c r="E55" s="17" t="s">
        <v>136</v>
      </c>
      <c r="F55" s="76">
        <v>12.000440297284282</v>
      </c>
      <c r="G55" s="19">
        <v>1725.08</v>
      </c>
      <c r="H55" s="19">
        <f t="shared" si="2"/>
        <v>20701.72</v>
      </c>
    </row>
    <row r="56" spans="1:8" s="1" customFormat="1" ht="31.35" customHeight="1" x14ac:dyDescent="0.25">
      <c r="A56" s="17">
        <v>42</v>
      </c>
      <c r="B56" s="17"/>
      <c r="C56" s="21" t="s">
        <v>137</v>
      </c>
      <c r="D56" s="18" t="s">
        <v>138</v>
      </c>
      <c r="E56" s="17" t="s">
        <v>124</v>
      </c>
      <c r="F56" s="76">
        <v>0.98137698066805779</v>
      </c>
      <c r="G56" s="19">
        <v>8102.64</v>
      </c>
      <c r="H56" s="19">
        <f t="shared" si="2"/>
        <v>7951.74</v>
      </c>
    </row>
    <row r="57" spans="1:8" s="1" customFormat="1" ht="15.6" customHeight="1" x14ac:dyDescent="0.25">
      <c r="A57" s="17">
        <v>43</v>
      </c>
      <c r="B57" s="17"/>
      <c r="C57" s="21" t="s">
        <v>139</v>
      </c>
      <c r="D57" s="18" t="s">
        <v>140</v>
      </c>
      <c r="E57" s="17" t="s">
        <v>127</v>
      </c>
      <c r="F57" s="76">
        <v>13.260215602134462</v>
      </c>
      <c r="G57" s="19">
        <v>560</v>
      </c>
      <c r="H57" s="19">
        <f t="shared" si="2"/>
        <v>7425.72</v>
      </c>
    </row>
    <row r="58" spans="1:8" s="1" customFormat="1" ht="31.35" customHeight="1" x14ac:dyDescent="0.25">
      <c r="A58" s="17">
        <v>44</v>
      </c>
      <c r="B58" s="17"/>
      <c r="C58" s="21" t="s">
        <v>141</v>
      </c>
      <c r="D58" s="18" t="s">
        <v>142</v>
      </c>
      <c r="E58" s="17" t="s">
        <v>127</v>
      </c>
      <c r="F58" s="76">
        <v>3.1779354121145613</v>
      </c>
      <c r="G58" s="19">
        <v>1100</v>
      </c>
      <c r="H58" s="19">
        <f t="shared" si="2"/>
        <v>3495.73</v>
      </c>
    </row>
    <row r="59" spans="1:8" s="1" customFormat="1" ht="31.35" customHeight="1" x14ac:dyDescent="0.25">
      <c r="A59" s="17">
        <v>45</v>
      </c>
      <c r="B59" s="17"/>
      <c r="C59" s="21" t="s">
        <v>143</v>
      </c>
      <c r="D59" s="18" t="s">
        <v>144</v>
      </c>
      <c r="E59" s="17" t="s">
        <v>124</v>
      </c>
      <c r="F59" s="76">
        <v>0.41499199411583237</v>
      </c>
      <c r="G59" s="19">
        <v>7418.82</v>
      </c>
      <c r="H59" s="19">
        <f t="shared" si="2"/>
        <v>3078.75</v>
      </c>
    </row>
    <row r="60" spans="1:8" s="1" customFormat="1" ht="31.35" customHeight="1" x14ac:dyDescent="0.25">
      <c r="A60" s="17">
        <v>46</v>
      </c>
      <c r="B60" s="17"/>
      <c r="C60" s="21" t="s">
        <v>145</v>
      </c>
      <c r="D60" s="18" t="s">
        <v>146</v>
      </c>
      <c r="E60" s="17" t="s">
        <v>124</v>
      </c>
      <c r="F60" s="76">
        <v>0.37323222336054945</v>
      </c>
      <c r="G60" s="19">
        <v>8014.15</v>
      </c>
      <c r="H60" s="19">
        <f t="shared" si="2"/>
        <v>2991.14</v>
      </c>
    </row>
    <row r="61" spans="1:8" s="1" customFormat="1" ht="15.6" customHeight="1" x14ac:dyDescent="0.25">
      <c r="A61" s="17">
        <v>47</v>
      </c>
      <c r="B61" s="17"/>
      <c r="C61" s="21" t="s">
        <v>147</v>
      </c>
      <c r="D61" s="18" t="s">
        <v>148</v>
      </c>
      <c r="E61" s="17" t="s">
        <v>149</v>
      </c>
      <c r="F61" s="76">
        <v>104.28185027006046</v>
      </c>
      <c r="G61" s="19">
        <v>24.94</v>
      </c>
      <c r="H61" s="19">
        <f t="shared" si="2"/>
        <v>2600.79</v>
      </c>
    </row>
    <row r="62" spans="1:8" s="1" customFormat="1" ht="31.35" customHeight="1" x14ac:dyDescent="0.25">
      <c r="A62" s="17">
        <v>48</v>
      </c>
      <c r="B62" s="17"/>
      <c r="C62" s="21" t="s">
        <v>150</v>
      </c>
      <c r="D62" s="18" t="s">
        <v>151</v>
      </c>
      <c r="E62" s="17" t="s">
        <v>127</v>
      </c>
      <c r="F62" s="76">
        <v>22.285176654626238</v>
      </c>
      <c r="G62" s="19">
        <v>108.4</v>
      </c>
      <c r="H62" s="19">
        <f t="shared" si="2"/>
        <v>2415.71</v>
      </c>
    </row>
    <row r="63" spans="1:8" s="1" customFormat="1" ht="15.6" customHeight="1" x14ac:dyDescent="0.25">
      <c r="A63" s="17">
        <v>49</v>
      </c>
      <c r="B63" s="17"/>
      <c r="C63" s="21" t="s">
        <v>152</v>
      </c>
      <c r="D63" s="18" t="s">
        <v>153</v>
      </c>
      <c r="E63" s="17" t="s">
        <v>124</v>
      </c>
      <c r="F63" s="76">
        <v>0.1934623952072162</v>
      </c>
      <c r="G63" s="19">
        <v>9424</v>
      </c>
      <c r="H63" s="19">
        <f t="shared" si="2"/>
        <v>1823.19</v>
      </c>
    </row>
    <row r="64" spans="1:8" s="1" customFormat="1" ht="15.6" customHeight="1" x14ac:dyDescent="0.25">
      <c r="A64" s="17">
        <v>50</v>
      </c>
      <c r="B64" s="17"/>
      <c r="C64" s="21" t="s">
        <v>154</v>
      </c>
      <c r="D64" s="18" t="s">
        <v>155</v>
      </c>
      <c r="E64" s="17" t="s">
        <v>124</v>
      </c>
      <c r="F64" s="76">
        <v>0.14839682816372482</v>
      </c>
      <c r="G64" s="19">
        <v>11978</v>
      </c>
      <c r="H64" s="19">
        <f t="shared" si="2"/>
        <v>1777.5</v>
      </c>
    </row>
    <row r="65" spans="1:8" s="1" customFormat="1" ht="31.35" customHeight="1" x14ac:dyDescent="0.25">
      <c r="A65" s="17">
        <v>51</v>
      </c>
      <c r="B65" s="17"/>
      <c r="C65" s="21" t="s">
        <v>156</v>
      </c>
      <c r="D65" s="18" t="s">
        <v>157</v>
      </c>
      <c r="E65" s="17" t="s">
        <v>136</v>
      </c>
      <c r="F65" s="76">
        <v>1.3333062354161895</v>
      </c>
      <c r="G65" s="19">
        <v>1278</v>
      </c>
      <c r="H65" s="19">
        <f t="shared" si="2"/>
        <v>1703.97</v>
      </c>
    </row>
    <row r="66" spans="1:8" s="1" customFormat="1" ht="15.6" customHeight="1" x14ac:dyDescent="0.25">
      <c r="A66" s="17">
        <v>52</v>
      </c>
      <c r="B66" s="17"/>
      <c r="C66" s="21" t="s">
        <v>158</v>
      </c>
      <c r="D66" s="18" t="s">
        <v>159</v>
      </c>
      <c r="E66" s="17" t="s">
        <v>136</v>
      </c>
      <c r="F66" s="76">
        <v>3</v>
      </c>
      <c r="G66" s="19">
        <v>375</v>
      </c>
      <c r="H66" s="19">
        <f t="shared" si="2"/>
        <v>1125</v>
      </c>
    </row>
    <row r="67" spans="1:8" s="1" customFormat="1" ht="31.35" customHeight="1" x14ac:dyDescent="0.25">
      <c r="A67" s="17">
        <v>53</v>
      </c>
      <c r="B67" s="17"/>
      <c r="C67" s="21" t="s">
        <v>160</v>
      </c>
      <c r="D67" s="18" t="s">
        <v>161</v>
      </c>
      <c r="E67" s="17" t="s">
        <v>124</v>
      </c>
      <c r="F67" s="76">
        <v>0.12533096223614093</v>
      </c>
      <c r="G67" s="19">
        <v>7571</v>
      </c>
      <c r="H67" s="19">
        <f t="shared" si="2"/>
        <v>948.88</v>
      </c>
    </row>
    <row r="68" spans="1:8" s="1" customFormat="1" ht="46.9" customHeight="1" x14ac:dyDescent="0.25">
      <c r="A68" s="17">
        <v>54</v>
      </c>
      <c r="B68" s="17"/>
      <c r="C68" s="21" t="s">
        <v>162</v>
      </c>
      <c r="D68" s="18" t="s">
        <v>163</v>
      </c>
      <c r="E68" s="17" t="s">
        <v>127</v>
      </c>
      <c r="F68" s="76">
        <v>0.82931395322766921</v>
      </c>
      <c r="G68" s="19">
        <v>1056</v>
      </c>
      <c r="H68" s="19">
        <f t="shared" si="2"/>
        <v>875.76</v>
      </c>
    </row>
    <row r="69" spans="1:8" s="1" customFormat="1" ht="46.9" customHeight="1" x14ac:dyDescent="0.25">
      <c r="A69" s="17">
        <v>55</v>
      </c>
      <c r="B69" s="17"/>
      <c r="C69" s="21" t="s">
        <v>164</v>
      </c>
      <c r="D69" s="18" t="s">
        <v>165</v>
      </c>
      <c r="E69" s="17" t="s">
        <v>136</v>
      </c>
      <c r="F69" s="76">
        <v>1.3333064402223849</v>
      </c>
      <c r="G69" s="19">
        <v>647.77</v>
      </c>
      <c r="H69" s="19">
        <f t="shared" si="2"/>
        <v>863.68</v>
      </c>
    </row>
    <row r="70" spans="1:8" s="1" customFormat="1" ht="46.9" customHeight="1" x14ac:dyDescent="0.25">
      <c r="A70" s="17">
        <v>56</v>
      </c>
      <c r="B70" s="17"/>
      <c r="C70" s="21" t="s">
        <v>166</v>
      </c>
      <c r="D70" s="18" t="s">
        <v>167</v>
      </c>
      <c r="E70" s="17" t="s">
        <v>127</v>
      </c>
      <c r="F70" s="76">
        <v>1.4992989514795871</v>
      </c>
      <c r="G70" s="19">
        <v>558.33000000000004</v>
      </c>
      <c r="H70" s="19">
        <f t="shared" si="2"/>
        <v>837.1</v>
      </c>
    </row>
    <row r="71" spans="1:8" s="1" customFormat="1" ht="31.35" customHeight="1" x14ac:dyDescent="0.25">
      <c r="A71" s="17">
        <v>57</v>
      </c>
      <c r="B71" s="17"/>
      <c r="C71" s="21" t="s">
        <v>168</v>
      </c>
      <c r="D71" s="18" t="s">
        <v>169</v>
      </c>
      <c r="E71" s="17" t="s">
        <v>124</v>
      </c>
      <c r="F71" s="76">
        <v>3.666582225117232E-2</v>
      </c>
      <c r="G71" s="19">
        <v>22562.97</v>
      </c>
      <c r="H71" s="19">
        <f t="shared" si="2"/>
        <v>827.29</v>
      </c>
    </row>
    <row r="72" spans="1:8" s="1" customFormat="1" ht="31.35" customHeight="1" x14ac:dyDescent="0.25">
      <c r="A72" s="17">
        <v>58</v>
      </c>
      <c r="B72" s="17"/>
      <c r="C72" s="21" t="s">
        <v>170</v>
      </c>
      <c r="D72" s="18" t="s">
        <v>171</v>
      </c>
      <c r="E72" s="17" t="s">
        <v>127</v>
      </c>
      <c r="F72" s="76">
        <v>1.4263408101943422</v>
      </c>
      <c r="G72" s="19">
        <v>519.79999999999995</v>
      </c>
      <c r="H72" s="19">
        <f t="shared" si="2"/>
        <v>741.41</v>
      </c>
    </row>
    <row r="73" spans="1:8" s="1" customFormat="1" ht="15.6" customHeight="1" x14ac:dyDescent="0.25">
      <c r="A73" s="17">
        <v>59</v>
      </c>
      <c r="B73" s="17"/>
      <c r="C73" s="21" t="s">
        <v>172</v>
      </c>
      <c r="D73" s="18" t="s">
        <v>173</v>
      </c>
      <c r="E73" s="17" t="s">
        <v>133</v>
      </c>
      <c r="F73" s="76">
        <v>15.853011139098374</v>
      </c>
      <c r="G73" s="19">
        <v>45</v>
      </c>
      <c r="H73" s="19">
        <f t="shared" si="2"/>
        <v>713.39</v>
      </c>
    </row>
    <row r="74" spans="1:8" s="1" customFormat="1" ht="78" customHeight="1" x14ac:dyDescent="0.25">
      <c r="A74" s="17">
        <v>60</v>
      </c>
      <c r="B74" s="17"/>
      <c r="C74" s="21" t="s">
        <v>174</v>
      </c>
      <c r="D74" s="18" t="s">
        <v>175</v>
      </c>
      <c r="E74" s="17" t="s">
        <v>124</v>
      </c>
      <c r="F74" s="76">
        <v>5.7465565113099804E-2</v>
      </c>
      <c r="G74" s="19">
        <v>10045</v>
      </c>
      <c r="H74" s="19">
        <f t="shared" si="2"/>
        <v>577.24</v>
      </c>
    </row>
    <row r="75" spans="1:8" s="1" customFormat="1" ht="46.9" customHeight="1" x14ac:dyDescent="0.25">
      <c r="A75" s="17">
        <v>61</v>
      </c>
      <c r="B75" s="17"/>
      <c r="C75" s="21" t="s">
        <v>176</v>
      </c>
      <c r="D75" s="18" t="s">
        <v>177</v>
      </c>
      <c r="E75" s="17" t="s">
        <v>136</v>
      </c>
      <c r="F75" s="76">
        <v>1.3333065747014621</v>
      </c>
      <c r="G75" s="19">
        <v>391.02</v>
      </c>
      <c r="H75" s="19">
        <f t="shared" si="2"/>
        <v>521.35</v>
      </c>
    </row>
    <row r="76" spans="1:8" s="1" customFormat="1" ht="46.9" customHeight="1" x14ac:dyDescent="0.25">
      <c r="A76" s="17">
        <v>62</v>
      </c>
      <c r="B76" s="17"/>
      <c r="C76" s="21" t="s">
        <v>178</v>
      </c>
      <c r="D76" s="18" t="s">
        <v>179</v>
      </c>
      <c r="E76" s="17" t="s">
        <v>136</v>
      </c>
      <c r="F76" s="76">
        <v>1.3333080673337621</v>
      </c>
      <c r="G76" s="19">
        <v>362.1</v>
      </c>
      <c r="H76" s="19">
        <f t="shared" si="2"/>
        <v>482.79</v>
      </c>
    </row>
    <row r="77" spans="1:8" s="1" customFormat="1" ht="31.35" customHeight="1" x14ac:dyDescent="0.25">
      <c r="A77" s="17">
        <v>63</v>
      </c>
      <c r="B77" s="17"/>
      <c r="C77" s="21" t="s">
        <v>180</v>
      </c>
      <c r="D77" s="18" t="s">
        <v>181</v>
      </c>
      <c r="E77" s="17" t="s">
        <v>124</v>
      </c>
      <c r="F77" s="76">
        <v>6.9065450670877035E-2</v>
      </c>
      <c r="G77" s="19">
        <v>4455.2</v>
      </c>
      <c r="H77" s="19">
        <f t="shared" si="2"/>
        <v>307.7</v>
      </c>
    </row>
    <row r="78" spans="1:8" s="1" customFormat="1" ht="15.6" customHeight="1" x14ac:dyDescent="0.25">
      <c r="A78" s="17">
        <v>64</v>
      </c>
      <c r="B78" s="17"/>
      <c r="C78" s="21" t="s">
        <v>182</v>
      </c>
      <c r="D78" s="18" t="s">
        <v>183</v>
      </c>
      <c r="E78" s="17" t="s">
        <v>127</v>
      </c>
      <c r="F78" s="76">
        <v>125.34004180237888</v>
      </c>
      <c r="G78" s="19">
        <v>2.44</v>
      </c>
      <c r="H78" s="19">
        <f t="shared" si="2"/>
        <v>305.83</v>
      </c>
    </row>
    <row r="79" spans="1:8" s="1" customFormat="1" ht="31.35" customHeight="1" x14ac:dyDescent="0.25">
      <c r="A79" s="17">
        <v>65</v>
      </c>
      <c r="B79" s="17"/>
      <c r="C79" s="21" t="s">
        <v>184</v>
      </c>
      <c r="D79" s="18" t="s">
        <v>185</v>
      </c>
      <c r="E79" s="17" t="s">
        <v>127</v>
      </c>
      <c r="F79" s="76">
        <v>0.18666287295826142</v>
      </c>
      <c r="G79" s="19">
        <v>1320</v>
      </c>
      <c r="H79" s="19">
        <f t="shared" si="2"/>
        <v>246.39</v>
      </c>
    </row>
    <row r="80" spans="1:8" s="1" customFormat="1" ht="46.9" customHeight="1" x14ac:dyDescent="0.25">
      <c r="A80" s="17">
        <v>66</v>
      </c>
      <c r="B80" s="17"/>
      <c r="C80" s="21" t="s">
        <v>186</v>
      </c>
      <c r="D80" s="18" t="s">
        <v>187</v>
      </c>
      <c r="E80" s="17" t="s">
        <v>136</v>
      </c>
      <c r="F80" s="76">
        <v>1</v>
      </c>
      <c r="G80" s="19">
        <v>175.57</v>
      </c>
      <c r="H80" s="19">
        <f t="shared" si="2"/>
        <v>175.57</v>
      </c>
    </row>
    <row r="81" spans="1:8" s="1" customFormat="1" ht="46.9" customHeight="1" x14ac:dyDescent="0.25">
      <c r="A81" s="17">
        <v>67</v>
      </c>
      <c r="B81" s="17"/>
      <c r="C81" s="21" t="s">
        <v>188</v>
      </c>
      <c r="D81" s="18" t="s">
        <v>189</v>
      </c>
      <c r="E81" s="17" t="s">
        <v>136</v>
      </c>
      <c r="F81" s="76">
        <v>1</v>
      </c>
      <c r="G81" s="19">
        <v>138.79</v>
      </c>
      <c r="H81" s="19">
        <f t="shared" si="2"/>
        <v>138.79</v>
      </c>
    </row>
    <row r="82" spans="1:8" s="1" customFormat="1" ht="15.6" customHeight="1" x14ac:dyDescent="0.25">
      <c r="A82" s="17">
        <v>68</v>
      </c>
      <c r="B82" s="17"/>
      <c r="C82" s="21" t="s">
        <v>190</v>
      </c>
      <c r="D82" s="18" t="s">
        <v>191</v>
      </c>
      <c r="E82" s="17" t="s">
        <v>149</v>
      </c>
      <c r="F82" s="76">
        <v>4.7999976636545574</v>
      </c>
      <c r="G82" s="19">
        <v>35.53</v>
      </c>
      <c r="H82" s="19">
        <f t="shared" ref="H82:H113" si="3">ROUND(F82*G82,2)</f>
        <v>170.54</v>
      </c>
    </row>
    <row r="83" spans="1:8" s="1" customFormat="1" ht="78" customHeight="1" x14ac:dyDescent="0.25">
      <c r="A83" s="17">
        <v>69</v>
      </c>
      <c r="B83" s="17"/>
      <c r="C83" s="21" t="s">
        <v>192</v>
      </c>
      <c r="D83" s="18" t="s">
        <v>193</v>
      </c>
      <c r="E83" s="17" t="s">
        <v>124</v>
      </c>
      <c r="F83" s="76">
        <v>2.2399544754991993E-2</v>
      </c>
      <c r="G83" s="19">
        <v>6800</v>
      </c>
      <c r="H83" s="19">
        <f t="shared" si="3"/>
        <v>152.32</v>
      </c>
    </row>
    <row r="84" spans="1:8" s="1" customFormat="1" ht="15.6" customHeight="1" x14ac:dyDescent="0.25">
      <c r="A84" s="17">
        <v>70</v>
      </c>
      <c r="B84" s="17"/>
      <c r="C84" s="21" t="s">
        <v>194</v>
      </c>
      <c r="D84" s="18" t="s">
        <v>195</v>
      </c>
      <c r="E84" s="17" t="s">
        <v>124</v>
      </c>
      <c r="F84" s="76">
        <v>3.9999807275079541E-2</v>
      </c>
      <c r="G84" s="19">
        <v>2165.8000000000002</v>
      </c>
      <c r="H84" s="19">
        <f t="shared" si="3"/>
        <v>86.63</v>
      </c>
    </row>
    <row r="85" spans="1:8" s="1" customFormat="1" ht="15.6" customHeight="1" x14ac:dyDescent="0.25">
      <c r="A85" s="17">
        <v>71</v>
      </c>
      <c r="B85" s="17"/>
      <c r="C85" s="21" t="s">
        <v>196</v>
      </c>
      <c r="D85" s="18" t="s">
        <v>197</v>
      </c>
      <c r="E85" s="17" t="s">
        <v>133</v>
      </c>
      <c r="F85" s="76">
        <v>9.0663870074286521</v>
      </c>
      <c r="G85" s="19">
        <v>9.0399999999999991</v>
      </c>
      <c r="H85" s="19">
        <f t="shared" si="3"/>
        <v>81.96</v>
      </c>
    </row>
    <row r="86" spans="1:8" s="1" customFormat="1" ht="15.6" customHeight="1" x14ac:dyDescent="0.25">
      <c r="A86" s="17">
        <v>72</v>
      </c>
      <c r="B86" s="17"/>
      <c r="C86" s="21" t="s">
        <v>198</v>
      </c>
      <c r="D86" s="18" t="s">
        <v>199</v>
      </c>
      <c r="E86" s="17" t="s">
        <v>124</v>
      </c>
      <c r="F86" s="76">
        <v>0.10640128657443017</v>
      </c>
      <c r="G86" s="19">
        <v>734.5</v>
      </c>
      <c r="H86" s="19">
        <f t="shared" si="3"/>
        <v>78.150000000000006</v>
      </c>
    </row>
    <row r="87" spans="1:8" s="1" customFormat="1" ht="31.35" customHeight="1" x14ac:dyDescent="0.25">
      <c r="A87" s="17">
        <v>73</v>
      </c>
      <c r="B87" s="17"/>
      <c r="C87" s="21" t="s">
        <v>200</v>
      </c>
      <c r="D87" s="18" t="s">
        <v>201</v>
      </c>
      <c r="E87" s="17" t="s">
        <v>202</v>
      </c>
      <c r="F87" s="76">
        <v>2.2666337977413376</v>
      </c>
      <c r="G87" s="19">
        <v>32.67</v>
      </c>
      <c r="H87" s="19">
        <f t="shared" si="3"/>
        <v>74.05</v>
      </c>
    </row>
    <row r="88" spans="1:8" s="1" customFormat="1" ht="31.35" customHeight="1" x14ac:dyDescent="0.25">
      <c r="A88" s="17">
        <v>74</v>
      </c>
      <c r="B88" s="17"/>
      <c r="C88" s="21" t="s">
        <v>203</v>
      </c>
      <c r="D88" s="18" t="s">
        <v>204</v>
      </c>
      <c r="E88" s="17" t="s">
        <v>127</v>
      </c>
      <c r="F88" s="76">
        <v>5.3263776466972883E-2</v>
      </c>
      <c r="G88" s="19">
        <v>1382.9</v>
      </c>
      <c r="H88" s="19">
        <f t="shared" si="3"/>
        <v>73.66</v>
      </c>
    </row>
    <row r="89" spans="1:8" s="1" customFormat="1" ht="31.35" customHeight="1" x14ac:dyDescent="0.25">
      <c r="A89" s="17">
        <v>75</v>
      </c>
      <c r="B89" s="17"/>
      <c r="C89" s="21" t="s">
        <v>205</v>
      </c>
      <c r="D89" s="18" t="s">
        <v>206</v>
      </c>
      <c r="E89" s="17" t="s">
        <v>124</v>
      </c>
      <c r="F89" s="76">
        <v>5.0001252899303733E-3</v>
      </c>
      <c r="G89" s="19">
        <v>14690</v>
      </c>
      <c r="H89" s="19">
        <f t="shared" si="3"/>
        <v>73.45</v>
      </c>
    </row>
    <row r="90" spans="1:8" s="1" customFormat="1" ht="31.35" customHeight="1" x14ac:dyDescent="0.25">
      <c r="A90" s="17">
        <v>76</v>
      </c>
      <c r="B90" s="17"/>
      <c r="C90" s="21" t="s">
        <v>207</v>
      </c>
      <c r="D90" s="18" t="s">
        <v>208</v>
      </c>
      <c r="E90" s="17" t="s">
        <v>127</v>
      </c>
      <c r="F90" s="76">
        <v>6.7866607487867991E-2</v>
      </c>
      <c r="G90" s="19">
        <v>1010</v>
      </c>
      <c r="H90" s="19">
        <f t="shared" si="3"/>
        <v>68.55</v>
      </c>
    </row>
    <row r="91" spans="1:8" s="1" customFormat="1" ht="31.35" customHeight="1" x14ac:dyDescent="0.25">
      <c r="A91" s="17">
        <v>77</v>
      </c>
      <c r="B91" s="17"/>
      <c r="C91" s="21" t="s">
        <v>209</v>
      </c>
      <c r="D91" s="18" t="s">
        <v>210</v>
      </c>
      <c r="E91" s="17" t="s">
        <v>124</v>
      </c>
      <c r="F91" s="76">
        <v>7.8663311227847588E-3</v>
      </c>
      <c r="G91" s="19">
        <v>7590</v>
      </c>
      <c r="H91" s="19">
        <f t="shared" si="3"/>
        <v>59.71</v>
      </c>
    </row>
    <row r="92" spans="1:8" s="1" customFormat="1" ht="15.6" customHeight="1" x14ac:dyDescent="0.25">
      <c r="A92" s="17">
        <v>78</v>
      </c>
      <c r="B92" s="17"/>
      <c r="C92" s="21" t="s">
        <v>211</v>
      </c>
      <c r="D92" s="18" t="s">
        <v>212</v>
      </c>
      <c r="E92" s="17" t="s">
        <v>127</v>
      </c>
      <c r="F92" s="76">
        <v>0.11999756118745857</v>
      </c>
      <c r="G92" s="19">
        <v>497</v>
      </c>
      <c r="H92" s="19">
        <f t="shared" si="3"/>
        <v>59.64</v>
      </c>
    </row>
    <row r="93" spans="1:8" s="1" customFormat="1" ht="15.6" customHeight="1" x14ac:dyDescent="0.25">
      <c r="A93" s="17">
        <v>79</v>
      </c>
      <c r="B93" s="17"/>
      <c r="C93" s="21" t="s">
        <v>213</v>
      </c>
      <c r="D93" s="18" t="s">
        <v>214</v>
      </c>
      <c r="E93" s="17" t="s">
        <v>149</v>
      </c>
      <c r="F93" s="76">
        <v>7.8397379328915688</v>
      </c>
      <c r="G93" s="19">
        <v>6.78</v>
      </c>
      <c r="H93" s="19">
        <f t="shared" si="3"/>
        <v>53.15</v>
      </c>
    </row>
    <row r="94" spans="1:8" s="1" customFormat="1" ht="15.6" customHeight="1" x14ac:dyDescent="0.25">
      <c r="A94" s="17">
        <v>80</v>
      </c>
      <c r="B94" s="17"/>
      <c r="C94" s="21" t="s">
        <v>152</v>
      </c>
      <c r="D94" s="18" t="s">
        <v>215</v>
      </c>
      <c r="E94" s="17" t="s">
        <v>124</v>
      </c>
      <c r="F94" s="76">
        <v>3.8666446746523312E-3</v>
      </c>
      <c r="G94" s="19">
        <v>9424</v>
      </c>
      <c r="H94" s="19">
        <f t="shared" si="3"/>
        <v>36.44</v>
      </c>
    </row>
    <row r="95" spans="1:8" s="1" customFormat="1" ht="31.35" customHeight="1" x14ac:dyDescent="0.25">
      <c r="A95" s="17">
        <v>81</v>
      </c>
      <c r="B95" s="17"/>
      <c r="C95" s="21" t="s">
        <v>180</v>
      </c>
      <c r="D95" s="18" t="s">
        <v>216</v>
      </c>
      <c r="E95" s="17" t="s">
        <v>124</v>
      </c>
      <c r="F95" s="76">
        <v>7.9336385184369911E-3</v>
      </c>
      <c r="G95" s="19">
        <v>4455.2</v>
      </c>
      <c r="H95" s="19">
        <f t="shared" si="3"/>
        <v>35.35</v>
      </c>
    </row>
    <row r="96" spans="1:8" s="1" customFormat="1" ht="31.35" customHeight="1" x14ac:dyDescent="0.25">
      <c r="A96" s="17">
        <v>82</v>
      </c>
      <c r="B96" s="17"/>
      <c r="C96" s="21" t="s">
        <v>139</v>
      </c>
      <c r="D96" s="18" t="s">
        <v>217</v>
      </c>
      <c r="E96" s="17" t="s">
        <v>127</v>
      </c>
      <c r="F96" s="76">
        <v>1.7928207058363996E-2</v>
      </c>
      <c r="G96" s="19">
        <v>560</v>
      </c>
      <c r="H96" s="19">
        <f t="shared" si="3"/>
        <v>10.039999999999999</v>
      </c>
    </row>
    <row r="97" spans="1:8" s="1" customFormat="1" ht="31.35" customHeight="1" x14ac:dyDescent="0.25">
      <c r="A97" s="17">
        <v>83</v>
      </c>
      <c r="B97" s="17"/>
      <c r="C97" s="21" t="s">
        <v>218</v>
      </c>
      <c r="D97" s="18" t="s">
        <v>219</v>
      </c>
      <c r="E97" s="17" t="s">
        <v>124</v>
      </c>
      <c r="F97" s="76">
        <v>1.5995380763044551E-3</v>
      </c>
      <c r="G97" s="19">
        <v>6210</v>
      </c>
      <c r="H97" s="19">
        <f t="shared" si="3"/>
        <v>9.93</v>
      </c>
    </row>
    <row r="98" spans="1:8" s="1" customFormat="1" ht="46.9" customHeight="1" x14ac:dyDescent="0.25">
      <c r="A98" s="17">
        <v>84</v>
      </c>
      <c r="B98" s="17"/>
      <c r="C98" s="21" t="s">
        <v>220</v>
      </c>
      <c r="D98" s="18" t="s">
        <v>221</v>
      </c>
      <c r="E98" s="17" t="s">
        <v>202</v>
      </c>
      <c r="F98" s="76">
        <v>0.20002432942148876</v>
      </c>
      <c r="G98" s="19">
        <v>49.06</v>
      </c>
      <c r="H98" s="19">
        <f t="shared" si="3"/>
        <v>9.81</v>
      </c>
    </row>
    <row r="99" spans="1:8" s="1" customFormat="1" ht="15.6" customHeight="1" x14ac:dyDescent="0.25">
      <c r="A99" s="17">
        <v>85</v>
      </c>
      <c r="B99" s="17"/>
      <c r="C99" s="21" t="s">
        <v>222</v>
      </c>
      <c r="D99" s="18" t="s">
        <v>223</v>
      </c>
      <c r="E99" s="17" t="s">
        <v>124</v>
      </c>
      <c r="F99" s="76">
        <v>2.0006855547776157E-3</v>
      </c>
      <c r="G99" s="19">
        <v>1836</v>
      </c>
      <c r="H99" s="19">
        <f t="shared" si="3"/>
        <v>3.67</v>
      </c>
    </row>
    <row r="100" spans="1:8" s="1" customFormat="1" ht="15.6" customHeight="1" x14ac:dyDescent="0.25">
      <c r="A100" s="17">
        <v>86</v>
      </c>
      <c r="B100" s="17"/>
      <c r="C100" s="21" t="s">
        <v>224</v>
      </c>
      <c r="D100" s="18" t="s">
        <v>225</v>
      </c>
      <c r="E100" s="17" t="s">
        <v>124</v>
      </c>
      <c r="F100" s="76">
        <v>1.0664958035845199E-3</v>
      </c>
      <c r="G100" s="19">
        <v>3219.2</v>
      </c>
      <c r="H100" s="19">
        <f t="shared" si="3"/>
        <v>3.43</v>
      </c>
    </row>
    <row r="101" spans="1:8" s="1" customFormat="1" ht="15.6" customHeight="1" x14ac:dyDescent="0.25">
      <c r="A101" s="17">
        <v>87</v>
      </c>
      <c r="B101" s="17"/>
      <c r="C101" s="21" t="s">
        <v>226</v>
      </c>
      <c r="D101" s="18" t="s">
        <v>227</v>
      </c>
      <c r="E101" s="17" t="s">
        <v>127</v>
      </c>
      <c r="F101" s="76">
        <v>3.0442046008841747E-2</v>
      </c>
      <c r="G101" s="19">
        <v>108.4</v>
      </c>
      <c r="H101" s="19">
        <f t="shared" si="3"/>
        <v>3.3</v>
      </c>
    </row>
    <row r="102" spans="1:8" s="1" customFormat="1" ht="15.6" customHeight="1" x14ac:dyDescent="0.25">
      <c r="A102" s="17">
        <v>88</v>
      </c>
      <c r="B102" s="17"/>
      <c r="C102" s="21" t="s">
        <v>228</v>
      </c>
      <c r="D102" s="18" t="s">
        <v>229</v>
      </c>
      <c r="E102" s="17" t="s">
        <v>133</v>
      </c>
      <c r="F102" s="76">
        <v>0.24188831449784967</v>
      </c>
      <c r="G102" s="19">
        <v>9.0399999999999991</v>
      </c>
      <c r="H102" s="19">
        <f t="shared" si="3"/>
        <v>2.19</v>
      </c>
    </row>
    <row r="103" spans="1:8" s="1" customFormat="1" ht="15.6" customHeight="1" x14ac:dyDescent="0.25">
      <c r="A103" s="17">
        <v>89</v>
      </c>
      <c r="B103" s="17"/>
      <c r="C103" s="21" t="s">
        <v>230</v>
      </c>
      <c r="D103" s="18" t="s">
        <v>231</v>
      </c>
      <c r="E103" s="17" t="s">
        <v>127</v>
      </c>
      <c r="F103" s="76">
        <v>3.6053689018907087E-3</v>
      </c>
      <c r="G103" s="19">
        <v>490</v>
      </c>
      <c r="H103" s="19">
        <f t="shared" si="3"/>
        <v>1.77</v>
      </c>
    </row>
    <row r="104" spans="1:8" s="1" customFormat="1" ht="15.6" customHeight="1" x14ac:dyDescent="0.25">
      <c r="A104" s="17">
        <v>90</v>
      </c>
      <c r="B104" s="17"/>
      <c r="C104" s="21" t="s">
        <v>232</v>
      </c>
      <c r="D104" s="18" t="s">
        <v>233</v>
      </c>
      <c r="E104" s="17" t="s">
        <v>149</v>
      </c>
      <c r="F104" s="76">
        <v>1.6194771755524504E-2</v>
      </c>
      <c r="G104" s="19">
        <v>57.63</v>
      </c>
      <c r="H104" s="19">
        <f t="shared" si="3"/>
        <v>0.93</v>
      </c>
    </row>
    <row r="105" spans="1:8" s="1" customFormat="1" ht="15.6" customHeight="1" x14ac:dyDescent="0.25">
      <c r="A105" s="17">
        <v>91</v>
      </c>
      <c r="B105" s="17"/>
      <c r="C105" s="21" t="s">
        <v>234</v>
      </c>
      <c r="D105" s="18" t="s">
        <v>235</v>
      </c>
      <c r="E105" s="17" t="s">
        <v>149</v>
      </c>
      <c r="F105" s="76">
        <v>0.21734266179794828</v>
      </c>
      <c r="G105" s="19">
        <v>3.62</v>
      </c>
      <c r="H105" s="19">
        <f t="shared" si="3"/>
        <v>0.79</v>
      </c>
    </row>
    <row r="106" spans="1:8" s="1" customFormat="1" ht="15.6" customHeight="1" x14ac:dyDescent="0.25">
      <c r="A106" s="17">
        <v>92</v>
      </c>
      <c r="B106" s="17"/>
      <c r="C106" s="21" t="s">
        <v>236</v>
      </c>
      <c r="D106" s="18" t="s">
        <v>237</v>
      </c>
      <c r="E106" s="17" t="s">
        <v>124</v>
      </c>
      <c r="F106" s="76">
        <v>6.6909789849104205E-5</v>
      </c>
      <c r="G106" s="19">
        <v>10362</v>
      </c>
      <c r="H106" s="19">
        <f t="shared" si="3"/>
        <v>0.69</v>
      </c>
    </row>
    <row r="107" spans="1:8" s="1" customFormat="1" ht="31.35" customHeight="1" x14ac:dyDescent="0.25">
      <c r="A107" s="17">
        <v>93</v>
      </c>
      <c r="B107" s="17"/>
      <c r="C107" s="21" t="s">
        <v>238</v>
      </c>
      <c r="D107" s="18" t="s">
        <v>239</v>
      </c>
      <c r="E107" s="17" t="s">
        <v>127</v>
      </c>
      <c r="F107" s="76">
        <v>5.3352969016264853E-4</v>
      </c>
      <c r="G107" s="19">
        <v>1287</v>
      </c>
      <c r="H107" s="19">
        <f t="shared" si="3"/>
        <v>0.69</v>
      </c>
    </row>
    <row r="108" spans="1:8" s="1" customFormat="1" ht="15.6" customHeight="1" x14ac:dyDescent="0.25">
      <c r="A108" s="17">
        <v>94</v>
      </c>
      <c r="B108" s="17"/>
      <c r="C108" s="21" t="s">
        <v>240</v>
      </c>
      <c r="D108" s="18" t="s">
        <v>241</v>
      </c>
      <c r="E108" s="17" t="s">
        <v>127</v>
      </c>
      <c r="F108" s="76">
        <v>1.3308352790075196E-3</v>
      </c>
      <c r="G108" s="19">
        <v>485.9</v>
      </c>
      <c r="H108" s="19">
        <f t="shared" si="3"/>
        <v>0.65</v>
      </c>
    </row>
    <row r="109" spans="1:8" s="1" customFormat="1" ht="15.6" customHeight="1" x14ac:dyDescent="0.25">
      <c r="A109" s="17">
        <v>95</v>
      </c>
      <c r="B109" s="17"/>
      <c r="C109" s="21" t="s">
        <v>242</v>
      </c>
      <c r="D109" s="18" t="s">
        <v>243</v>
      </c>
      <c r="E109" s="17" t="s">
        <v>124</v>
      </c>
      <c r="F109" s="76">
        <v>1.3297769574979911E-4</v>
      </c>
      <c r="G109" s="19">
        <v>2606.9</v>
      </c>
      <c r="H109" s="19">
        <f t="shared" si="3"/>
        <v>0.35</v>
      </c>
    </row>
    <row r="110" spans="1:8" s="1" customFormat="1" ht="31.35" customHeight="1" x14ac:dyDescent="0.25">
      <c r="A110" s="17">
        <v>96</v>
      </c>
      <c r="B110" s="17"/>
      <c r="C110" s="21" t="s">
        <v>244</v>
      </c>
      <c r="D110" s="18" t="s">
        <v>245</v>
      </c>
      <c r="E110" s="17" t="s">
        <v>133</v>
      </c>
      <c r="F110" s="76">
        <v>8.6617502688640885E-4</v>
      </c>
      <c r="G110" s="19">
        <v>23.09</v>
      </c>
      <c r="H110" s="19">
        <f t="shared" si="3"/>
        <v>0.02</v>
      </c>
    </row>
    <row r="111" spans="1:8" s="1" customFormat="1" ht="15.6" customHeight="1" x14ac:dyDescent="0.25">
      <c r="A111" s="17">
        <v>97</v>
      </c>
      <c r="B111" s="17"/>
      <c r="C111" s="21" t="s">
        <v>246</v>
      </c>
      <c r="D111" s="18" t="s">
        <v>247</v>
      </c>
      <c r="E111" s="17" t="s">
        <v>133</v>
      </c>
      <c r="F111" s="76">
        <v>7.0766980015489239E-4</v>
      </c>
      <c r="G111" s="19">
        <v>9.42</v>
      </c>
      <c r="H111" s="19">
        <f t="shared" si="3"/>
        <v>0.01</v>
      </c>
    </row>
    <row r="112" spans="1:8" s="1" customFormat="1" ht="15.6" customHeight="1" x14ac:dyDescent="0.25">
      <c r="A112" s="17">
        <v>98</v>
      </c>
      <c r="B112" s="17"/>
      <c r="C112" s="21" t="s">
        <v>248</v>
      </c>
      <c r="D112" s="18" t="s">
        <v>249</v>
      </c>
      <c r="E112" s="17" t="s">
        <v>124</v>
      </c>
      <c r="F112" s="76">
        <v>17.2</v>
      </c>
      <c r="G112" s="19"/>
      <c r="H112" s="19">
        <f t="shared" si="3"/>
        <v>0</v>
      </c>
    </row>
    <row r="113" spans="1:8" s="1" customFormat="1" ht="15.6" customHeight="1" x14ac:dyDescent="0.25">
      <c r="A113" s="17">
        <v>99</v>
      </c>
      <c r="B113" s="17"/>
      <c r="C113" s="21" t="s">
        <v>250</v>
      </c>
      <c r="D113" s="18" t="s">
        <v>251</v>
      </c>
      <c r="E113" s="17" t="s">
        <v>124</v>
      </c>
      <c r="F113" s="76">
        <v>3.3599999999999998E-2</v>
      </c>
      <c r="G113" s="19"/>
      <c r="H113" s="19">
        <f t="shared" si="3"/>
        <v>0</v>
      </c>
    </row>
    <row r="114" spans="1:8" s="1" customFormat="1" ht="15.6" customHeight="1" x14ac:dyDescent="0.25"/>
    <row r="115" spans="1:8" s="1" customFormat="1" ht="15.6" customHeight="1" x14ac:dyDescent="0.25"/>
    <row r="116" spans="1:8" s="1" customFormat="1" ht="15.6" customHeight="1" x14ac:dyDescent="0.25"/>
    <row r="117" spans="1:8" s="1" customFormat="1" ht="15.6" customHeight="1" x14ac:dyDescent="0.25"/>
    <row r="118" spans="1:8" s="1" customFormat="1" ht="15.6" customHeight="1" x14ac:dyDescent="0.25">
      <c r="B118" s="1" t="s">
        <v>252</v>
      </c>
    </row>
    <row r="119" spans="1:8" s="1" customFormat="1" ht="15.6" customHeight="1" x14ac:dyDescent="0.25">
      <c r="B119" s="7" t="s">
        <v>23</v>
      </c>
    </row>
    <row r="120" spans="1:8" s="1" customFormat="1" ht="15.6" customHeight="1" x14ac:dyDescent="0.25"/>
    <row r="121" spans="1:8" s="1" customFormat="1" ht="15.6" customHeight="1" x14ac:dyDescent="0.25">
      <c r="B121" s="1" t="s">
        <v>253</v>
      </c>
    </row>
    <row r="122" spans="1:8" s="1" customFormat="1" ht="15.6" customHeight="1" x14ac:dyDescent="0.25">
      <c r="B122" s="7" t="s">
        <v>25</v>
      </c>
    </row>
    <row r="123" spans="1:8" s="1" customFormat="1" ht="15.6" customHeight="1" x14ac:dyDescent="0.25"/>
  </sheetData>
  <mergeCells count="15">
    <mergeCell ref="A11:E11"/>
    <mergeCell ref="A26:E26"/>
    <mergeCell ref="A28:E28"/>
    <mergeCell ref="A49:E49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</mergeCells>
  <conditionalFormatting sqref="F10:F113">
    <cfRule type="expression" dxfId="1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workbookViewId="0">
      <selection activeCell="B7" sqref="B7:E7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11" max="11" width="13.42578125" customWidth="1"/>
  </cols>
  <sheetData>
    <row r="1" spans="1:5" ht="15.6" customHeight="1" x14ac:dyDescent="0.25">
      <c r="A1" s="43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40" t="s">
        <v>254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107" t="s">
        <v>255</v>
      </c>
      <c r="C5" s="107"/>
      <c r="D5" s="107"/>
      <c r="E5" s="107"/>
    </row>
    <row r="6" spans="1:5" ht="15.6" customHeight="1" x14ac:dyDescent="0.25">
      <c r="B6" s="3"/>
      <c r="C6" s="1"/>
      <c r="D6" s="1"/>
      <c r="E6" s="1"/>
    </row>
    <row r="7" spans="1:5" ht="15.6" customHeight="1" x14ac:dyDescent="0.25">
      <c r="B7" s="109" t="s">
        <v>370</v>
      </c>
      <c r="C7" s="109"/>
      <c r="D7" s="109"/>
      <c r="E7" s="109"/>
    </row>
    <row r="8" spans="1:5" ht="15.6" customHeight="1" x14ac:dyDescent="0.25">
      <c r="B8" s="109" t="s">
        <v>364</v>
      </c>
      <c r="C8" s="109"/>
      <c r="D8" s="109"/>
      <c r="E8" s="109"/>
    </row>
    <row r="9" spans="1:5" x14ac:dyDescent="0.25">
      <c r="B9" s="44"/>
      <c r="C9" s="25"/>
      <c r="D9" s="25"/>
      <c r="E9" s="25"/>
    </row>
    <row r="10" spans="1:5" s="1" customFormat="1" ht="62.45" customHeight="1" x14ac:dyDescent="0.25">
      <c r="B10" s="5" t="s">
        <v>256</v>
      </c>
      <c r="C10" s="5" t="s">
        <v>257</v>
      </c>
      <c r="D10" s="5" t="s">
        <v>258</v>
      </c>
      <c r="E10" s="5" t="s">
        <v>259</v>
      </c>
    </row>
    <row r="11" spans="1:5" s="1" customFormat="1" ht="15" customHeight="1" x14ac:dyDescent="0.25">
      <c r="B11" s="29" t="s">
        <v>260</v>
      </c>
      <c r="C11" s="45">
        <f>'Прил.5 Расчет СМР и ОБ'!J14</f>
        <v>1927276.4</v>
      </c>
      <c r="D11" s="46">
        <f>C11/C24</f>
        <v>0.23061564957766412</v>
      </c>
      <c r="E11" s="46">
        <f>C11/C40</f>
        <v>0.20623617622842425</v>
      </c>
    </row>
    <row r="12" spans="1:5" s="1" customFormat="1" ht="15" customHeight="1" x14ac:dyDescent="0.25">
      <c r="B12" s="29" t="s">
        <v>261</v>
      </c>
      <c r="C12" s="45">
        <f>'Прил.5 Расчет СМР и ОБ'!J21</f>
        <v>417509.15</v>
      </c>
      <c r="D12" s="46">
        <f>C12/C24</f>
        <v>4.9958658670789725E-2</v>
      </c>
      <c r="E12" s="46">
        <f>C12/C40</f>
        <v>4.4677292077244149E-2</v>
      </c>
    </row>
    <row r="13" spans="1:5" s="1" customFormat="1" ht="15" customHeight="1" x14ac:dyDescent="0.25">
      <c r="B13" s="29" t="s">
        <v>262</v>
      </c>
      <c r="C13" s="45">
        <f>'Прил.5 Расчет СМР и ОБ'!J40</f>
        <v>60272.770000000004</v>
      </c>
      <c r="D13" s="46">
        <f>C13/C24</f>
        <v>7.2121694664009518E-3</v>
      </c>
      <c r="E13" s="46">
        <f>C13/C40</f>
        <v>6.4497368491075197E-3</v>
      </c>
    </row>
    <row r="14" spans="1:5" s="1" customFormat="1" ht="15" customHeight="1" x14ac:dyDescent="0.25">
      <c r="B14" s="29" t="s">
        <v>263</v>
      </c>
      <c r="C14" s="45">
        <f>C13+C12</f>
        <v>477781.92000000004</v>
      </c>
      <c r="D14" s="46">
        <f>C14/C24</f>
        <v>5.7170828137190682E-2</v>
      </c>
      <c r="E14" s="46">
        <f>C14/C40</f>
        <v>5.1127028926351667E-2</v>
      </c>
    </row>
    <row r="15" spans="1:5" s="1" customFormat="1" ht="15" customHeight="1" x14ac:dyDescent="0.25">
      <c r="B15" s="29" t="s">
        <v>264</v>
      </c>
      <c r="C15" s="45">
        <f>'Прил.5 Расчет СМР и ОБ'!J16</f>
        <v>191526.69</v>
      </c>
      <c r="D15" s="46">
        <f>C15/C24</f>
        <v>2.2917860679355546E-2</v>
      </c>
      <c r="E15" s="46">
        <f>C15/C40</f>
        <v>2.0495105004807189E-2</v>
      </c>
    </row>
    <row r="16" spans="1:5" s="1" customFormat="1" ht="15" customHeight="1" x14ac:dyDescent="0.25">
      <c r="B16" s="29" t="s">
        <v>265</v>
      </c>
      <c r="C16" s="45">
        <f>'Прил.5 Расчет СМР и ОБ'!J59</f>
        <v>2200301.1999999997</v>
      </c>
      <c r="D16" s="46">
        <f>C16/C24</f>
        <v>0.26328547918944778</v>
      </c>
      <c r="E16" s="46">
        <f>C16/C40</f>
        <v>0.23545232330910779</v>
      </c>
    </row>
    <row r="17" spans="2:5" s="1" customFormat="1" ht="15" customHeight="1" x14ac:dyDescent="0.25">
      <c r="B17" s="29" t="s">
        <v>266</v>
      </c>
      <c r="C17" s="45">
        <f>'Прил.5 Расчет СМР и ОБ'!J116</f>
        <v>370578.93999999989</v>
      </c>
      <c r="D17" s="46">
        <f>C17/C24</f>
        <v>4.4343044395657102E-2</v>
      </c>
      <c r="E17" s="46">
        <f>C17/C40</f>
        <v>3.9655331003058326E-2</v>
      </c>
    </row>
    <row r="18" spans="2:5" s="1" customFormat="1" ht="15" customHeight="1" x14ac:dyDescent="0.25">
      <c r="B18" s="29" t="s">
        <v>267</v>
      </c>
      <c r="C18" s="45">
        <f>C17+C16</f>
        <v>2570880.1399999997</v>
      </c>
      <c r="D18" s="46">
        <f>C18/C24</f>
        <v>0.3076285235851049</v>
      </c>
      <c r="E18" s="46">
        <f>C18/C40</f>
        <v>0.27510765431216611</v>
      </c>
    </row>
    <row r="19" spans="2:5" s="1" customFormat="1" ht="15" customHeight="1" x14ac:dyDescent="0.25">
      <c r="B19" s="29" t="s">
        <v>268</v>
      </c>
      <c r="C19" s="45">
        <f>C18+C14+C11</f>
        <v>4975938.459999999</v>
      </c>
      <c r="D19" s="46">
        <f>C19/C24</f>
        <v>0.59541500129995961</v>
      </c>
      <c r="E19" s="47">
        <f>C19/C40</f>
        <v>0.53247085946694195</v>
      </c>
    </row>
    <row r="20" spans="2:5" s="1" customFormat="1" ht="15" customHeight="1" x14ac:dyDescent="0.25">
      <c r="B20" s="29" t="s">
        <v>269</v>
      </c>
      <c r="C20" s="45">
        <f>'Прил.5 Расчет СМР и ОБ'!J120</f>
        <v>1227367.9018216312</v>
      </c>
      <c r="D20" s="46">
        <f>C20/C24</f>
        <v>0.14686541377737525</v>
      </c>
      <c r="E20" s="46">
        <f>C20/C40</f>
        <v>0.13133957479954472</v>
      </c>
    </row>
    <row r="21" spans="2:5" s="1" customFormat="1" ht="15" customHeight="1" x14ac:dyDescent="0.25">
      <c r="B21" s="29" t="s">
        <v>270</v>
      </c>
      <c r="C21" s="48">
        <v>0.57927417022108996</v>
      </c>
      <c r="D21" s="46"/>
      <c r="E21" s="47"/>
    </row>
    <row r="22" spans="2:5" s="1" customFormat="1" ht="15" customHeight="1" x14ac:dyDescent="0.25">
      <c r="B22" s="29" t="s">
        <v>271</v>
      </c>
      <c r="C22" s="45">
        <f>'Прил.5 Расчет СМР и ОБ'!J119</f>
        <v>2153786.5047271065</v>
      </c>
      <c r="D22" s="46">
        <f>C22/C24</f>
        <v>0.25771958492266517</v>
      </c>
      <c r="E22" s="46">
        <f>C22/C40</f>
        <v>0.23047482610553496</v>
      </c>
    </row>
    <row r="23" spans="2:5" s="1" customFormat="1" ht="15" customHeight="1" x14ac:dyDescent="0.25">
      <c r="B23" s="29" t="s">
        <v>272</v>
      </c>
      <c r="C23" s="48">
        <v>1.0165109324657</v>
      </c>
      <c r="D23" s="46"/>
      <c r="E23" s="47"/>
    </row>
    <row r="24" spans="2:5" s="1" customFormat="1" ht="15" customHeight="1" x14ac:dyDescent="0.25">
      <c r="B24" s="29" t="s">
        <v>273</v>
      </c>
      <c r="C24" s="45">
        <f>C19+C20+C22</f>
        <v>8357092.8665487366</v>
      </c>
      <c r="D24" s="46">
        <f>C24/C24</f>
        <v>1</v>
      </c>
      <c r="E24" s="46">
        <f>C24/C40</f>
        <v>0.89428526037202161</v>
      </c>
    </row>
    <row r="25" spans="2:5" s="1" customFormat="1" ht="31.35" customHeight="1" x14ac:dyDescent="0.25">
      <c r="B25" s="29" t="s">
        <v>274</v>
      </c>
      <c r="C25" s="45">
        <f>'Прил.5 Расчет СМР и ОБ'!J47</f>
        <v>0</v>
      </c>
      <c r="D25" s="46"/>
      <c r="E25" s="46">
        <f>C25/C40</f>
        <v>0</v>
      </c>
    </row>
    <row r="26" spans="2:5" s="1" customFormat="1" ht="31.35" customHeight="1" x14ac:dyDescent="0.25">
      <c r="B26" s="29" t="s">
        <v>275</v>
      </c>
      <c r="C26" s="45">
        <f>C25</f>
        <v>0</v>
      </c>
      <c r="D26" s="46"/>
      <c r="E26" s="46">
        <f>C26/C40</f>
        <v>0</v>
      </c>
    </row>
    <row r="27" spans="2:5" s="1" customFormat="1" ht="15" customHeight="1" x14ac:dyDescent="0.25">
      <c r="B27" s="29" t="s">
        <v>276</v>
      </c>
      <c r="C27" s="49">
        <f>C24+C25</f>
        <v>8357092.8665487366</v>
      </c>
      <c r="D27" s="46"/>
      <c r="E27" s="46">
        <f>C27/C40</f>
        <v>0.89428526037202161</v>
      </c>
    </row>
    <row r="28" spans="2:5" s="1" customFormat="1" ht="33" customHeight="1" x14ac:dyDescent="0.25">
      <c r="B28" s="29" t="s">
        <v>277</v>
      </c>
      <c r="C28" s="29"/>
      <c r="D28" s="47"/>
      <c r="E28" s="47"/>
    </row>
    <row r="29" spans="2:5" s="1" customFormat="1" ht="31.35" customHeight="1" x14ac:dyDescent="0.25">
      <c r="B29" s="29" t="s">
        <v>278</v>
      </c>
      <c r="C29" s="49">
        <f>ROUND(C24*0.039,2)</f>
        <v>325926.62</v>
      </c>
      <c r="D29" s="47"/>
      <c r="E29" s="46">
        <f>C29/C40</f>
        <v>3.487712496238457E-2</v>
      </c>
    </row>
    <row r="30" spans="2:5" s="1" customFormat="1" ht="62.45" customHeight="1" x14ac:dyDescent="0.25">
      <c r="B30" s="29" t="s">
        <v>279</v>
      </c>
      <c r="C30" s="49">
        <f>ROUND((C24+C29)*0.021,2)</f>
        <v>182343.41</v>
      </c>
      <c r="D30" s="47"/>
      <c r="E30" s="46">
        <f>C30/C40</f>
        <v>1.9512410175754665E-2</v>
      </c>
    </row>
    <row r="31" spans="2:5" s="1" customFormat="1" ht="15.6" customHeight="1" x14ac:dyDescent="0.25">
      <c r="B31" s="29" t="s">
        <v>280</v>
      </c>
      <c r="C31" s="49">
        <f>ROUND(C25*80%*7%,2)</f>
        <v>0</v>
      </c>
      <c r="D31" s="47"/>
      <c r="E31" s="46">
        <f>C31/C40</f>
        <v>0</v>
      </c>
    </row>
    <row r="32" spans="2:5" s="1" customFormat="1" ht="31.35" customHeight="1" x14ac:dyDescent="0.25">
      <c r="B32" s="29" t="s">
        <v>281</v>
      </c>
      <c r="C32" s="49">
        <v>0</v>
      </c>
      <c r="D32" s="47"/>
      <c r="E32" s="46">
        <f>C32/C40</f>
        <v>0</v>
      </c>
    </row>
    <row r="33" spans="2:11" s="1" customFormat="1" ht="46.9" customHeight="1" x14ac:dyDescent="0.25">
      <c r="B33" s="29" t="s">
        <v>282</v>
      </c>
      <c r="C33" s="49">
        <v>0</v>
      </c>
      <c r="D33" s="47"/>
      <c r="E33" s="46">
        <f>C33/C40</f>
        <v>0</v>
      </c>
    </row>
    <row r="34" spans="2:11" s="1" customFormat="1" ht="62.45" customHeight="1" x14ac:dyDescent="0.25">
      <c r="B34" s="29" t="s">
        <v>283</v>
      </c>
      <c r="C34" s="49">
        <v>0</v>
      </c>
      <c r="D34" s="47"/>
      <c r="E34" s="46">
        <f>C34/C40</f>
        <v>0</v>
      </c>
    </row>
    <row r="35" spans="2:11" s="1" customFormat="1" ht="93.6" customHeight="1" x14ac:dyDescent="0.25">
      <c r="B35" s="29" t="s">
        <v>284</v>
      </c>
      <c r="C35" s="49">
        <v>0</v>
      </c>
      <c r="D35" s="47"/>
      <c r="E35" s="46">
        <f>C35/C40</f>
        <v>0</v>
      </c>
    </row>
    <row r="36" spans="2:11" s="1" customFormat="1" ht="46.9" customHeight="1" x14ac:dyDescent="0.25">
      <c r="B36" s="50" t="s">
        <v>285</v>
      </c>
      <c r="C36" s="51">
        <f>ROUND((C27+C29+C31+C30)*0.0214,2)</f>
        <v>189718.77</v>
      </c>
      <c r="D36" s="52"/>
      <c r="E36" s="53">
        <f>C36/C40</f>
        <v>2.0301641053436802E-2</v>
      </c>
      <c r="K36" s="39"/>
    </row>
    <row r="37" spans="2:11" s="1" customFormat="1" ht="15.6" customHeight="1" x14ac:dyDescent="0.25">
      <c r="B37" s="30" t="s">
        <v>286</v>
      </c>
      <c r="C37" s="30">
        <f>ROUND((C27+C29+C30+C31)*0.002,2)</f>
        <v>17730.73</v>
      </c>
      <c r="D37" s="54"/>
      <c r="E37" s="54">
        <f>C37/C40</f>
        <v>1.8973500411973128E-3</v>
      </c>
    </row>
    <row r="38" spans="2:11" s="1" customFormat="1" ht="62.45" customHeight="1" x14ac:dyDescent="0.25">
      <c r="B38" s="55" t="s">
        <v>287</v>
      </c>
      <c r="C38" s="56">
        <f>C27+C29+C30+C31+C36+C37</f>
        <v>9072812.3965487368</v>
      </c>
      <c r="D38" s="57"/>
      <c r="E38" s="58">
        <f>C38/C40</f>
        <v>0.97087378660479495</v>
      </c>
    </row>
    <row r="39" spans="2:11" s="1" customFormat="1" ht="15.6" customHeight="1" x14ac:dyDescent="0.25">
      <c r="B39" s="29" t="s">
        <v>288</v>
      </c>
      <c r="C39" s="45">
        <f>ROUND(C38*0.03,2)</f>
        <v>272184.37</v>
      </c>
      <c r="D39" s="47"/>
      <c r="E39" s="46">
        <f>C39/C40</f>
        <v>2.9126213395205085E-2</v>
      </c>
    </row>
    <row r="40" spans="2:11" s="1" customFormat="1" ht="15.6" customHeight="1" x14ac:dyDescent="0.25">
      <c r="B40" s="29" t="s">
        <v>289</v>
      </c>
      <c r="C40" s="45">
        <f>C39+C38</f>
        <v>9344996.766548736</v>
      </c>
      <c r="D40" s="47"/>
      <c r="E40" s="46">
        <f>C40/C40</f>
        <v>1</v>
      </c>
    </row>
    <row r="41" spans="2:11" s="1" customFormat="1" ht="31.35" customHeight="1" x14ac:dyDescent="0.25">
      <c r="B41" s="29" t="s">
        <v>290</v>
      </c>
      <c r="C41" s="45">
        <f>C40/'Прил.5 Расчет СМР и ОБ'!E123</f>
        <v>9344996.766548736</v>
      </c>
      <c r="D41" s="47"/>
      <c r="E41" s="47"/>
    </row>
    <row r="42" spans="2:11" s="1" customFormat="1" ht="15.6" customHeight="1" x14ac:dyDescent="0.25">
      <c r="B42" s="7"/>
    </row>
    <row r="43" spans="2:11" s="1" customFormat="1" ht="15.6" customHeight="1" x14ac:dyDescent="0.25">
      <c r="B43" s="7" t="s">
        <v>291</v>
      </c>
    </row>
    <row r="44" spans="2:11" s="1" customFormat="1" ht="15.6" customHeight="1" x14ac:dyDescent="0.25">
      <c r="B44" s="7" t="s">
        <v>292</v>
      </c>
    </row>
    <row r="45" spans="2:11" s="1" customFormat="1" ht="15.6" customHeight="1" x14ac:dyDescent="0.25">
      <c r="B45" s="7"/>
    </row>
    <row r="46" spans="2:11" s="1" customFormat="1" ht="15.6" customHeight="1" x14ac:dyDescent="0.25">
      <c r="B46" s="7" t="s">
        <v>293</v>
      </c>
    </row>
    <row r="47" spans="2:11" s="1" customFormat="1" ht="15.6" customHeight="1" x14ac:dyDescent="0.25">
      <c r="B47" s="59" t="s">
        <v>294</v>
      </c>
      <c r="C47" s="59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0"/>
  <sheetViews>
    <sheetView workbookViewId="0">
      <selection activeCell="D6" sqref="D6:J6"/>
    </sheetView>
  </sheetViews>
  <sheetFormatPr defaultColWidth="9.140625" defaultRowHeight="15" outlineLevelRow="1" x14ac:dyDescent="0.25"/>
  <cols>
    <col min="1" max="1" width="5.5703125" style="26" customWidth="1"/>
    <col min="2" max="2" width="22.42578125" style="26" customWidth="1"/>
    <col min="3" max="3" width="39.140625" style="26" customWidth="1"/>
    <col min="4" max="4" width="10.5703125" style="26" customWidth="1"/>
    <col min="5" max="5" width="12.5703125" style="26" customWidth="1"/>
    <col min="6" max="6" width="14.42578125" style="26" customWidth="1"/>
    <col min="7" max="7" width="13.42578125" style="26" customWidth="1"/>
    <col min="8" max="8" width="12.5703125" style="26" customWidth="1"/>
    <col min="9" max="9" width="14.42578125" style="26" customWidth="1"/>
    <col min="10" max="10" width="15.140625" style="26" customWidth="1"/>
    <col min="11" max="11" width="22.42578125" style="26" customWidth="1"/>
    <col min="12" max="12" width="16.42578125" style="26" customWidth="1"/>
    <col min="13" max="13" width="10.85546875" style="26" customWidth="1"/>
    <col min="14" max="14" width="9.140625" style="26"/>
  </cols>
  <sheetData>
    <row r="1" spans="1:11" s="26" customFormat="1" ht="13.7" customHeight="1" x14ac:dyDescent="0.2">
      <c r="A1" s="25"/>
    </row>
    <row r="2" spans="1:11" s="26" customFormat="1" ht="15.6" customHeight="1" x14ac:dyDescent="0.25">
      <c r="A2" s="1"/>
      <c r="B2" s="1"/>
      <c r="C2" s="1"/>
      <c r="D2" s="1"/>
      <c r="E2" s="1"/>
      <c r="F2" s="1"/>
      <c r="G2" s="1"/>
      <c r="H2" s="129" t="s">
        <v>295</v>
      </c>
      <c r="I2" s="129"/>
      <c r="J2" s="129"/>
    </row>
    <row r="3" spans="1:11" s="26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5" customFormat="1" ht="15.6" customHeight="1" x14ac:dyDescent="0.2">
      <c r="A4" s="107" t="s">
        <v>296</v>
      </c>
      <c r="B4" s="107"/>
      <c r="C4" s="107"/>
      <c r="D4" s="107"/>
      <c r="E4" s="107"/>
      <c r="F4" s="107"/>
      <c r="G4" s="107"/>
      <c r="H4" s="107"/>
      <c r="I4" s="27"/>
      <c r="J4" s="27"/>
    </row>
    <row r="5" spans="1:11" s="25" customFormat="1" ht="15.6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1" s="25" customFormat="1" x14ac:dyDescent="0.2">
      <c r="A6" s="130" t="s">
        <v>297</v>
      </c>
      <c r="B6" s="131"/>
      <c r="C6" s="131"/>
      <c r="D6" s="130" t="s">
        <v>371</v>
      </c>
      <c r="E6" s="132"/>
      <c r="F6" s="132"/>
      <c r="G6" s="132"/>
      <c r="H6" s="132"/>
      <c r="I6" s="132"/>
      <c r="J6" s="132"/>
    </row>
    <row r="7" spans="1:11" s="25" customFormat="1" ht="15.6" customHeight="1" x14ac:dyDescent="0.2">
      <c r="A7" s="130" t="s">
        <v>364</v>
      </c>
      <c r="B7" s="131"/>
      <c r="C7" s="131"/>
      <c r="D7" s="28"/>
      <c r="E7" s="28"/>
      <c r="F7" s="28"/>
      <c r="G7" s="28"/>
      <c r="H7" s="28"/>
      <c r="I7" s="28"/>
      <c r="J7" s="28"/>
    </row>
    <row r="8" spans="1:11" s="25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33" t="s">
        <v>298</v>
      </c>
      <c r="B9" s="116" t="s">
        <v>43</v>
      </c>
      <c r="C9" s="116" t="s">
        <v>256</v>
      </c>
      <c r="D9" s="116" t="s">
        <v>45</v>
      </c>
      <c r="E9" s="116" t="s">
        <v>299</v>
      </c>
      <c r="F9" s="116" t="s">
        <v>47</v>
      </c>
      <c r="G9" s="116"/>
      <c r="H9" s="116" t="s">
        <v>300</v>
      </c>
      <c r="I9" s="116" t="s">
        <v>301</v>
      </c>
      <c r="J9" s="116"/>
      <c r="K9" s="4"/>
    </row>
    <row r="10" spans="1:11" s="1" customFormat="1" ht="28.5" customHeight="1" x14ac:dyDescent="0.25">
      <c r="A10" s="133"/>
      <c r="B10" s="116"/>
      <c r="C10" s="116"/>
      <c r="D10" s="116"/>
      <c r="E10" s="116"/>
      <c r="F10" s="5" t="s">
        <v>302</v>
      </c>
      <c r="G10" s="5" t="s">
        <v>49</v>
      </c>
      <c r="H10" s="116"/>
      <c r="I10" s="5" t="s">
        <v>302</v>
      </c>
      <c r="J10" s="5" t="s">
        <v>49</v>
      </c>
    </row>
    <row r="11" spans="1:11" s="1" customFormat="1" ht="15.6" customHeight="1" x14ac:dyDescent="0.25">
      <c r="A11" s="29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</row>
    <row r="12" spans="1:11" s="1" customFormat="1" ht="15.6" customHeight="1" x14ac:dyDescent="0.25">
      <c r="A12" s="30"/>
      <c r="B12" s="126" t="s">
        <v>303</v>
      </c>
      <c r="C12" s="134"/>
      <c r="D12" s="127"/>
      <c r="E12" s="127"/>
      <c r="F12" s="127"/>
      <c r="G12" s="127"/>
      <c r="H12" s="127"/>
      <c r="I12" s="30"/>
      <c r="J12" s="30"/>
    </row>
    <row r="13" spans="1:11" s="1" customFormat="1" ht="31.35" customHeight="1" x14ac:dyDescent="0.25">
      <c r="A13" s="17">
        <v>1</v>
      </c>
      <c r="B13" s="17" t="s">
        <v>304</v>
      </c>
      <c r="C13" s="18" t="s">
        <v>305</v>
      </c>
      <c r="D13" s="17" t="s">
        <v>54</v>
      </c>
      <c r="E13" s="17">
        <v>4262</v>
      </c>
      <c r="F13" s="19">
        <v>10.210000000000001</v>
      </c>
      <c r="G13" s="19">
        <f>ROUND(E13*F13,2)</f>
        <v>43515.02</v>
      </c>
      <c r="H13" s="31">
        <f>G13/G14</f>
        <v>1</v>
      </c>
      <c r="I13" s="19">
        <f>ROUND(F13*'Прил. 10'!$D$10,2)</f>
        <v>452.2</v>
      </c>
      <c r="J13" s="19">
        <f>ROUND(E13*I13,2)</f>
        <v>1927276.4</v>
      </c>
    </row>
    <row r="14" spans="1:11" s="1" customFormat="1" ht="31.35" customHeight="1" x14ac:dyDescent="0.25">
      <c r="A14" s="17"/>
      <c r="B14" s="17"/>
      <c r="C14" s="18" t="s">
        <v>306</v>
      </c>
      <c r="D14" s="17" t="s">
        <v>54</v>
      </c>
      <c r="E14" s="17">
        <f>SUM(E13:E13)</f>
        <v>4262</v>
      </c>
      <c r="F14" s="19"/>
      <c r="G14" s="19">
        <f>SUM(G13:G13)</f>
        <v>43515.02</v>
      </c>
      <c r="H14" s="31">
        <v>1</v>
      </c>
      <c r="I14" s="19"/>
      <c r="J14" s="19">
        <f>SUM(J13:J13)</f>
        <v>1927276.4</v>
      </c>
    </row>
    <row r="15" spans="1:11" s="1" customFormat="1" ht="15.6" customHeight="1" x14ac:dyDescent="0.25">
      <c r="A15" s="17"/>
      <c r="B15" s="119" t="s">
        <v>78</v>
      </c>
      <c r="C15" s="120"/>
      <c r="D15" s="119"/>
      <c r="E15" s="119"/>
      <c r="F15" s="124"/>
      <c r="G15" s="124"/>
      <c r="H15" s="119"/>
      <c r="I15" s="19"/>
      <c r="J15" s="19"/>
    </row>
    <row r="16" spans="1:11" s="1" customFormat="1" ht="15.6" customHeight="1" x14ac:dyDescent="0.25">
      <c r="A16" s="17">
        <v>2</v>
      </c>
      <c r="B16" s="17">
        <v>2</v>
      </c>
      <c r="C16" s="18" t="s">
        <v>78</v>
      </c>
      <c r="D16" s="17" t="s">
        <v>54</v>
      </c>
      <c r="E16" s="17">
        <v>327.85</v>
      </c>
      <c r="F16" s="19">
        <v>13.19</v>
      </c>
      <c r="G16" s="19">
        <f>ROUND(E16*F16,2)</f>
        <v>4324.34</v>
      </c>
      <c r="H16" s="31">
        <v>1</v>
      </c>
      <c r="I16" s="19">
        <f>ROUND(F16*'Прил. 10'!$D$10,2)</f>
        <v>584.19000000000005</v>
      </c>
      <c r="J16" s="19">
        <f>ROUND(E16*I16,2)</f>
        <v>191526.69</v>
      </c>
    </row>
    <row r="17" spans="1:10" s="1" customFormat="1" ht="15.6" customHeight="1" x14ac:dyDescent="0.25">
      <c r="A17" s="17"/>
      <c r="B17" s="118" t="s">
        <v>79</v>
      </c>
      <c r="C17" s="120"/>
      <c r="D17" s="119"/>
      <c r="E17" s="119"/>
      <c r="F17" s="124"/>
      <c r="G17" s="124"/>
      <c r="H17" s="119"/>
      <c r="I17" s="19"/>
      <c r="J17" s="19"/>
    </row>
    <row r="18" spans="1:10" s="1" customFormat="1" ht="15.6" customHeight="1" x14ac:dyDescent="0.25">
      <c r="A18" s="17"/>
      <c r="B18" s="119" t="s">
        <v>307</v>
      </c>
      <c r="C18" s="120"/>
      <c r="D18" s="119"/>
      <c r="E18" s="119"/>
      <c r="F18" s="124"/>
      <c r="G18" s="124"/>
      <c r="H18" s="119"/>
      <c r="I18" s="19"/>
      <c r="J18" s="19"/>
    </row>
    <row r="19" spans="1:10" s="1" customFormat="1" ht="31.35" customHeight="1" x14ac:dyDescent="0.25">
      <c r="A19" s="17">
        <v>3</v>
      </c>
      <c r="B19" s="32" t="s">
        <v>80</v>
      </c>
      <c r="C19" s="22" t="s">
        <v>81</v>
      </c>
      <c r="D19" s="23" t="s">
        <v>82</v>
      </c>
      <c r="E19" s="80">
        <v>209.29448900695792</v>
      </c>
      <c r="F19" s="34">
        <v>96.89</v>
      </c>
      <c r="G19" s="34">
        <f>ROUND(E19*F19,2)</f>
        <v>20278.54</v>
      </c>
      <c r="H19" s="31">
        <f>G19/G41</f>
        <v>0.57170913021500125</v>
      </c>
      <c r="I19" s="19">
        <f>ROUND(F19*'Прил. 10'!$D$11,2)</f>
        <v>1305.1099999999999</v>
      </c>
      <c r="J19" s="19">
        <f>ROUND(E19*I19,2)</f>
        <v>273152.33</v>
      </c>
    </row>
    <row r="20" spans="1:10" s="1" customFormat="1" ht="31.35" customHeight="1" x14ac:dyDescent="0.25">
      <c r="A20" s="17">
        <v>4</v>
      </c>
      <c r="B20" s="32" t="s">
        <v>83</v>
      </c>
      <c r="C20" s="22" t="s">
        <v>84</v>
      </c>
      <c r="D20" s="23" t="s">
        <v>82</v>
      </c>
      <c r="E20" s="80">
        <v>122.49303688540201</v>
      </c>
      <c r="F20" s="34">
        <v>87.49</v>
      </c>
      <c r="G20" s="34">
        <f>ROUND(E20*F20,2)</f>
        <v>10716.92</v>
      </c>
      <c r="H20" s="31">
        <f>G20/G41</f>
        <v>0.30214014479266016</v>
      </c>
      <c r="I20" s="19">
        <f>ROUND(F20*'Прил. 10'!$D$11,2)</f>
        <v>1178.49</v>
      </c>
      <c r="J20" s="19">
        <f>ROUND(E20*I20,2)</f>
        <v>144356.82</v>
      </c>
    </row>
    <row r="21" spans="1:10" s="1" customFormat="1" ht="15.6" customHeight="1" x14ac:dyDescent="0.25">
      <c r="A21" s="17"/>
      <c r="B21" s="125" t="s">
        <v>308</v>
      </c>
      <c r="C21" s="119"/>
      <c r="D21" s="119"/>
      <c r="E21" s="119"/>
      <c r="F21" s="124"/>
      <c r="G21" s="34">
        <f>SUM(G19:G20)</f>
        <v>30995.46</v>
      </c>
      <c r="H21" s="31">
        <f>SUM(H19:H20)</f>
        <v>0.87384927500766141</v>
      </c>
      <c r="I21" s="19"/>
      <c r="J21" s="19">
        <f>SUM(J19:J20)</f>
        <v>417509.15</v>
      </c>
    </row>
    <row r="22" spans="1:10" s="1" customFormat="1" ht="31.35" customHeight="1" outlineLevel="1" x14ac:dyDescent="0.25">
      <c r="A22" s="17">
        <v>5</v>
      </c>
      <c r="B22" s="32" t="s">
        <v>85</v>
      </c>
      <c r="C22" s="22" t="s">
        <v>86</v>
      </c>
      <c r="D22" s="23" t="s">
        <v>82</v>
      </c>
      <c r="E22" s="33">
        <v>229.63259534110867</v>
      </c>
      <c r="F22" s="34">
        <v>8.1</v>
      </c>
      <c r="G22" s="34">
        <f t="shared" ref="G22:G39" si="0">ROUND(E22*F22,2)</f>
        <v>1860.02</v>
      </c>
      <c r="H22" s="31">
        <f>G22/G41</f>
        <v>5.2439200079616513E-2</v>
      </c>
      <c r="I22" s="19">
        <f>ROUND(F22*'Прил. 10'!$D$11,2)</f>
        <v>109.11</v>
      </c>
      <c r="J22" s="19">
        <f t="shared" ref="J22:J39" si="1">ROUND(E22*I22,2)</f>
        <v>25055.21</v>
      </c>
    </row>
    <row r="23" spans="1:10" s="1" customFormat="1" ht="31.35" customHeight="1" outlineLevel="1" x14ac:dyDescent="0.25">
      <c r="A23" s="17">
        <v>6</v>
      </c>
      <c r="B23" s="32" t="s">
        <v>87</v>
      </c>
      <c r="C23" s="22" t="s">
        <v>88</v>
      </c>
      <c r="D23" s="23" t="s">
        <v>82</v>
      </c>
      <c r="E23" s="33">
        <v>21.610688166683818</v>
      </c>
      <c r="F23" s="34">
        <v>65.709999999999994</v>
      </c>
      <c r="G23" s="34">
        <f t="shared" si="0"/>
        <v>1420.04</v>
      </c>
      <c r="H23" s="31">
        <f>G23/G41</f>
        <v>4.0034925259437332E-2</v>
      </c>
      <c r="I23" s="19">
        <f>ROUND(F23*'Прил. 10'!$D$11,2)</f>
        <v>885.11</v>
      </c>
      <c r="J23" s="19">
        <f t="shared" si="1"/>
        <v>19127.84</v>
      </c>
    </row>
    <row r="24" spans="1:10" s="1" customFormat="1" ht="31.35" customHeight="1" outlineLevel="1" x14ac:dyDescent="0.25">
      <c r="A24" s="17">
        <v>7</v>
      </c>
      <c r="B24" s="32" t="s">
        <v>89</v>
      </c>
      <c r="C24" s="22" t="s">
        <v>90</v>
      </c>
      <c r="D24" s="23" t="s">
        <v>82</v>
      </c>
      <c r="E24" s="33">
        <v>3.8399973756994554</v>
      </c>
      <c r="F24" s="34">
        <v>120.04</v>
      </c>
      <c r="G24" s="34">
        <f t="shared" si="0"/>
        <v>460.95</v>
      </c>
      <c r="H24" s="31">
        <f>G24/G41</f>
        <v>1.299547815437427E-2</v>
      </c>
      <c r="I24" s="19">
        <f>ROUND(F24*'Прил. 10'!$D$11,2)</f>
        <v>1616.94</v>
      </c>
      <c r="J24" s="19">
        <f t="shared" si="1"/>
        <v>6209.05</v>
      </c>
    </row>
    <row r="25" spans="1:10" s="1" customFormat="1" ht="31.35" customHeight="1" outlineLevel="1" x14ac:dyDescent="0.25">
      <c r="A25" s="17">
        <v>8</v>
      </c>
      <c r="B25" s="32" t="s">
        <v>91</v>
      </c>
      <c r="C25" s="22" t="s">
        <v>92</v>
      </c>
      <c r="D25" s="23" t="s">
        <v>82</v>
      </c>
      <c r="E25" s="33">
        <v>2.4400856437151108</v>
      </c>
      <c r="F25" s="34">
        <v>111.99</v>
      </c>
      <c r="G25" s="34">
        <f t="shared" si="0"/>
        <v>273.27</v>
      </c>
      <c r="H25" s="31">
        <f>G25/G41</f>
        <v>7.7042506025509425E-3</v>
      </c>
      <c r="I25" s="19">
        <f>ROUND(F25*'Прил. 10'!$D$11,2)</f>
        <v>1508.51</v>
      </c>
      <c r="J25" s="19">
        <f t="shared" si="1"/>
        <v>3680.89</v>
      </c>
    </row>
    <row r="26" spans="1:10" s="1" customFormat="1" ht="15.6" customHeight="1" outlineLevel="1" x14ac:dyDescent="0.25">
      <c r="A26" s="17">
        <v>9</v>
      </c>
      <c r="B26" s="32" t="s">
        <v>93</v>
      </c>
      <c r="C26" s="22" t="s">
        <v>94</v>
      </c>
      <c r="D26" s="23" t="s">
        <v>82</v>
      </c>
      <c r="E26" s="33">
        <v>139.55357603471325</v>
      </c>
      <c r="F26" s="34">
        <v>1.9</v>
      </c>
      <c r="G26" s="34">
        <f t="shared" si="0"/>
        <v>265.14999999999998</v>
      </c>
      <c r="H26" s="31">
        <f>G26/G41</f>
        <v>7.4753249433394892E-3</v>
      </c>
      <c r="I26" s="19">
        <f>ROUND(F26*'Прил. 10'!$D$11,2)</f>
        <v>25.59</v>
      </c>
      <c r="J26" s="19">
        <f t="shared" si="1"/>
        <v>3571.18</v>
      </c>
    </row>
    <row r="27" spans="1:10" s="1" customFormat="1" ht="31.35" customHeight="1" outlineLevel="1" x14ac:dyDescent="0.25">
      <c r="A27" s="17">
        <v>10</v>
      </c>
      <c r="B27" s="32" t="s">
        <v>95</v>
      </c>
      <c r="C27" s="22" t="s">
        <v>96</v>
      </c>
      <c r="D27" s="23" t="s">
        <v>82</v>
      </c>
      <c r="E27" s="33">
        <v>16.741704843429993</v>
      </c>
      <c r="F27" s="34">
        <v>6.66</v>
      </c>
      <c r="G27" s="34">
        <f t="shared" si="0"/>
        <v>111.5</v>
      </c>
      <c r="H27" s="31">
        <f>G27/G41</f>
        <v>3.1434988918813997E-3</v>
      </c>
      <c r="I27" s="19">
        <f>ROUND(F27*'Прил. 10'!$D$11,2)</f>
        <v>89.71</v>
      </c>
      <c r="J27" s="19">
        <f t="shared" si="1"/>
        <v>1501.9</v>
      </c>
    </row>
    <row r="28" spans="1:10" s="1" customFormat="1" ht="31.35" customHeight="1" outlineLevel="1" x14ac:dyDescent="0.25">
      <c r="A28" s="17">
        <v>11</v>
      </c>
      <c r="B28" s="32" t="s">
        <v>97</v>
      </c>
      <c r="C28" s="22" t="s">
        <v>98</v>
      </c>
      <c r="D28" s="23" t="s">
        <v>82</v>
      </c>
      <c r="E28" s="33">
        <v>0.32002985163840519</v>
      </c>
      <c r="F28" s="34">
        <v>115.4</v>
      </c>
      <c r="G28" s="34">
        <f t="shared" si="0"/>
        <v>36.93</v>
      </c>
      <c r="H28" s="31">
        <f>G28/G41</f>
        <v>1.0411606643693282E-3</v>
      </c>
      <c r="I28" s="19">
        <f>ROUND(F28*'Прил. 10'!$D$11,2)</f>
        <v>1554.44</v>
      </c>
      <c r="J28" s="19">
        <f t="shared" si="1"/>
        <v>497.47</v>
      </c>
    </row>
    <row r="29" spans="1:10" s="1" customFormat="1" ht="15.6" customHeight="1" outlineLevel="1" x14ac:dyDescent="0.25">
      <c r="A29" s="17">
        <v>12</v>
      </c>
      <c r="B29" s="32" t="s">
        <v>99</v>
      </c>
      <c r="C29" s="22" t="s">
        <v>100</v>
      </c>
      <c r="D29" s="23" t="s">
        <v>82</v>
      </c>
      <c r="E29" s="33">
        <v>0.28004134522334145</v>
      </c>
      <c r="F29" s="34">
        <v>89.99</v>
      </c>
      <c r="G29" s="34">
        <f t="shared" si="0"/>
        <v>25.2</v>
      </c>
      <c r="H29" s="31">
        <f>G29/G41</f>
        <v>7.104589423803701E-4</v>
      </c>
      <c r="I29" s="19">
        <f>ROUND(F29*'Прил. 10'!$D$11,2)</f>
        <v>1212.17</v>
      </c>
      <c r="J29" s="19">
        <f t="shared" si="1"/>
        <v>339.46</v>
      </c>
    </row>
    <row r="30" spans="1:10" s="1" customFormat="1" ht="62.45" customHeight="1" outlineLevel="1" x14ac:dyDescent="0.25">
      <c r="A30" s="17">
        <v>13</v>
      </c>
      <c r="B30" s="32" t="s">
        <v>101</v>
      </c>
      <c r="C30" s="22" t="s">
        <v>102</v>
      </c>
      <c r="D30" s="23" t="s">
        <v>82</v>
      </c>
      <c r="E30" s="33">
        <v>0.13000525349429987</v>
      </c>
      <c r="F30" s="34">
        <v>90</v>
      </c>
      <c r="G30" s="34">
        <f t="shared" si="0"/>
        <v>11.7</v>
      </c>
      <c r="H30" s="31">
        <f>G30/G41</f>
        <v>3.2985593753374329E-4</v>
      </c>
      <c r="I30" s="19">
        <f>ROUND(F30*'Прил. 10'!$D$11,2)</f>
        <v>1212.3</v>
      </c>
      <c r="J30" s="19">
        <f t="shared" si="1"/>
        <v>157.61000000000001</v>
      </c>
    </row>
    <row r="31" spans="1:10" s="1" customFormat="1" ht="46.9" customHeight="1" outlineLevel="1" x14ac:dyDescent="0.25">
      <c r="A31" s="17">
        <v>14</v>
      </c>
      <c r="B31" s="32" t="s">
        <v>103</v>
      </c>
      <c r="C31" s="22" t="s">
        <v>104</v>
      </c>
      <c r="D31" s="23" t="s">
        <v>82</v>
      </c>
      <c r="E31" s="33">
        <v>3.0061014206257817E-2</v>
      </c>
      <c r="F31" s="34">
        <v>115.27</v>
      </c>
      <c r="G31" s="34">
        <f t="shared" si="0"/>
        <v>3.47</v>
      </c>
      <c r="H31" s="31">
        <f>G31/G41</f>
        <v>9.7829068653170024E-5</v>
      </c>
      <c r="I31" s="19">
        <f>ROUND(F31*'Прил. 10'!$D$11,2)</f>
        <v>1552.69</v>
      </c>
      <c r="J31" s="19">
        <f t="shared" si="1"/>
        <v>46.68</v>
      </c>
    </row>
    <row r="32" spans="1:10" s="1" customFormat="1" ht="31.35" customHeight="1" outlineLevel="1" x14ac:dyDescent="0.25">
      <c r="A32" s="17">
        <v>15</v>
      </c>
      <c r="B32" s="32" t="s">
        <v>105</v>
      </c>
      <c r="C32" s="22" t="s">
        <v>106</v>
      </c>
      <c r="D32" s="23" t="s">
        <v>82</v>
      </c>
      <c r="E32" s="33">
        <v>1.1040291497476082</v>
      </c>
      <c r="F32" s="34">
        <v>2.16</v>
      </c>
      <c r="G32" s="34">
        <f t="shared" si="0"/>
        <v>2.38</v>
      </c>
      <c r="H32" s="31">
        <f>G32/G41</f>
        <v>6.7098900113701619E-5</v>
      </c>
      <c r="I32" s="19">
        <f>ROUND(F32*'Прил. 10'!$D$11,2)</f>
        <v>29.1</v>
      </c>
      <c r="J32" s="19">
        <f t="shared" si="1"/>
        <v>32.130000000000003</v>
      </c>
    </row>
    <row r="33" spans="1:10" s="1" customFormat="1" ht="31.35" customHeight="1" outlineLevel="1" x14ac:dyDescent="0.25">
      <c r="A33" s="17">
        <v>16</v>
      </c>
      <c r="B33" s="32" t="s">
        <v>107</v>
      </c>
      <c r="C33" s="22" t="s">
        <v>108</v>
      </c>
      <c r="D33" s="23" t="s">
        <v>82</v>
      </c>
      <c r="E33" s="33">
        <v>1.9966050292905185E-2</v>
      </c>
      <c r="F33" s="34">
        <v>86.4</v>
      </c>
      <c r="G33" s="34">
        <f t="shared" si="0"/>
        <v>1.73</v>
      </c>
      <c r="H33" s="31">
        <f>G33/G41</f>
        <v>4.8773570250715885E-5</v>
      </c>
      <c r="I33" s="19">
        <f>ROUND(F33*'Прил. 10'!$D$11,2)</f>
        <v>1163.81</v>
      </c>
      <c r="J33" s="19">
        <f t="shared" si="1"/>
        <v>23.24</v>
      </c>
    </row>
    <row r="34" spans="1:10" s="1" customFormat="1" ht="15.6" customHeight="1" outlineLevel="1" x14ac:dyDescent="0.25">
      <c r="A34" s="17">
        <v>17</v>
      </c>
      <c r="B34" s="32" t="s">
        <v>109</v>
      </c>
      <c r="C34" s="22" t="s">
        <v>110</v>
      </c>
      <c r="D34" s="23" t="s">
        <v>82</v>
      </c>
      <c r="E34" s="33">
        <v>2.0000808229892284E-2</v>
      </c>
      <c r="F34" s="34">
        <v>30</v>
      </c>
      <c r="G34" s="34">
        <f t="shared" si="0"/>
        <v>0.6</v>
      </c>
      <c r="H34" s="31">
        <f>G34/G41</f>
        <v>1.6915689104294528E-5</v>
      </c>
      <c r="I34" s="19">
        <f>ROUND(F34*'Прил. 10'!$D$11,2)</f>
        <v>404.1</v>
      </c>
      <c r="J34" s="19">
        <f t="shared" si="1"/>
        <v>8.08</v>
      </c>
    </row>
    <row r="35" spans="1:10" s="1" customFormat="1" ht="31.35" customHeight="1" outlineLevel="1" x14ac:dyDescent="0.25">
      <c r="A35" s="17">
        <v>18</v>
      </c>
      <c r="B35" s="32" t="s">
        <v>111</v>
      </c>
      <c r="C35" s="22" t="s">
        <v>112</v>
      </c>
      <c r="D35" s="23" t="s">
        <v>82</v>
      </c>
      <c r="E35" s="33">
        <v>0.17787656698244139</v>
      </c>
      <c r="F35" s="34">
        <v>3.12</v>
      </c>
      <c r="G35" s="34">
        <f t="shared" si="0"/>
        <v>0.55000000000000004</v>
      </c>
      <c r="H35" s="31">
        <f>G35/G41</f>
        <v>1.5506048345603318E-5</v>
      </c>
      <c r="I35" s="19">
        <f>ROUND(F35*'Прил. 10'!$D$11,2)</f>
        <v>42.03</v>
      </c>
      <c r="J35" s="19">
        <f t="shared" si="1"/>
        <v>7.48</v>
      </c>
    </row>
    <row r="36" spans="1:10" s="1" customFormat="1" ht="15.6" customHeight="1" outlineLevel="1" x14ac:dyDescent="0.25">
      <c r="A36" s="17">
        <v>19</v>
      </c>
      <c r="B36" s="32" t="s">
        <v>113</v>
      </c>
      <c r="C36" s="22" t="s">
        <v>114</v>
      </c>
      <c r="D36" s="23" t="s">
        <v>82</v>
      </c>
      <c r="E36" s="33">
        <v>0.80943181882005111</v>
      </c>
      <c r="F36" s="34">
        <v>0.5</v>
      </c>
      <c r="G36" s="34">
        <f t="shared" si="0"/>
        <v>0.4</v>
      </c>
      <c r="H36" s="31">
        <f>G36/G41</f>
        <v>1.1277126069529686E-5</v>
      </c>
      <c r="I36" s="19">
        <f>ROUND(F36*'Прил. 10'!$D$11,2)</f>
        <v>6.74</v>
      </c>
      <c r="J36" s="19">
        <f t="shared" si="1"/>
        <v>5.46</v>
      </c>
    </row>
    <row r="37" spans="1:10" s="1" customFormat="1" ht="46.9" customHeight="1" outlineLevel="1" x14ac:dyDescent="0.25">
      <c r="A37" s="17">
        <v>20</v>
      </c>
      <c r="B37" s="32" t="s">
        <v>115</v>
      </c>
      <c r="C37" s="22" t="s">
        <v>116</v>
      </c>
      <c r="D37" s="23" t="s">
        <v>82</v>
      </c>
      <c r="E37" s="33">
        <v>1.0077235300525383E-2</v>
      </c>
      <c r="F37" s="34">
        <v>31.26</v>
      </c>
      <c r="G37" s="34">
        <f t="shared" si="0"/>
        <v>0.32</v>
      </c>
      <c r="H37" s="31">
        <f>G37/G41</f>
        <v>9.0217008556237489E-6</v>
      </c>
      <c r="I37" s="19">
        <f>ROUND(F37*'Прил. 10'!$D$11,2)</f>
        <v>421.07</v>
      </c>
      <c r="J37" s="19">
        <f t="shared" si="1"/>
        <v>4.24</v>
      </c>
    </row>
    <row r="38" spans="1:10" s="1" customFormat="1" ht="46.9" customHeight="1" outlineLevel="1" x14ac:dyDescent="0.25">
      <c r="A38" s="17">
        <v>21</v>
      </c>
      <c r="B38" s="32" t="s">
        <v>117</v>
      </c>
      <c r="C38" s="22" t="s">
        <v>118</v>
      </c>
      <c r="D38" s="23" t="s">
        <v>82</v>
      </c>
      <c r="E38" s="33">
        <v>0.51809785933970987</v>
      </c>
      <c r="F38" s="34">
        <v>0.55000000000000004</v>
      </c>
      <c r="G38" s="34">
        <f t="shared" si="0"/>
        <v>0.28000000000000003</v>
      </c>
      <c r="H38" s="31">
        <f>G38/G41</f>
        <v>7.8939882486707805E-6</v>
      </c>
      <c r="I38" s="19">
        <f>ROUND(F38*'Прил. 10'!$D$11,2)</f>
        <v>7.41</v>
      </c>
      <c r="J38" s="19">
        <f t="shared" si="1"/>
        <v>3.84</v>
      </c>
    </row>
    <row r="39" spans="1:10" s="1" customFormat="1" ht="15.6" customHeight="1" outlineLevel="1" x14ac:dyDescent="0.25">
      <c r="A39" s="17">
        <v>22</v>
      </c>
      <c r="B39" s="32" t="s">
        <v>119</v>
      </c>
      <c r="C39" s="22" t="s">
        <v>120</v>
      </c>
      <c r="D39" s="23" t="s">
        <v>82</v>
      </c>
      <c r="E39" s="33">
        <v>1.1194358179639159E-2</v>
      </c>
      <c r="F39" s="34">
        <v>6.7</v>
      </c>
      <c r="G39" s="34">
        <f t="shared" si="0"/>
        <v>0.08</v>
      </c>
      <c r="H39" s="31">
        <f>G39/G41</f>
        <v>2.2554252139059372E-6</v>
      </c>
      <c r="I39" s="19">
        <f>ROUND(F39*'Прил. 10'!$D$11,2)</f>
        <v>90.25</v>
      </c>
      <c r="J39" s="19">
        <f t="shared" si="1"/>
        <v>1.01</v>
      </c>
    </row>
    <row r="40" spans="1:10" s="1" customFormat="1" ht="15.6" customHeight="1" x14ac:dyDescent="0.25">
      <c r="A40" s="17"/>
      <c r="B40" s="119" t="s">
        <v>309</v>
      </c>
      <c r="C40" s="119"/>
      <c r="D40" s="119"/>
      <c r="E40" s="119"/>
      <c r="F40" s="124"/>
      <c r="G40" s="19">
        <f>SUM(G22:G39)</f>
        <v>4474.5699999999988</v>
      </c>
      <c r="H40" s="31">
        <f>SUM(H22:H39)</f>
        <v>0.12615072499233854</v>
      </c>
      <c r="I40" s="19"/>
      <c r="J40" s="19">
        <f>SUM(J22:J39)</f>
        <v>60272.770000000004</v>
      </c>
    </row>
    <row r="41" spans="1:10" s="1" customFormat="1" ht="15.6" customHeight="1" x14ac:dyDescent="0.25">
      <c r="A41" s="17"/>
      <c r="B41" s="119" t="s">
        <v>310</v>
      </c>
      <c r="C41" s="120"/>
      <c r="D41" s="119"/>
      <c r="E41" s="119"/>
      <c r="F41" s="124"/>
      <c r="G41" s="19">
        <f>G21+G40</f>
        <v>35470.03</v>
      </c>
      <c r="H41" s="31">
        <f>H21+H40</f>
        <v>1</v>
      </c>
      <c r="I41" s="19"/>
      <c r="J41" s="19">
        <f>J21+J40</f>
        <v>477781.92000000004</v>
      </c>
    </row>
    <row r="42" spans="1:10" s="1" customFormat="1" ht="15.6" customHeight="1" x14ac:dyDescent="0.25">
      <c r="A42" s="30"/>
      <c r="B42" s="126" t="s">
        <v>33</v>
      </c>
      <c r="C42" s="127"/>
      <c r="D42" s="127"/>
      <c r="E42" s="127"/>
      <c r="F42" s="128"/>
      <c r="G42" s="128"/>
      <c r="H42" s="127"/>
      <c r="I42" s="128"/>
      <c r="J42" s="128"/>
    </row>
    <row r="43" spans="1:10" s="1" customFormat="1" ht="15.6" customHeight="1" x14ac:dyDescent="0.25">
      <c r="A43" s="30"/>
      <c r="B43" s="127" t="s">
        <v>311</v>
      </c>
      <c r="C43" s="127"/>
      <c r="D43" s="127"/>
      <c r="E43" s="127"/>
      <c r="F43" s="128"/>
      <c r="G43" s="128"/>
      <c r="H43" s="127"/>
      <c r="I43" s="128"/>
      <c r="J43" s="128"/>
    </row>
    <row r="44" spans="1:10" s="1" customFormat="1" ht="15.6" customHeight="1" outlineLevel="1" x14ac:dyDescent="0.25">
      <c r="A44" s="30"/>
      <c r="B44" s="30"/>
      <c r="C44" s="30" t="s">
        <v>312</v>
      </c>
      <c r="D44" s="30"/>
      <c r="E44" s="30"/>
      <c r="F44" s="35"/>
      <c r="G44" s="35">
        <v>0</v>
      </c>
      <c r="H44" s="30">
        <v>0</v>
      </c>
      <c r="I44" s="35"/>
      <c r="J44" s="35">
        <v>0</v>
      </c>
    </row>
    <row r="45" spans="1:10" s="1" customFormat="1" ht="15.6" customHeight="1" x14ac:dyDescent="0.25">
      <c r="A45" s="30"/>
      <c r="B45" s="127" t="s">
        <v>313</v>
      </c>
      <c r="C45" s="127"/>
      <c r="D45" s="127"/>
      <c r="E45" s="127"/>
      <c r="F45" s="128"/>
      <c r="G45" s="128"/>
      <c r="H45" s="127"/>
      <c r="I45" s="128"/>
      <c r="J45" s="128"/>
    </row>
    <row r="46" spans="1:10" s="1" customFormat="1" ht="15.6" customHeight="1" outlineLevel="1" x14ac:dyDescent="0.25">
      <c r="A46" s="30"/>
      <c r="B46" s="30"/>
      <c r="C46" s="30" t="s">
        <v>314</v>
      </c>
      <c r="D46" s="30"/>
      <c r="E46" s="30"/>
      <c r="F46" s="35"/>
      <c r="G46" s="35">
        <v>0</v>
      </c>
      <c r="H46" s="30">
        <v>0</v>
      </c>
      <c r="I46" s="35"/>
      <c r="J46" s="35">
        <v>0</v>
      </c>
    </row>
    <row r="47" spans="1:10" s="1" customFormat="1" ht="15.6" customHeight="1" outlineLevel="1" x14ac:dyDescent="0.25">
      <c r="A47" s="30"/>
      <c r="B47" s="30"/>
      <c r="C47" s="36" t="s">
        <v>315</v>
      </c>
      <c r="D47" s="30"/>
      <c r="E47" s="30"/>
      <c r="F47" s="35"/>
      <c r="G47" s="35">
        <v>0</v>
      </c>
      <c r="H47" s="30">
        <v>0</v>
      </c>
      <c r="I47" s="35"/>
      <c r="J47" s="35">
        <v>0</v>
      </c>
    </row>
    <row r="48" spans="1:10" s="1" customFormat="1" ht="15.6" customHeight="1" outlineLevel="1" x14ac:dyDescent="0.25">
      <c r="A48" s="30"/>
      <c r="B48" s="30"/>
      <c r="C48" s="30" t="s">
        <v>316</v>
      </c>
      <c r="D48" s="30"/>
      <c r="E48" s="30"/>
      <c r="F48" s="35"/>
      <c r="G48" s="35">
        <v>0</v>
      </c>
      <c r="H48" s="30"/>
      <c r="I48" s="35"/>
      <c r="J48" s="35">
        <v>0</v>
      </c>
    </row>
    <row r="49" spans="1:10" s="1" customFormat="1" ht="15.6" customHeight="1" x14ac:dyDescent="0.25">
      <c r="A49" s="17"/>
      <c r="B49" s="118" t="s">
        <v>121</v>
      </c>
      <c r="C49" s="120"/>
      <c r="D49" s="119"/>
      <c r="E49" s="119"/>
      <c r="F49" s="124"/>
      <c r="G49" s="124"/>
      <c r="H49" s="119"/>
      <c r="I49" s="19"/>
      <c r="J49" s="19"/>
    </row>
    <row r="50" spans="1:10" s="1" customFormat="1" ht="15.6" customHeight="1" x14ac:dyDescent="0.25">
      <c r="A50" s="17"/>
      <c r="B50" s="119" t="s">
        <v>317</v>
      </c>
      <c r="C50" s="120"/>
      <c r="D50" s="119"/>
      <c r="E50" s="119"/>
      <c r="F50" s="124"/>
      <c r="G50" s="124"/>
      <c r="H50" s="119"/>
      <c r="I50" s="19"/>
      <c r="J50" s="19"/>
    </row>
    <row r="51" spans="1:10" s="1" customFormat="1" ht="46.9" customHeight="1" x14ac:dyDescent="0.25">
      <c r="A51" s="17">
        <v>23</v>
      </c>
      <c r="B51" s="32" t="s">
        <v>122</v>
      </c>
      <c r="C51" s="22" t="s">
        <v>123</v>
      </c>
      <c r="D51" s="23" t="s">
        <v>124</v>
      </c>
      <c r="E51" s="33">
        <v>11.025116639279808</v>
      </c>
      <c r="F51" s="34">
        <v>7997.23</v>
      </c>
      <c r="G51" s="34">
        <f t="shared" ref="G51:G58" si="2">ROUND(E51*F51,2)</f>
        <v>88170.39</v>
      </c>
      <c r="H51" s="31">
        <f>G51/G117</f>
        <v>0.2757372639860361</v>
      </c>
      <c r="I51" s="19">
        <f>ROUND(F51*'Прил. 10'!$D$12,2)</f>
        <v>64297.73</v>
      </c>
      <c r="J51" s="19">
        <f t="shared" ref="J51:J58" si="3">ROUND(E51*I51,2)</f>
        <v>708889.97</v>
      </c>
    </row>
    <row r="52" spans="1:10" s="1" customFormat="1" ht="15.6" customHeight="1" x14ac:dyDescent="0.25">
      <c r="A52" s="17">
        <v>24</v>
      </c>
      <c r="B52" s="32" t="s">
        <v>125</v>
      </c>
      <c r="C52" s="22" t="s">
        <v>126</v>
      </c>
      <c r="D52" s="23" t="s">
        <v>127</v>
      </c>
      <c r="E52" s="33">
        <v>107.23635685781235</v>
      </c>
      <c r="F52" s="34">
        <v>592.76</v>
      </c>
      <c r="G52" s="34">
        <f t="shared" si="2"/>
        <v>63565.42</v>
      </c>
      <c r="H52" s="31">
        <f>G52/G117</f>
        <v>0.19878958225004176</v>
      </c>
      <c r="I52" s="19">
        <f>ROUND(F52*'Прил. 10'!$D$12,2)</f>
        <v>4765.79</v>
      </c>
      <c r="J52" s="19">
        <f t="shared" si="3"/>
        <v>511065.96</v>
      </c>
    </row>
    <row r="53" spans="1:10" s="1" customFormat="1" ht="31.35" customHeight="1" x14ac:dyDescent="0.25">
      <c r="A53" s="17">
        <v>25</v>
      </c>
      <c r="B53" s="32" t="s">
        <v>128</v>
      </c>
      <c r="C53" s="22" t="s">
        <v>129</v>
      </c>
      <c r="D53" s="23" t="s">
        <v>127</v>
      </c>
      <c r="E53" s="33">
        <v>554.3248848331649</v>
      </c>
      <c r="F53" s="34">
        <v>59.99</v>
      </c>
      <c r="G53" s="34">
        <f t="shared" si="2"/>
        <v>33253.949999999997</v>
      </c>
      <c r="H53" s="31">
        <f>G53/G117</f>
        <v>0.10399583340539205</v>
      </c>
      <c r="I53" s="19">
        <f>ROUND(F53*'Прил. 10'!$D$12,2)</f>
        <v>482.32</v>
      </c>
      <c r="J53" s="19">
        <f t="shared" si="3"/>
        <v>267361.98</v>
      </c>
    </row>
    <row r="54" spans="1:10" s="1" customFormat="1" ht="46.9" customHeight="1" x14ac:dyDescent="0.25">
      <c r="A54" s="17">
        <v>26</v>
      </c>
      <c r="B54" s="32" t="s">
        <v>130</v>
      </c>
      <c r="C54" s="22" t="s">
        <v>131</v>
      </c>
      <c r="D54" s="23" t="s">
        <v>127</v>
      </c>
      <c r="E54" s="33">
        <v>39.910935827132029</v>
      </c>
      <c r="F54" s="34">
        <v>679.18</v>
      </c>
      <c r="G54" s="34">
        <f t="shared" si="2"/>
        <v>27106.71</v>
      </c>
      <c r="H54" s="31">
        <f>G54/G117</f>
        <v>8.4771430080585158E-2</v>
      </c>
      <c r="I54" s="19">
        <f>ROUND(F54*'Прил. 10'!$D$12,2)</f>
        <v>5460.61</v>
      </c>
      <c r="J54" s="19">
        <f t="shared" si="3"/>
        <v>217938.06</v>
      </c>
    </row>
    <row r="55" spans="1:10" s="1" customFormat="1" ht="31.35" customHeight="1" x14ac:dyDescent="0.25">
      <c r="A55" s="17">
        <v>27</v>
      </c>
      <c r="B55" s="32" t="s">
        <v>366</v>
      </c>
      <c r="C55" s="22" t="s">
        <v>132</v>
      </c>
      <c r="D55" s="23" t="s">
        <v>133</v>
      </c>
      <c r="E55" s="33">
        <v>3482.8992392420946</v>
      </c>
      <c r="F55" s="24">
        <v>7.32</v>
      </c>
      <c r="G55" s="34">
        <f t="shared" si="2"/>
        <v>25494.82</v>
      </c>
      <c r="H55" s="31">
        <f>G55/G117</f>
        <v>7.9730529859474056E-2</v>
      </c>
      <c r="I55" s="19">
        <f>ROUND(F55*'Прил. 10'!$D$12,2)</f>
        <v>58.85</v>
      </c>
      <c r="J55" s="19">
        <f t="shared" si="3"/>
        <v>204968.62</v>
      </c>
    </row>
    <row r="56" spans="1:10" s="1" customFormat="1" ht="62.45" customHeight="1" x14ac:dyDescent="0.25">
      <c r="A56" s="17">
        <v>28</v>
      </c>
      <c r="B56" s="32" t="s">
        <v>134</v>
      </c>
      <c r="C56" s="22" t="s">
        <v>135</v>
      </c>
      <c r="D56" s="23" t="s">
        <v>136</v>
      </c>
      <c r="E56" s="79">
        <v>12.000440297284282</v>
      </c>
      <c r="F56" s="34">
        <v>1725.08</v>
      </c>
      <c r="G56" s="34">
        <f t="shared" si="2"/>
        <v>20701.72</v>
      </c>
      <c r="H56" s="31">
        <f>G56/G117</f>
        <v>6.4740959324383202E-2</v>
      </c>
      <c r="I56" s="19">
        <f>ROUND(F56*'Прил. 10'!$D$12,2)</f>
        <v>13869.64</v>
      </c>
      <c r="J56" s="19">
        <f t="shared" si="3"/>
        <v>166441.79</v>
      </c>
    </row>
    <row r="57" spans="1:10" s="1" customFormat="1" ht="46.9" customHeight="1" x14ac:dyDescent="0.25">
      <c r="A57" s="17">
        <v>29</v>
      </c>
      <c r="B57" s="32" t="s">
        <v>137</v>
      </c>
      <c r="C57" s="22" t="s">
        <v>138</v>
      </c>
      <c r="D57" s="23" t="s">
        <v>124</v>
      </c>
      <c r="E57" s="33">
        <v>0.98137698066805779</v>
      </c>
      <c r="F57" s="34">
        <v>8102.64</v>
      </c>
      <c r="G57" s="34">
        <f t="shared" si="2"/>
        <v>7951.74</v>
      </c>
      <c r="H57" s="31">
        <f>G57/G117</f>
        <v>2.486765717525263E-2</v>
      </c>
      <c r="I57" s="19">
        <f>ROUND(F57*'Прил. 10'!$D$12,2)</f>
        <v>65145.23</v>
      </c>
      <c r="J57" s="19">
        <f t="shared" si="3"/>
        <v>63932.03</v>
      </c>
    </row>
    <row r="58" spans="1:10" s="1" customFormat="1" ht="15.6" customHeight="1" x14ac:dyDescent="0.25">
      <c r="A58" s="17">
        <v>30</v>
      </c>
      <c r="B58" s="32" t="s">
        <v>139</v>
      </c>
      <c r="C58" s="22" t="s">
        <v>140</v>
      </c>
      <c r="D58" s="23" t="s">
        <v>127</v>
      </c>
      <c r="E58" s="33">
        <v>13.260215602134462</v>
      </c>
      <c r="F58" s="34">
        <v>560</v>
      </c>
      <c r="G58" s="34">
        <f t="shared" si="2"/>
        <v>7425.72</v>
      </c>
      <c r="H58" s="31">
        <f>G58/G117</f>
        <v>2.3222622877435251E-2</v>
      </c>
      <c r="I58" s="19">
        <f>ROUND(F58*'Прил. 10'!$D$12,2)</f>
        <v>4502.3999999999996</v>
      </c>
      <c r="J58" s="19">
        <f t="shared" si="3"/>
        <v>59702.79</v>
      </c>
    </row>
    <row r="59" spans="1:10" s="1" customFormat="1" ht="15.6" customHeight="1" x14ac:dyDescent="0.25">
      <c r="A59" s="17"/>
      <c r="B59" s="125" t="s">
        <v>318</v>
      </c>
      <c r="C59" s="119"/>
      <c r="D59" s="119"/>
      <c r="E59" s="119"/>
      <c r="F59" s="124"/>
      <c r="G59" s="34">
        <f>SUM(G51:G58)</f>
        <v>273670.46999999997</v>
      </c>
      <c r="H59" s="31">
        <f>SUM(H51:H58)</f>
        <v>0.85585587895860027</v>
      </c>
      <c r="I59" s="19"/>
      <c r="J59" s="19">
        <f>SUM(J51:J58)</f>
        <v>2200301.1999999997</v>
      </c>
    </row>
    <row r="60" spans="1:10" s="1" customFormat="1" ht="46.9" customHeight="1" outlineLevel="1" x14ac:dyDescent="0.25">
      <c r="A60" s="17">
        <v>31</v>
      </c>
      <c r="B60" s="32" t="s">
        <v>141</v>
      </c>
      <c r="C60" s="22" t="s">
        <v>142</v>
      </c>
      <c r="D60" s="23" t="s">
        <v>127</v>
      </c>
      <c r="E60" s="33">
        <v>4.7670783501891938</v>
      </c>
      <c r="F60" s="34">
        <v>1100</v>
      </c>
      <c r="G60" s="34">
        <f t="shared" ref="G60:G91" si="4">ROUND(E60*F60,2)</f>
        <v>5243.79</v>
      </c>
      <c r="H60" s="31">
        <f>G60/G117</f>
        <v>1.6399023612318559E-2</v>
      </c>
      <c r="I60" s="19">
        <f>ROUND(F60*'Прил. 10'!$D$12,2)</f>
        <v>8844</v>
      </c>
      <c r="J60" s="19">
        <f t="shared" ref="J60:J91" si="5">ROUND(E60*I60,2)</f>
        <v>42160.04</v>
      </c>
    </row>
    <row r="61" spans="1:10" s="1" customFormat="1" ht="31.35" customHeight="1" outlineLevel="1" x14ac:dyDescent="0.25">
      <c r="A61" s="17">
        <v>32</v>
      </c>
      <c r="B61" s="32" t="s">
        <v>143</v>
      </c>
      <c r="C61" s="22" t="s">
        <v>144</v>
      </c>
      <c r="D61" s="23" t="s">
        <v>124</v>
      </c>
      <c r="E61" s="33">
        <v>0.62251053360523312</v>
      </c>
      <c r="F61" s="34">
        <v>7418.82</v>
      </c>
      <c r="G61" s="34">
        <f t="shared" si="4"/>
        <v>4618.29</v>
      </c>
      <c r="H61" s="31">
        <f>G61/G117</f>
        <v>1.4442883250193978E-2</v>
      </c>
      <c r="I61" s="19">
        <f>ROUND(F61*'Прил. 10'!$D$12,2)</f>
        <v>59647.31</v>
      </c>
      <c r="J61" s="19">
        <f t="shared" si="5"/>
        <v>37131.08</v>
      </c>
    </row>
    <row r="62" spans="1:10" s="1" customFormat="1" ht="46.9" customHeight="1" outlineLevel="1" x14ac:dyDescent="0.25">
      <c r="A62" s="17">
        <v>33</v>
      </c>
      <c r="B62" s="32" t="s">
        <v>145</v>
      </c>
      <c r="C62" s="22" t="s">
        <v>146</v>
      </c>
      <c r="D62" s="23" t="s">
        <v>124</v>
      </c>
      <c r="E62" s="33">
        <v>0.55986889565334197</v>
      </c>
      <c r="F62" s="34">
        <v>8014.15</v>
      </c>
      <c r="G62" s="34">
        <f t="shared" si="4"/>
        <v>4486.87</v>
      </c>
      <c r="H62" s="31">
        <f>G62/G117</f>
        <v>1.4031890498170937E-2</v>
      </c>
      <c r="I62" s="19">
        <f>ROUND(F62*'Прил. 10'!$D$12,2)</f>
        <v>64433.77</v>
      </c>
      <c r="J62" s="19">
        <f t="shared" si="5"/>
        <v>36074.46</v>
      </c>
    </row>
    <row r="63" spans="1:10" s="1" customFormat="1" ht="15.6" customHeight="1" outlineLevel="1" x14ac:dyDescent="0.25">
      <c r="A63" s="17">
        <v>34</v>
      </c>
      <c r="B63" s="32" t="s">
        <v>147</v>
      </c>
      <c r="C63" s="22" t="s">
        <v>148</v>
      </c>
      <c r="D63" s="23" t="s">
        <v>149</v>
      </c>
      <c r="E63" s="33">
        <v>156.42664576833772</v>
      </c>
      <c r="F63" s="34">
        <v>24.94</v>
      </c>
      <c r="G63" s="34">
        <f t="shared" si="4"/>
        <v>3901.28</v>
      </c>
      <c r="H63" s="31">
        <f>G63/G117</f>
        <v>1.2200561585850341E-2</v>
      </c>
      <c r="I63" s="19">
        <f>ROUND(F63*'Прил. 10'!$D$12,2)</f>
        <v>200.52</v>
      </c>
      <c r="J63" s="19">
        <f t="shared" si="5"/>
        <v>31366.67</v>
      </c>
    </row>
    <row r="64" spans="1:10" s="1" customFormat="1" ht="46.9" customHeight="1" outlineLevel="1" x14ac:dyDescent="0.25">
      <c r="A64" s="17">
        <v>35</v>
      </c>
      <c r="B64" s="32" t="s">
        <v>150</v>
      </c>
      <c r="C64" s="22" t="s">
        <v>151</v>
      </c>
      <c r="D64" s="23" t="s">
        <v>127</v>
      </c>
      <c r="E64" s="33">
        <v>33.428786776045655</v>
      </c>
      <c r="F64" s="34">
        <v>108.4</v>
      </c>
      <c r="G64" s="34">
        <f t="shared" si="4"/>
        <v>3623.68</v>
      </c>
      <c r="H64" s="31">
        <f>G64/G117</f>
        <v>1.1332416798439014E-2</v>
      </c>
      <c r="I64" s="19">
        <f>ROUND(F64*'Прил. 10'!$D$12,2)</f>
        <v>871.54</v>
      </c>
      <c r="J64" s="19">
        <f t="shared" si="5"/>
        <v>29134.52</v>
      </c>
    </row>
    <row r="65" spans="1:10" s="1" customFormat="1" ht="15.6" customHeight="1" outlineLevel="1" x14ac:dyDescent="0.25">
      <c r="A65" s="17">
        <v>36</v>
      </c>
      <c r="B65" s="32" t="s">
        <v>152</v>
      </c>
      <c r="C65" s="22" t="s">
        <v>153</v>
      </c>
      <c r="D65" s="23" t="s">
        <v>124</v>
      </c>
      <c r="E65" s="33">
        <v>0.29020423516646587</v>
      </c>
      <c r="F65" s="34">
        <v>9424</v>
      </c>
      <c r="G65" s="34">
        <f t="shared" si="4"/>
        <v>2734.88</v>
      </c>
      <c r="H65" s="31">
        <f>G65/G117</f>
        <v>8.5528523638165876E-3</v>
      </c>
      <c r="I65" s="19">
        <f>ROUND(F65*'Прил. 10'!$D$12,2)</f>
        <v>75768.960000000006</v>
      </c>
      <c r="J65" s="19">
        <f t="shared" si="5"/>
        <v>21988.47</v>
      </c>
    </row>
    <row r="66" spans="1:10" s="1" customFormat="1" ht="15.6" customHeight="1" outlineLevel="1" x14ac:dyDescent="0.25">
      <c r="A66" s="17">
        <v>37</v>
      </c>
      <c r="B66" s="32" t="s">
        <v>154</v>
      </c>
      <c r="C66" s="22" t="s">
        <v>155</v>
      </c>
      <c r="D66" s="23" t="s">
        <v>124</v>
      </c>
      <c r="E66" s="33">
        <v>0.222603707912328</v>
      </c>
      <c r="F66" s="34">
        <v>11978</v>
      </c>
      <c r="G66" s="34">
        <f t="shared" si="4"/>
        <v>2666.35</v>
      </c>
      <c r="H66" s="31">
        <f>G66/G117</f>
        <v>8.3385369377312196E-3</v>
      </c>
      <c r="I66" s="19">
        <f>ROUND(F66*'Прил. 10'!$D$12,2)</f>
        <v>96303.12</v>
      </c>
      <c r="J66" s="19">
        <f t="shared" si="5"/>
        <v>21437.43</v>
      </c>
    </row>
    <row r="67" spans="1:10" s="1" customFormat="1" ht="46.9" customHeight="1" outlineLevel="1" x14ac:dyDescent="0.25">
      <c r="A67" s="17">
        <v>38</v>
      </c>
      <c r="B67" s="32" t="s">
        <v>156</v>
      </c>
      <c r="C67" s="22" t="s">
        <v>157</v>
      </c>
      <c r="D67" s="23" t="s">
        <v>136</v>
      </c>
      <c r="E67" s="33">
        <v>2.0000377088729375</v>
      </c>
      <c r="F67" s="34">
        <v>1278</v>
      </c>
      <c r="G67" s="34">
        <f t="shared" si="4"/>
        <v>2556.0500000000002</v>
      </c>
      <c r="H67" s="31">
        <f>G67/G117</f>
        <v>7.9935932415803948E-3</v>
      </c>
      <c r="I67" s="19">
        <f>ROUND(F67*'Прил. 10'!$D$12,2)</f>
        <v>10275.120000000001</v>
      </c>
      <c r="J67" s="19">
        <f t="shared" si="5"/>
        <v>20550.63</v>
      </c>
    </row>
    <row r="68" spans="1:10" s="1" customFormat="1" ht="15.6" customHeight="1" outlineLevel="1" x14ac:dyDescent="0.25">
      <c r="A68" s="17">
        <v>39</v>
      </c>
      <c r="B68" s="32" t="s">
        <v>158</v>
      </c>
      <c r="C68" s="22" t="s">
        <v>159</v>
      </c>
      <c r="D68" s="23" t="s">
        <v>136</v>
      </c>
      <c r="E68" s="33">
        <v>4.5001640732048349</v>
      </c>
      <c r="F68" s="34">
        <v>375</v>
      </c>
      <c r="G68" s="34">
        <f t="shared" si="4"/>
        <v>1687.56</v>
      </c>
      <c r="H68" s="31">
        <f>G68/G117</f>
        <v>5.277544731425993E-3</v>
      </c>
      <c r="I68" s="19">
        <f>ROUND(F68*'Прил. 10'!$D$12,2)</f>
        <v>3015</v>
      </c>
      <c r="J68" s="19">
        <f t="shared" si="5"/>
        <v>13567.99</v>
      </c>
    </row>
    <row r="69" spans="1:10" s="1" customFormat="1" ht="46.9" customHeight="1" outlineLevel="1" x14ac:dyDescent="0.25">
      <c r="A69" s="17">
        <v>40</v>
      </c>
      <c r="B69" s="32" t="s">
        <v>160</v>
      </c>
      <c r="C69" s="22" t="s">
        <v>161</v>
      </c>
      <c r="D69" s="23" t="s">
        <v>124</v>
      </c>
      <c r="E69" s="33">
        <v>0.18800315615650084</v>
      </c>
      <c r="F69" s="34">
        <v>7571</v>
      </c>
      <c r="G69" s="34">
        <f t="shared" si="4"/>
        <v>1423.37</v>
      </c>
      <c r="H69" s="31">
        <f>G69/G117</f>
        <v>4.4513373417062602E-3</v>
      </c>
      <c r="I69" s="19">
        <f>ROUND(F69*'Прил. 10'!$D$12,2)</f>
        <v>60870.84</v>
      </c>
      <c r="J69" s="19">
        <f t="shared" si="5"/>
        <v>11443.91</v>
      </c>
    </row>
    <row r="70" spans="1:10" s="1" customFormat="1" ht="46.9" customHeight="1" outlineLevel="1" x14ac:dyDescent="0.25">
      <c r="A70" s="17">
        <v>41</v>
      </c>
      <c r="B70" s="32" t="s">
        <v>162</v>
      </c>
      <c r="C70" s="22" t="s">
        <v>163</v>
      </c>
      <c r="D70" s="23" t="s">
        <v>127</v>
      </c>
      <c r="E70" s="33">
        <v>1.2440226290245793</v>
      </c>
      <c r="F70" s="34">
        <v>1056</v>
      </c>
      <c r="G70" s="34">
        <f t="shared" si="4"/>
        <v>1313.69</v>
      </c>
      <c r="H70" s="31">
        <f>G70/G117</f>
        <v>4.1083325856425927E-3</v>
      </c>
      <c r="I70" s="19">
        <f>ROUND(F70*'Прил. 10'!$D$12,2)</f>
        <v>8490.24</v>
      </c>
      <c r="J70" s="19">
        <f t="shared" si="5"/>
        <v>10562.05</v>
      </c>
    </row>
    <row r="71" spans="1:10" s="1" customFormat="1" ht="62.45" customHeight="1" outlineLevel="1" x14ac:dyDescent="0.25">
      <c r="A71" s="17">
        <v>42</v>
      </c>
      <c r="B71" s="32" t="s">
        <v>164</v>
      </c>
      <c r="C71" s="22" t="s">
        <v>165</v>
      </c>
      <c r="D71" s="23" t="s">
        <v>136</v>
      </c>
      <c r="E71" s="33">
        <v>2.0000423523643263</v>
      </c>
      <c r="F71" s="34">
        <v>647.77</v>
      </c>
      <c r="G71" s="34">
        <f t="shared" si="4"/>
        <v>1295.57</v>
      </c>
      <c r="H71" s="31">
        <f>G71/G117</f>
        <v>4.0516654979340433E-3</v>
      </c>
      <c r="I71" s="19">
        <f>ROUND(F71*'Прил. 10'!$D$12,2)</f>
        <v>5208.07</v>
      </c>
      <c r="J71" s="19">
        <f t="shared" si="5"/>
        <v>10416.36</v>
      </c>
    </row>
    <row r="72" spans="1:10" s="1" customFormat="1" ht="46.9" customHeight="1" outlineLevel="1" x14ac:dyDescent="0.25">
      <c r="A72" s="17">
        <v>43</v>
      </c>
      <c r="B72" s="32" t="s">
        <v>166</v>
      </c>
      <c r="C72" s="22" t="s">
        <v>167</v>
      </c>
      <c r="D72" s="23" t="s">
        <v>127</v>
      </c>
      <c r="E72" s="33">
        <v>2.2490224007783026</v>
      </c>
      <c r="F72" s="34">
        <v>558.33000000000004</v>
      </c>
      <c r="G72" s="34">
        <f t="shared" si="4"/>
        <v>1255.7</v>
      </c>
      <c r="H72" s="31">
        <f>G72/G117</f>
        <v>3.9269791410389086E-3</v>
      </c>
      <c r="I72" s="19">
        <f>ROUND(F72*'Прил. 10'!$D$12,2)</f>
        <v>4488.97</v>
      </c>
      <c r="J72" s="19">
        <f t="shared" si="5"/>
        <v>10095.790000000001</v>
      </c>
    </row>
    <row r="73" spans="1:10" s="1" customFormat="1" ht="31.35" customHeight="1" outlineLevel="1" x14ac:dyDescent="0.25">
      <c r="A73" s="17">
        <v>44</v>
      </c>
      <c r="B73" s="32" t="s">
        <v>168</v>
      </c>
      <c r="C73" s="22" t="s">
        <v>169</v>
      </c>
      <c r="D73" s="23" t="s">
        <v>124</v>
      </c>
      <c r="E73" s="33">
        <v>5.5000748446007289E-2</v>
      </c>
      <c r="F73" s="34">
        <v>22562.97</v>
      </c>
      <c r="G73" s="34">
        <f t="shared" si="4"/>
        <v>1240.98</v>
      </c>
      <c r="H73" s="31">
        <f>G73/G117</f>
        <v>3.8809449505825154E-3</v>
      </c>
      <c r="I73" s="19">
        <f>ROUND(F73*'Прил. 10'!$D$12,2)</f>
        <v>181406.28</v>
      </c>
      <c r="J73" s="19">
        <f t="shared" si="5"/>
        <v>9977.48</v>
      </c>
    </row>
    <row r="74" spans="1:10" s="1" customFormat="1" ht="31.35" customHeight="1" outlineLevel="1" x14ac:dyDescent="0.25">
      <c r="A74" s="17">
        <v>45</v>
      </c>
      <c r="B74" s="32" t="s">
        <v>170</v>
      </c>
      <c r="C74" s="22" t="s">
        <v>171</v>
      </c>
      <c r="D74" s="23" t="s">
        <v>127</v>
      </c>
      <c r="E74" s="33">
        <v>2.1395846108886305</v>
      </c>
      <c r="F74" s="34">
        <v>519.79999999999995</v>
      </c>
      <c r="G74" s="34">
        <f t="shared" si="4"/>
        <v>1112.1600000000001</v>
      </c>
      <c r="H74" s="31">
        <f>G74/G117</f>
        <v>3.4780832376346518E-3</v>
      </c>
      <c r="I74" s="19">
        <f>ROUND(F74*'Прил. 10'!$D$12,2)</f>
        <v>4179.1899999999996</v>
      </c>
      <c r="J74" s="19">
        <f t="shared" si="5"/>
        <v>8941.73</v>
      </c>
    </row>
    <row r="75" spans="1:10" s="1" customFormat="1" ht="15.6" customHeight="1" outlineLevel="1" x14ac:dyDescent="0.25">
      <c r="A75" s="17">
        <v>46</v>
      </c>
      <c r="B75" s="32" t="s">
        <v>172</v>
      </c>
      <c r="C75" s="22" t="s">
        <v>173</v>
      </c>
      <c r="D75" s="23" t="s">
        <v>133</v>
      </c>
      <c r="E75" s="33">
        <v>23.780533690248866</v>
      </c>
      <c r="F75" s="34">
        <v>45</v>
      </c>
      <c r="G75" s="34">
        <f t="shared" si="4"/>
        <v>1070.1199999999999</v>
      </c>
      <c r="H75" s="31">
        <f>G75/G117</f>
        <v>3.3466105904344638E-3</v>
      </c>
      <c r="I75" s="19">
        <f>ROUND(F75*'Прил. 10'!$D$12,2)</f>
        <v>361.8</v>
      </c>
      <c r="J75" s="19">
        <f t="shared" si="5"/>
        <v>8603.7999999999993</v>
      </c>
    </row>
    <row r="76" spans="1:10" s="1" customFormat="1" ht="93.6" customHeight="1" outlineLevel="1" x14ac:dyDescent="0.25">
      <c r="A76" s="17">
        <v>47</v>
      </c>
      <c r="B76" s="32" t="s">
        <v>174</v>
      </c>
      <c r="C76" s="22" t="s">
        <v>175</v>
      </c>
      <c r="D76" s="23" t="s">
        <v>124</v>
      </c>
      <c r="E76" s="33">
        <v>8.6201251356122749E-2</v>
      </c>
      <c r="F76" s="34">
        <v>10045</v>
      </c>
      <c r="G76" s="34">
        <f t="shared" si="4"/>
        <v>865.89</v>
      </c>
      <c r="H76" s="31">
        <f>G76/G117</f>
        <v>2.7079174710792227E-3</v>
      </c>
      <c r="I76" s="19">
        <f>ROUND(F76*'Прил. 10'!$D$12,2)</f>
        <v>80761.8</v>
      </c>
      <c r="J76" s="19">
        <f t="shared" si="5"/>
        <v>6961.77</v>
      </c>
    </row>
    <row r="77" spans="1:10" s="1" customFormat="1" ht="46.9" customHeight="1" outlineLevel="1" x14ac:dyDescent="0.25">
      <c r="A77" s="17">
        <v>48</v>
      </c>
      <c r="B77" s="32" t="s">
        <v>176</v>
      </c>
      <c r="C77" s="22" t="s">
        <v>177</v>
      </c>
      <c r="D77" s="23" t="s">
        <v>136</v>
      </c>
      <c r="E77" s="33">
        <v>2.0000350677635708</v>
      </c>
      <c r="F77" s="34">
        <v>391.02</v>
      </c>
      <c r="G77" s="34">
        <f t="shared" si="4"/>
        <v>782.05</v>
      </c>
      <c r="H77" s="31">
        <f>G77/G117</f>
        <v>2.445722734131941E-3</v>
      </c>
      <c r="I77" s="19">
        <f>ROUND(F77*'Прил. 10'!$D$12,2)</f>
        <v>3143.8</v>
      </c>
      <c r="J77" s="19">
        <f t="shared" si="5"/>
        <v>6287.71</v>
      </c>
    </row>
    <row r="78" spans="1:10" s="1" customFormat="1" ht="62.45" customHeight="1" outlineLevel="1" x14ac:dyDescent="0.25">
      <c r="A78" s="17">
        <v>49</v>
      </c>
      <c r="B78" s="32" t="s">
        <v>178</v>
      </c>
      <c r="C78" s="22" t="s">
        <v>179</v>
      </c>
      <c r="D78" s="23" t="s">
        <v>136</v>
      </c>
      <c r="E78" s="33">
        <v>2.0000342428687268</v>
      </c>
      <c r="F78" s="34">
        <v>362.1</v>
      </c>
      <c r="G78" s="34">
        <f t="shared" si="4"/>
        <v>724.21</v>
      </c>
      <c r="H78" s="31">
        <f>G78/G117</f>
        <v>2.2648383879364403E-3</v>
      </c>
      <c r="I78" s="19">
        <f>ROUND(F78*'Прил. 10'!$D$12,2)</f>
        <v>2911.28</v>
      </c>
      <c r="J78" s="19">
        <f t="shared" si="5"/>
        <v>5822.66</v>
      </c>
    </row>
    <row r="79" spans="1:10" s="1" customFormat="1" ht="31.35" customHeight="1" outlineLevel="1" x14ac:dyDescent="0.25">
      <c r="A79" s="17">
        <v>50</v>
      </c>
      <c r="B79" s="32" t="s">
        <v>180</v>
      </c>
      <c r="C79" s="22" t="s">
        <v>181</v>
      </c>
      <c r="D79" s="23" t="s">
        <v>124</v>
      </c>
      <c r="E79" s="33">
        <v>0.10360181421038644</v>
      </c>
      <c r="F79" s="34">
        <v>4455.2</v>
      </c>
      <c r="G79" s="34">
        <f t="shared" si="4"/>
        <v>461.57</v>
      </c>
      <c r="H79" s="31">
        <f>G79/G117</f>
        <v>1.4434783484346013E-3</v>
      </c>
      <c r="I79" s="19">
        <f>ROUND(F79*'Прил. 10'!$D$12,2)</f>
        <v>35819.81</v>
      </c>
      <c r="J79" s="19">
        <f t="shared" si="5"/>
        <v>3711</v>
      </c>
    </row>
    <row r="80" spans="1:10" s="1" customFormat="1" ht="15.6" customHeight="1" outlineLevel="1" x14ac:dyDescent="0.25">
      <c r="A80" s="17">
        <v>51</v>
      </c>
      <c r="B80" s="32" t="s">
        <v>182</v>
      </c>
      <c r="C80" s="22" t="s">
        <v>183</v>
      </c>
      <c r="D80" s="23" t="s">
        <v>127</v>
      </c>
      <c r="E80" s="33">
        <v>187.99410185535518</v>
      </c>
      <c r="F80" s="34">
        <v>2.44</v>
      </c>
      <c r="G80" s="34">
        <f t="shared" si="4"/>
        <v>458.71</v>
      </c>
      <c r="H80" s="31">
        <f>G80/G117</f>
        <v>1.4345342054519054E-3</v>
      </c>
      <c r="I80" s="19">
        <f>ROUND(F80*'Прил. 10'!$D$12,2)</f>
        <v>19.62</v>
      </c>
      <c r="J80" s="19">
        <f t="shared" si="5"/>
        <v>3688.44</v>
      </c>
    </row>
    <row r="81" spans="1:10" s="1" customFormat="1" ht="46.9" customHeight="1" outlineLevel="1" x14ac:dyDescent="0.25">
      <c r="A81" s="17">
        <v>52</v>
      </c>
      <c r="B81" s="32" t="s">
        <v>184</v>
      </c>
      <c r="C81" s="22" t="s">
        <v>185</v>
      </c>
      <c r="D81" s="23" t="s">
        <v>127</v>
      </c>
      <c r="E81" s="33">
        <v>0.27999884494872207</v>
      </c>
      <c r="F81" s="34">
        <v>1320</v>
      </c>
      <c r="G81" s="34">
        <f t="shared" si="4"/>
        <v>369.6</v>
      </c>
      <c r="H81" s="31">
        <f>G81/G117</f>
        <v>1.1558584777637817E-3</v>
      </c>
      <c r="I81" s="19">
        <f>ROUND(F81*'Прил. 10'!$D$12,2)</f>
        <v>10612.8</v>
      </c>
      <c r="J81" s="19">
        <f t="shared" si="5"/>
        <v>2971.57</v>
      </c>
    </row>
    <row r="82" spans="1:10" s="1" customFormat="1" ht="46.9" customHeight="1" outlineLevel="1" x14ac:dyDescent="0.25">
      <c r="A82" s="17">
        <v>53</v>
      </c>
      <c r="B82" s="32" t="s">
        <v>186</v>
      </c>
      <c r="C82" s="22" t="s">
        <v>187</v>
      </c>
      <c r="D82" s="23" t="s">
        <v>136</v>
      </c>
      <c r="E82" s="33">
        <v>1.5000576665660432</v>
      </c>
      <c r="F82" s="34">
        <v>175.57</v>
      </c>
      <c r="G82" s="34">
        <f t="shared" si="4"/>
        <v>263.37</v>
      </c>
      <c r="H82" s="31">
        <f>G82/G117</f>
        <v>8.2364298508833108E-4</v>
      </c>
      <c r="I82" s="19">
        <f>ROUND(F82*'Прил. 10'!$D$12,2)</f>
        <v>1411.58</v>
      </c>
      <c r="J82" s="19">
        <f t="shared" si="5"/>
        <v>2117.4499999999998</v>
      </c>
    </row>
    <row r="83" spans="1:10" s="1" customFormat="1" ht="46.9" customHeight="1" outlineLevel="1" x14ac:dyDescent="0.25">
      <c r="A83" s="17">
        <v>54</v>
      </c>
      <c r="B83" s="32" t="s">
        <v>188</v>
      </c>
      <c r="C83" s="22" t="s">
        <v>189</v>
      </c>
      <c r="D83" s="23" t="s">
        <v>136</v>
      </c>
      <c r="E83" s="33">
        <v>1.5000568419348719</v>
      </c>
      <c r="F83" s="34">
        <v>138.79</v>
      </c>
      <c r="G83" s="34">
        <f t="shared" si="4"/>
        <v>208.19</v>
      </c>
      <c r="H83" s="31">
        <f>G83/G117</f>
        <v>6.510773173312816E-4</v>
      </c>
      <c r="I83" s="19">
        <f>ROUND(F83*'Прил. 10'!$D$12,2)</f>
        <v>1115.8699999999999</v>
      </c>
      <c r="J83" s="19">
        <f t="shared" si="5"/>
        <v>1673.87</v>
      </c>
    </row>
    <row r="84" spans="1:10" s="1" customFormat="1" ht="15.6" customHeight="1" outlineLevel="1" x14ac:dyDescent="0.25">
      <c r="A84" s="17">
        <v>55</v>
      </c>
      <c r="B84" s="32" t="s">
        <v>190</v>
      </c>
      <c r="C84" s="22" t="s">
        <v>191</v>
      </c>
      <c r="D84" s="23" t="s">
        <v>149</v>
      </c>
      <c r="E84" s="33">
        <v>7.2001238857343157</v>
      </c>
      <c r="F84" s="34">
        <v>35.53</v>
      </c>
      <c r="G84" s="34">
        <f t="shared" si="4"/>
        <v>255.82</v>
      </c>
      <c r="H84" s="31">
        <f>G84/G117</f>
        <v>8.0003169854310225E-4</v>
      </c>
      <c r="I84" s="19">
        <f>ROUND(F84*'Прил. 10'!$D$12,2)</f>
        <v>285.66000000000003</v>
      </c>
      <c r="J84" s="19">
        <f t="shared" si="5"/>
        <v>2056.79</v>
      </c>
    </row>
    <row r="85" spans="1:10" s="1" customFormat="1" ht="93.6" customHeight="1" outlineLevel="1" x14ac:dyDescent="0.25">
      <c r="A85" s="17">
        <v>56</v>
      </c>
      <c r="B85" s="32" t="s">
        <v>192</v>
      </c>
      <c r="C85" s="22" t="s">
        <v>193</v>
      </c>
      <c r="D85" s="23" t="s">
        <v>124</v>
      </c>
      <c r="E85" s="33">
        <v>3.360122507992943E-2</v>
      </c>
      <c r="F85" s="34">
        <v>6800</v>
      </c>
      <c r="G85" s="34">
        <f t="shared" si="4"/>
        <v>228.49</v>
      </c>
      <c r="H85" s="31">
        <f>G85/G117</f>
        <v>7.1456196857209542E-4</v>
      </c>
      <c r="I85" s="19">
        <f>ROUND(F85*'Прил. 10'!$D$12,2)</f>
        <v>54672</v>
      </c>
      <c r="J85" s="19">
        <f t="shared" si="5"/>
        <v>1837.05</v>
      </c>
    </row>
    <row r="86" spans="1:10" s="1" customFormat="1" ht="15.6" customHeight="1" outlineLevel="1" x14ac:dyDescent="0.25">
      <c r="A86" s="17">
        <v>57</v>
      </c>
      <c r="B86" s="32" t="s">
        <v>194</v>
      </c>
      <c r="C86" s="22" t="s">
        <v>195</v>
      </c>
      <c r="D86" s="23" t="s">
        <v>124</v>
      </c>
      <c r="E86" s="33">
        <v>6.0000809314257747E-2</v>
      </c>
      <c r="F86" s="34">
        <v>2165.8000000000002</v>
      </c>
      <c r="G86" s="34">
        <f t="shared" si="4"/>
        <v>129.94999999999999</v>
      </c>
      <c r="H86" s="31">
        <f>G86/G117</f>
        <v>4.0639558762284469E-4</v>
      </c>
      <c r="I86" s="19">
        <f>ROUND(F86*'Прил. 10'!$D$12,2)</f>
        <v>17413.03</v>
      </c>
      <c r="J86" s="19">
        <f t="shared" si="5"/>
        <v>1044.8</v>
      </c>
    </row>
    <row r="87" spans="1:10" s="1" customFormat="1" ht="15.6" customHeight="1" outlineLevel="1" x14ac:dyDescent="0.25">
      <c r="A87" s="17">
        <v>58</v>
      </c>
      <c r="B87" s="32" t="s">
        <v>196</v>
      </c>
      <c r="C87" s="22" t="s">
        <v>197</v>
      </c>
      <c r="D87" s="23" t="s">
        <v>133</v>
      </c>
      <c r="E87" s="33">
        <v>13.600352767457991</v>
      </c>
      <c r="F87" s="34">
        <v>9.0399999999999991</v>
      </c>
      <c r="G87" s="34">
        <f t="shared" si="4"/>
        <v>122.95</v>
      </c>
      <c r="H87" s="31">
        <f>G87/G117</f>
        <v>3.8450432857428825E-4</v>
      </c>
      <c r="I87" s="19">
        <f>ROUND(F87*'Прил. 10'!$D$12,2)</f>
        <v>72.680000000000007</v>
      </c>
      <c r="J87" s="19">
        <f t="shared" si="5"/>
        <v>988.47</v>
      </c>
    </row>
    <row r="88" spans="1:10" s="1" customFormat="1" ht="31.35" customHeight="1" outlineLevel="1" x14ac:dyDescent="0.25">
      <c r="A88" s="17">
        <v>59</v>
      </c>
      <c r="B88" s="32" t="s">
        <v>198</v>
      </c>
      <c r="C88" s="22" t="s">
        <v>199</v>
      </c>
      <c r="D88" s="23" t="s">
        <v>124</v>
      </c>
      <c r="E88" s="33">
        <v>0.159604185305631</v>
      </c>
      <c r="F88" s="34">
        <v>734.5</v>
      </c>
      <c r="G88" s="34">
        <f t="shared" si="4"/>
        <v>117.23</v>
      </c>
      <c r="H88" s="31">
        <f>G88/G117</f>
        <v>3.6661604260889639E-4</v>
      </c>
      <c r="I88" s="19">
        <f>ROUND(F88*'Прил. 10'!$D$12,2)</f>
        <v>5905.38</v>
      </c>
      <c r="J88" s="19">
        <f t="shared" si="5"/>
        <v>942.52</v>
      </c>
    </row>
    <row r="89" spans="1:10" s="1" customFormat="1" ht="46.9" customHeight="1" outlineLevel="1" x14ac:dyDescent="0.25">
      <c r="A89" s="17">
        <v>60</v>
      </c>
      <c r="B89" s="32" t="s">
        <v>200</v>
      </c>
      <c r="C89" s="22" t="s">
        <v>201</v>
      </c>
      <c r="D89" s="23" t="s">
        <v>202</v>
      </c>
      <c r="E89" s="33">
        <v>3.3999907145231365</v>
      </c>
      <c r="F89" s="34">
        <v>32.67</v>
      </c>
      <c r="G89" s="34">
        <f t="shared" si="4"/>
        <v>111.08</v>
      </c>
      <c r="H89" s="31">
        <f>G89/G117</f>
        <v>3.4738300787337891E-4</v>
      </c>
      <c r="I89" s="19">
        <f>ROUND(F89*'Прил. 10'!$D$12,2)</f>
        <v>262.67</v>
      </c>
      <c r="J89" s="19">
        <f t="shared" si="5"/>
        <v>893.08</v>
      </c>
    </row>
    <row r="90" spans="1:10" s="1" customFormat="1" ht="31.35" customHeight="1" outlineLevel="1" x14ac:dyDescent="0.25">
      <c r="A90" s="17">
        <v>61</v>
      </c>
      <c r="B90" s="32" t="s">
        <v>203</v>
      </c>
      <c r="C90" s="22" t="s">
        <v>204</v>
      </c>
      <c r="D90" s="23" t="s">
        <v>127</v>
      </c>
      <c r="E90" s="33">
        <v>7.9900201600076146E-2</v>
      </c>
      <c r="F90" s="34">
        <v>1382.9</v>
      </c>
      <c r="G90" s="34">
        <f t="shared" si="4"/>
        <v>110.49</v>
      </c>
      <c r="H90" s="31">
        <f>G90/G117</f>
        <v>3.4553788746785776E-4</v>
      </c>
      <c r="I90" s="19">
        <f>ROUND(F90*'Прил. 10'!$D$12,2)</f>
        <v>11118.52</v>
      </c>
      <c r="J90" s="19">
        <f t="shared" si="5"/>
        <v>888.37</v>
      </c>
    </row>
    <row r="91" spans="1:10" s="1" customFormat="1" ht="62.45" customHeight="1" outlineLevel="1" x14ac:dyDescent="0.25">
      <c r="A91" s="17">
        <v>62</v>
      </c>
      <c r="B91" s="32" t="s">
        <v>205</v>
      </c>
      <c r="C91" s="22" t="s">
        <v>206</v>
      </c>
      <c r="D91" s="23" t="s">
        <v>124</v>
      </c>
      <c r="E91" s="33">
        <v>7.5002734553413913E-3</v>
      </c>
      <c r="F91" s="34">
        <v>14690</v>
      </c>
      <c r="G91" s="34">
        <f t="shared" si="4"/>
        <v>110.18</v>
      </c>
      <c r="H91" s="31">
        <f>G91/G117</f>
        <v>3.4456841742427886E-4</v>
      </c>
      <c r="I91" s="19">
        <f>ROUND(F91*'Прил. 10'!$D$12,2)</f>
        <v>118107.6</v>
      </c>
      <c r="J91" s="19">
        <f t="shared" si="5"/>
        <v>885.84</v>
      </c>
    </row>
    <row r="92" spans="1:10" s="1" customFormat="1" ht="46.9" customHeight="1" outlineLevel="1" x14ac:dyDescent="0.25">
      <c r="A92" s="17">
        <v>63</v>
      </c>
      <c r="B92" s="32" t="s">
        <v>207</v>
      </c>
      <c r="C92" s="22" t="s">
        <v>208</v>
      </c>
      <c r="D92" s="23" t="s">
        <v>127</v>
      </c>
      <c r="E92" s="33">
        <v>0.10181064264626781</v>
      </c>
      <c r="F92" s="34">
        <v>1010</v>
      </c>
      <c r="G92" s="34">
        <f t="shared" ref="G92:G115" si="6">ROUND(E92*F92,2)</f>
        <v>102.83</v>
      </c>
      <c r="H92" s="31">
        <f>G92/G117</f>
        <v>3.2158259542329454E-4</v>
      </c>
      <c r="I92" s="19">
        <f>ROUND(F92*'Прил. 10'!$D$12,2)</f>
        <v>8120.4</v>
      </c>
      <c r="J92" s="19">
        <f t="shared" ref="J92:J115" si="7">ROUND(E92*I92,2)</f>
        <v>826.74</v>
      </c>
    </row>
    <row r="93" spans="1:10" s="1" customFormat="1" ht="31.35" customHeight="1" outlineLevel="1" x14ac:dyDescent="0.25">
      <c r="A93" s="17">
        <v>64</v>
      </c>
      <c r="B93" s="32" t="s">
        <v>209</v>
      </c>
      <c r="C93" s="22" t="s">
        <v>210</v>
      </c>
      <c r="D93" s="23" t="s">
        <v>124</v>
      </c>
      <c r="E93" s="33">
        <v>1.1800825507732135E-2</v>
      </c>
      <c r="F93" s="34">
        <v>7590</v>
      </c>
      <c r="G93" s="34">
        <f t="shared" si="6"/>
        <v>89.57</v>
      </c>
      <c r="H93" s="31">
        <f>G93/G117</f>
        <v>2.8011429613988609E-4</v>
      </c>
      <c r="I93" s="19">
        <f>ROUND(F93*'Прил. 10'!$D$12,2)</f>
        <v>61023.6</v>
      </c>
      <c r="J93" s="19">
        <f t="shared" si="7"/>
        <v>720.13</v>
      </c>
    </row>
    <row r="94" spans="1:10" s="1" customFormat="1" ht="31.35" customHeight="1" outlineLevel="1" x14ac:dyDescent="0.25">
      <c r="A94" s="17">
        <v>65</v>
      </c>
      <c r="B94" s="32" t="s">
        <v>211</v>
      </c>
      <c r="C94" s="22" t="s">
        <v>212</v>
      </c>
      <c r="D94" s="23" t="s">
        <v>127</v>
      </c>
      <c r="E94" s="33">
        <v>0.18000656292819339</v>
      </c>
      <c r="F94" s="34">
        <v>497</v>
      </c>
      <c r="G94" s="34">
        <f t="shared" si="6"/>
        <v>89.46</v>
      </c>
      <c r="H94" s="31">
        <f>G94/G117</f>
        <v>2.7977029064055165E-4</v>
      </c>
      <c r="I94" s="19">
        <f>ROUND(F94*'Прил. 10'!$D$12,2)</f>
        <v>3995.88</v>
      </c>
      <c r="J94" s="19">
        <f t="shared" si="7"/>
        <v>719.28</v>
      </c>
    </row>
    <row r="95" spans="1:10" s="1" customFormat="1" ht="15.6" customHeight="1" outlineLevel="1" x14ac:dyDescent="0.25">
      <c r="A95" s="17">
        <v>66</v>
      </c>
      <c r="B95" s="32" t="s">
        <v>213</v>
      </c>
      <c r="C95" s="22" t="s">
        <v>214</v>
      </c>
      <c r="D95" s="23" t="s">
        <v>149</v>
      </c>
      <c r="E95" s="33">
        <v>11.759537165940987</v>
      </c>
      <c r="F95" s="34">
        <v>6.78</v>
      </c>
      <c r="G95" s="34">
        <f t="shared" si="6"/>
        <v>79.73</v>
      </c>
      <c r="H95" s="31">
        <f>G95/G117</f>
        <v>2.4934144056305819E-4</v>
      </c>
      <c r="I95" s="19">
        <f>ROUND(F95*'Прил. 10'!$D$12,2)</f>
        <v>54.51</v>
      </c>
      <c r="J95" s="19">
        <f t="shared" si="7"/>
        <v>641.01</v>
      </c>
    </row>
    <row r="96" spans="1:10" s="1" customFormat="1" ht="31.35" customHeight="1" outlineLevel="1" x14ac:dyDescent="0.25">
      <c r="A96" s="17">
        <v>67</v>
      </c>
      <c r="B96" s="32" t="s">
        <v>152</v>
      </c>
      <c r="C96" s="22" t="s">
        <v>215</v>
      </c>
      <c r="D96" s="23" t="s">
        <v>124</v>
      </c>
      <c r="E96" s="33">
        <v>5.8002963648692753E-3</v>
      </c>
      <c r="F96" s="34">
        <v>9424</v>
      </c>
      <c r="G96" s="34">
        <f t="shared" si="6"/>
        <v>54.66</v>
      </c>
      <c r="H96" s="31">
        <f>G96/G117</f>
        <v>1.7093945994201378E-4</v>
      </c>
      <c r="I96" s="19">
        <f>ROUND(F96*'Прил. 10'!$D$12,2)</f>
        <v>75768.960000000006</v>
      </c>
      <c r="J96" s="19">
        <f t="shared" si="7"/>
        <v>439.48</v>
      </c>
    </row>
    <row r="97" spans="1:10" s="1" customFormat="1" ht="31.35" customHeight="1" outlineLevel="1" x14ac:dyDescent="0.25">
      <c r="A97" s="17">
        <v>68</v>
      </c>
      <c r="B97" s="32" t="s">
        <v>180</v>
      </c>
      <c r="C97" s="22" t="s">
        <v>216</v>
      </c>
      <c r="D97" s="23" t="s">
        <v>124</v>
      </c>
      <c r="E97" s="33">
        <v>1.1902255873698931E-2</v>
      </c>
      <c r="F97" s="34">
        <v>4455.2</v>
      </c>
      <c r="G97" s="34">
        <f t="shared" si="6"/>
        <v>53.03</v>
      </c>
      <c r="H97" s="31">
        <f>G97/G117</f>
        <v>1.6584192390642138E-4</v>
      </c>
      <c r="I97" s="19">
        <f>ROUND(F97*'Прил. 10'!$D$12,2)</f>
        <v>35819.81</v>
      </c>
      <c r="J97" s="19">
        <f t="shared" si="7"/>
        <v>426.34</v>
      </c>
    </row>
    <row r="98" spans="1:10" s="1" customFormat="1" ht="31.35" customHeight="1" outlineLevel="1" x14ac:dyDescent="0.25">
      <c r="A98" s="17">
        <v>69</v>
      </c>
      <c r="B98" s="32" t="s">
        <v>139</v>
      </c>
      <c r="C98" s="22" t="s">
        <v>217</v>
      </c>
      <c r="D98" s="23" t="s">
        <v>127</v>
      </c>
      <c r="E98" s="33">
        <v>2.6893837675581275E-2</v>
      </c>
      <c r="F98" s="34">
        <v>560</v>
      </c>
      <c r="G98" s="34">
        <f t="shared" si="6"/>
        <v>15.06</v>
      </c>
      <c r="H98" s="31">
        <f>G98/G117</f>
        <v>4.7097480181608634E-5</v>
      </c>
      <c r="I98" s="19">
        <f>ROUND(F98*'Прил. 10'!$D$12,2)</f>
        <v>4502.3999999999996</v>
      </c>
      <c r="J98" s="19">
        <f t="shared" si="7"/>
        <v>121.09</v>
      </c>
    </row>
    <row r="99" spans="1:10" s="1" customFormat="1" ht="31.35" customHeight="1" outlineLevel="1" x14ac:dyDescent="0.25">
      <c r="A99" s="17">
        <v>70</v>
      </c>
      <c r="B99" s="32" t="s">
        <v>218</v>
      </c>
      <c r="C99" s="22" t="s">
        <v>219</v>
      </c>
      <c r="D99" s="23" t="s">
        <v>124</v>
      </c>
      <c r="E99" s="33">
        <v>2.3986381775053145E-3</v>
      </c>
      <c r="F99" s="34">
        <v>6210</v>
      </c>
      <c r="G99" s="34">
        <f t="shared" si="6"/>
        <v>14.9</v>
      </c>
      <c r="H99" s="31">
        <f>G99/G117</f>
        <v>4.6597108546213055E-5</v>
      </c>
      <c r="I99" s="19">
        <f>ROUND(F99*'Прил. 10'!$D$12,2)</f>
        <v>49928.4</v>
      </c>
      <c r="J99" s="19">
        <f t="shared" si="7"/>
        <v>119.76</v>
      </c>
    </row>
    <row r="100" spans="1:10" s="1" customFormat="1" ht="46.9" customHeight="1" outlineLevel="1" x14ac:dyDescent="0.25">
      <c r="A100" s="17">
        <v>71</v>
      </c>
      <c r="B100" s="32" t="s">
        <v>220</v>
      </c>
      <c r="C100" s="22" t="s">
        <v>221</v>
      </c>
      <c r="D100" s="23" t="s">
        <v>202</v>
      </c>
      <c r="E100" s="33">
        <v>0.29995161143852977</v>
      </c>
      <c r="F100" s="34">
        <v>49.06</v>
      </c>
      <c r="G100" s="34">
        <f t="shared" si="6"/>
        <v>14.72</v>
      </c>
      <c r="H100" s="31">
        <f>G100/G117</f>
        <v>4.6034190456393034E-5</v>
      </c>
      <c r="I100" s="19">
        <f>ROUND(F100*'Прил. 10'!$D$12,2)</f>
        <v>394.44</v>
      </c>
      <c r="J100" s="19">
        <f t="shared" si="7"/>
        <v>118.31</v>
      </c>
    </row>
    <row r="101" spans="1:10" s="1" customFormat="1" ht="31.35" customHeight="1" outlineLevel="1" x14ac:dyDescent="0.25">
      <c r="A101" s="17">
        <v>72</v>
      </c>
      <c r="B101" s="32" t="s">
        <v>222</v>
      </c>
      <c r="C101" s="22" t="s">
        <v>223</v>
      </c>
      <c r="D101" s="23" t="s">
        <v>124</v>
      </c>
      <c r="E101" s="33">
        <v>2.998475335632125E-3</v>
      </c>
      <c r="F101" s="34">
        <v>1836</v>
      </c>
      <c r="G101" s="34">
        <f t="shared" si="6"/>
        <v>5.51</v>
      </c>
      <c r="H101" s="31">
        <f>G101/G117</f>
        <v>1.7231548193935163E-5</v>
      </c>
      <c r="I101" s="19">
        <f>ROUND(F101*'Прил. 10'!$D$12,2)</f>
        <v>14761.44</v>
      </c>
      <c r="J101" s="19">
        <f t="shared" si="7"/>
        <v>44.26</v>
      </c>
    </row>
    <row r="102" spans="1:10" s="1" customFormat="1" ht="31.35" customHeight="1" outlineLevel="1" x14ac:dyDescent="0.25">
      <c r="A102" s="17">
        <v>73</v>
      </c>
      <c r="B102" s="32" t="s">
        <v>224</v>
      </c>
      <c r="C102" s="22" t="s">
        <v>225</v>
      </c>
      <c r="D102" s="23" t="s">
        <v>124</v>
      </c>
      <c r="E102" s="33">
        <v>1.5982813098849964E-3</v>
      </c>
      <c r="F102" s="34">
        <v>3219.2</v>
      </c>
      <c r="G102" s="34">
        <f t="shared" si="6"/>
        <v>5.15</v>
      </c>
      <c r="H102" s="31">
        <f>G102/G117</f>
        <v>1.6105712014295118E-5</v>
      </c>
      <c r="I102" s="19">
        <f>ROUND(F102*'Прил. 10'!$D$12,2)</f>
        <v>25882.37</v>
      </c>
      <c r="J102" s="19">
        <f t="shared" si="7"/>
        <v>41.37</v>
      </c>
    </row>
    <row r="103" spans="1:10" s="1" customFormat="1" ht="31.35" customHeight="1" outlineLevel="1" x14ac:dyDescent="0.25">
      <c r="A103" s="17">
        <v>74</v>
      </c>
      <c r="B103" s="32" t="s">
        <v>226</v>
      </c>
      <c r="C103" s="22" t="s">
        <v>227</v>
      </c>
      <c r="D103" s="23" t="s">
        <v>127</v>
      </c>
      <c r="E103" s="33">
        <v>4.5665662004524821E-2</v>
      </c>
      <c r="F103" s="34">
        <v>108.4</v>
      </c>
      <c r="G103" s="34">
        <f t="shared" si="6"/>
        <v>4.95</v>
      </c>
      <c r="H103" s="31">
        <f>G103/G117</f>
        <v>1.5480247470050648E-5</v>
      </c>
      <c r="I103" s="19">
        <f>ROUND(F103*'Прил. 10'!$D$12,2)</f>
        <v>871.54</v>
      </c>
      <c r="J103" s="19">
        <f t="shared" si="7"/>
        <v>39.799999999999997</v>
      </c>
    </row>
    <row r="104" spans="1:10" s="1" customFormat="1" ht="31.35" customHeight="1" outlineLevel="1" x14ac:dyDescent="0.25">
      <c r="A104" s="17">
        <v>75</v>
      </c>
      <c r="B104" s="32" t="s">
        <v>228</v>
      </c>
      <c r="C104" s="22" t="s">
        <v>229</v>
      </c>
      <c r="D104" s="23" t="s">
        <v>133</v>
      </c>
      <c r="E104" s="33">
        <v>0.36340620498698151</v>
      </c>
      <c r="F104" s="34">
        <v>9.0399999999999991</v>
      </c>
      <c r="G104" s="34">
        <f t="shared" si="6"/>
        <v>3.29</v>
      </c>
      <c r="H104" s="31">
        <f>G104/G117</f>
        <v>1.0288891752821541E-5</v>
      </c>
      <c r="I104" s="19">
        <f>ROUND(F104*'Прил. 10'!$D$12,2)</f>
        <v>72.680000000000007</v>
      </c>
      <c r="J104" s="19">
        <f t="shared" si="7"/>
        <v>26.41</v>
      </c>
    </row>
    <row r="105" spans="1:10" s="1" customFormat="1" ht="31.35" customHeight="1" outlineLevel="1" x14ac:dyDescent="0.25">
      <c r="A105" s="17">
        <v>76</v>
      </c>
      <c r="B105" s="32" t="s">
        <v>230</v>
      </c>
      <c r="C105" s="22" t="s">
        <v>231</v>
      </c>
      <c r="D105" s="23" t="s">
        <v>127</v>
      </c>
      <c r="E105" s="33">
        <v>5.418564904471128E-3</v>
      </c>
      <c r="F105" s="34">
        <v>490</v>
      </c>
      <c r="G105" s="34">
        <f t="shared" si="6"/>
        <v>2.66</v>
      </c>
      <c r="H105" s="31">
        <f>G105/G117</f>
        <v>8.3186784384514588E-6</v>
      </c>
      <c r="I105" s="19">
        <f>ROUND(F105*'Прил. 10'!$D$12,2)</f>
        <v>3939.6</v>
      </c>
      <c r="J105" s="19">
        <f t="shared" si="7"/>
        <v>21.35</v>
      </c>
    </row>
    <row r="106" spans="1:10" s="1" customFormat="1" ht="15.6" customHeight="1" outlineLevel="1" x14ac:dyDescent="0.25">
      <c r="A106" s="17">
        <v>77</v>
      </c>
      <c r="B106" s="32" t="s">
        <v>232</v>
      </c>
      <c r="C106" s="22" t="s">
        <v>233</v>
      </c>
      <c r="D106" s="23" t="s">
        <v>149</v>
      </c>
      <c r="E106" s="33">
        <v>2.4206774438449832E-2</v>
      </c>
      <c r="F106" s="34">
        <v>57.63</v>
      </c>
      <c r="G106" s="34">
        <f t="shared" si="6"/>
        <v>1.4</v>
      </c>
      <c r="H106" s="31">
        <f>G106/G117</f>
        <v>4.3782518097112934E-6</v>
      </c>
      <c r="I106" s="19">
        <f>ROUND(F106*'Прил. 10'!$D$12,2)</f>
        <v>463.35</v>
      </c>
      <c r="J106" s="19">
        <f t="shared" si="7"/>
        <v>11.22</v>
      </c>
    </row>
    <row r="107" spans="1:10" s="1" customFormat="1" ht="31.35" customHeight="1" outlineLevel="1" x14ac:dyDescent="0.25">
      <c r="A107" s="17">
        <v>78</v>
      </c>
      <c r="B107" s="32" t="s">
        <v>234</v>
      </c>
      <c r="C107" s="22" t="s">
        <v>235</v>
      </c>
      <c r="D107" s="23" t="s">
        <v>149</v>
      </c>
      <c r="E107" s="33">
        <v>0.32741399916801639</v>
      </c>
      <c r="F107" s="34">
        <v>3.62</v>
      </c>
      <c r="G107" s="34">
        <f t="shared" si="6"/>
        <v>1.19</v>
      </c>
      <c r="H107" s="31">
        <f>G107/G117</f>
        <v>3.7215140382545996E-6</v>
      </c>
      <c r="I107" s="19">
        <f>ROUND(F107*'Прил. 10'!$D$12,2)</f>
        <v>29.1</v>
      </c>
      <c r="J107" s="19">
        <f t="shared" si="7"/>
        <v>9.5299999999999994</v>
      </c>
    </row>
    <row r="108" spans="1:10" s="1" customFormat="1" ht="31.35" customHeight="1" outlineLevel="1" x14ac:dyDescent="0.25">
      <c r="A108" s="17">
        <v>79</v>
      </c>
      <c r="B108" s="32" t="s">
        <v>236</v>
      </c>
      <c r="C108" s="22" t="s">
        <v>237</v>
      </c>
      <c r="D108" s="23" t="s">
        <v>124</v>
      </c>
      <c r="E108" s="33">
        <v>9.9887834089665311E-5</v>
      </c>
      <c r="F108" s="34">
        <v>10362</v>
      </c>
      <c r="G108" s="34">
        <f t="shared" si="6"/>
        <v>1.04</v>
      </c>
      <c r="H108" s="31">
        <f>G108/G117</f>
        <v>3.252415630071247E-6</v>
      </c>
      <c r="I108" s="19">
        <f>ROUND(F108*'Прил. 10'!$D$12,2)</f>
        <v>83310.48</v>
      </c>
      <c r="J108" s="19">
        <f t="shared" si="7"/>
        <v>8.32</v>
      </c>
    </row>
    <row r="109" spans="1:10" s="1" customFormat="1" ht="46.9" customHeight="1" outlineLevel="1" x14ac:dyDescent="0.25">
      <c r="A109" s="17">
        <v>80</v>
      </c>
      <c r="B109" s="32" t="s">
        <v>238</v>
      </c>
      <c r="C109" s="22" t="s">
        <v>239</v>
      </c>
      <c r="D109" s="23" t="s">
        <v>127</v>
      </c>
      <c r="E109" s="33">
        <v>8.0422512574756177E-4</v>
      </c>
      <c r="F109" s="34">
        <v>1287</v>
      </c>
      <c r="G109" s="34">
        <f t="shared" si="6"/>
        <v>1.04</v>
      </c>
      <c r="H109" s="31">
        <f>G109/G117</f>
        <v>3.252415630071247E-6</v>
      </c>
      <c r="I109" s="19">
        <f>ROUND(F109*'Прил. 10'!$D$12,2)</f>
        <v>10347.48</v>
      </c>
      <c r="J109" s="19">
        <f t="shared" si="7"/>
        <v>8.32</v>
      </c>
    </row>
    <row r="110" spans="1:10" s="1" customFormat="1" ht="31.35" customHeight="1" outlineLevel="1" x14ac:dyDescent="0.25">
      <c r="A110" s="17">
        <v>81</v>
      </c>
      <c r="B110" s="32" t="s">
        <v>240</v>
      </c>
      <c r="C110" s="22" t="s">
        <v>241</v>
      </c>
      <c r="D110" s="23" t="s">
        <v>127</v>
      </c>
      <c r="E110" s="33">
        <v>2.006656824156519E-3</v>
      </c>
      <c r="F110" s="34">
        <v>485.9</v>
      </c>
      <c r="G110" s="34">
        <f t="shared" si="6"/>
        <v>0.98</v>
      </c>
      <c r="H110" s="31">
        <f>G110/G117</f>
        <v>3.0647762667979054E-6</v>
      </c>
      <c r="I110" s="19">
        <f>ROUND(F110*'Прил. 10'!$D$12,2)</f>
        <v>3906.64</v>
      </c>
      <c r="J110" s="19">
        <f t="shared" si="7"/>
        <v>7.84</v>
      </c>
    </row>
    <row r="111" spans="1:10" s="1" customFormat="1" ht="15.6" customHeight="1" outlineLevel="1" x14ac:dyDescent="0.25">
      <c r="A111" s="17">
        <v>82</v>
      </c>
      <c r="B111" s="32" t="s">
        <v>242</v>
      </c>
      <c r="C111" s="22" t="s">
        <v>243</v>
      </c>
      <c r="D111" s="23" t="s">
        <v>124</v>
      </c>
      <c r="E111" s="33">
        <v>2.0139592683912649E-4</v>
      </c>
      <c r="F111" s="34">
        <v>2606.9</v>
      </c>
      <c r="G111" s="34">
        <f t="shared" si="6"/>
        <v>0.53</v>
      </c>
      <c r="H111" s="31">
        <f>G111/G117</f>
        <v>1.657481042247847E-6</v>
      </c>
      <c r="I111" s="19">
        <f>ROUND(F111*'Прил. 10'!$D$12,2)</f>
        <v>20959.48</v>
      </c>
      <c r="J111" s="19">
        <f t="shared" si="7"/>
        <v>4.22</v>
      </c>
    </row>
    <row r="112" spans="1:10" s="1" customFormat="1" ht="31.35" customHeight="1" outlineLevel="1" x14ac:dyDescent="0.25">
      <c r="A112" s="17">
        <v>83</v>
      </c>
      <c r="B112" s="32" t="s">
        <v>244</v>
      </c>
      <c r="C112" s="22" t="s">
        <v>245</v>
      </c>
      <c r="D112" s="23" t="s">
        <v>133</v>
      </c>
      <c r="E112" s="33">
        <v>1.2993363193480887E-3</v>
      </c>
      <c r="F112" s="34">
        <v>23.09</v>
      </c>
      <c r="G112" s="34">
        <f t="shared" si="6"/>
        <v>0.03</v>
      </c>
      <c r="H112" s="31">
        <f>G112/G117</f>
        <v>9.3819681636670578E-8</v>
      </c>
      <c r="I112" s="19">
        <f>ROUND(F112*'Прил. 10'!$D$12,2)</f>
        <v>185.64</v>
      </c>
      <c r="J112" s="19">
        <f t="shared" si="7"/>
        <v>0.24</v>
      </c>
    </row>
    <row r="113" spans="1:10" s="1" customFormat="1" ht="15.6" customHeight="1" outlineLevel="1" x14ac:dyDescent="0.25">
      <c r="A113" s="17">
        <v>84</v>
      </c>
      <c r="B113" s="32" t="s">
        <v>246</v>
      </c>
      <c r="C113" s="22" t="s">
        <v>247</v>
      </c>
      <c r="D113" s="23" t="s">
        <v>133</v>
      </c>
      <c r="E113" s="33">
        <v>1.5923474671493212E-3</v>
      </c>
      <c r="F113" s="34">
        <v>9.42</v>
      </c>
      <c r="G113" s="34">
        <f t="shared" si="6"/>
        <v>0.01</v>
      </c>
      <c r="H113" s="31">
        <f>G113/G117</f>
        <v>3.127322721222353E-8</v>
      </c>
      <c r="I113" s="19">
        <f>ROUND(F113*'Прил. 10'!$D$12,2)</f>
        <v>75.739999999999995</v>
      </c>
      <c r="J113" s="19">
        <f t="shared" si="7"/>
        <v>0.12</v>
      </c>
    </row>
    <row r="114" spans="1:10" s="1" customFormat="1" ht="15.6" customHeight="1" outlineLevel="1" x14ac:dyDescent="0.25">
      <c r="A114" s="17">
        <v>85</v>
      </c>
      <c r="B114" s="32" t="s">
        <v>248</v>
      </c>
      <c r="C114" s="22" t="s">
        <v>249</v>
      </c>
      <c r="D114" s="23" t="s">
        <v>124</v>
      </c>
      <c r="E114" s="33">
        <v>17.2</v>
      </c>
      <c r="F114" s="34"/>
      <c r="G114" s="24">
        <f t="shared" si="6"/>
        <v>0</v>
      </c>
      <c r="H114" s="31">
        <f>G114/G117</f>
        <v>0</v>
      </c>
      <c r="I114" s="19">
        <f>ROUND(F114*'Прил. 10'!$D$12,2)</f>
        <v>0</v>
      </c>
      <c r="J114" s="19">
        <f t="shared" si="7"/>
        <v>0</v>
      </c>
    </row>
    <row r="115" spans="1:10" s="1" customFormat="1" ht="15.6" customHeight="1" outlineLevel="1" x14ac:dyDescent="0.25">
      <c r="A115" s="17">
        <v>86</v>
      </c>
      <c r="B115" s="32" t="s">
        <v>250</v>
      </c>
      <c r="C115" s="22" t="s">
        <v>251</v>
      </c>
      <c r="D115" s="23" t="s">
        <v>124</v>
      </c>
      <c r="E115" s="33">
        <v>3.3599999999999998E-2</v>
      </c>
      <c r="F115" s="34"/>
      <c r="G115" s="24">
        <f t="shared" si="6"/>
        <v>0</v>
      </c>
      <c r="H115" s="31">
        <f>G115/G117</f>
        <v>0</v>
      </c>
      <c r="I115" s="19">
        <f>ROUND(F115*'Прил. 10'!$D$12,2)</f>
        <v>0</v>
      </c>
      <c r="J115" s="19">
        <f t="shared" si="7"/>
        <v>0</v>
      </c>
    </row>
    <row r="116" spans="1:10" s="1" customFormat="1" ht="15.6" customHeight="1" x14ac:dyDescent="0.25">
      <c r="A116" s="17"/>
      <c r="B116" s="119" t="s">
        <v>319</v>
      </c>
      <c r="C116" s="119"/>
      <c r="D116" s="119"/>
      <c r="E116" s="119"/>
      <c r="F116" s="124"/>
      <c r="G116" s="19">
        <f>SUM(G60:G115)</f>
        <v>46091.86000000003</v>
      </c>
      <c r="H116" s="31">
        <f>SUM(H60:H115)</f>
        <v>0.14414412104139968</v>
      </c>
      <c r="I116" s="19"/>
      <c r="J116" s="19">
        <f>SUM(J60:J115)</f>
        <v>370578.93999999989</v>
      </c>
    </row>
    <row r="117" spans="1:10" s="1" customFormat="1" ht="15.6" customHeight="1" x14ac:dyDescent="0.25">
      <c r="A117" s="17"/>
      <c r="B117" s="119" t="s">
        <v>320</v>
      </c>
      <c r="C117" s="120"/>
      <c r="D117" s="119"/>
      <c r="E117" s="119"/>
      <c r="F117" s="124"/>
      <c r="G117" s="19">
        <f>G59+G116</f>
        <v>319762.33</v>
      </c>
      <c r="H117" s="31">
        <f>H59+H116</f>
        <v>1</v>
      </c>
      <c r="I117" s="19"/>
      <c r="J117" s="19">
        <f>J59+J116</f>
        <v>2570880.1399999997</v>
      </c>
    </row>
    <row r="118" spans="1:10" s="1" customFormat="1" ht="15.6" customHeight="1" x14ac:dyDescent="0.25">
      <c r="A118" s="18"/>
      <c r="B118" s="23"/>
      <c r="C118" s="22" t="s">
        <v>321</v>
      </c>
      <c r="D118" s="23"/>
      <c r="E118" s="23"/>
      <c r="F118" s="24"/>
      <c r="G118" s="24">
        <f>+G14+G41+G117</f>
        <v>398747.38</v>
      </c>
      <c r="H118" s="37"/>
      <c r="I118" s="19"/>
      <c r="J118" s="24">
        <f>+J14+J41+J117</f>
        <v>4975938.459999999</v>
      </c>
    </row>
    <row r="119" spans="1:10" s="1" customFormat="1" ht="15.6" customHeight="1" x14ac:dyDescent="0.25">
      <c r="A119" s="18"/>
      <c r="B119" s="23"/>
      <c r="C119" s="22" t="s">
        <v>322</v>
      </c>
      <c r="D119" s="38">
        <v>1.0165109324657</v>
      </c>
      <c r="E119" s="23"/>
      <c r="F119" s="24"/>
      <c r="G119" s="24">
        <f>(G14+G16)*D119</f>
        <v>48629.232442162313</v>
      </c>
      <c r="H119" s="37"/>
      <c r="I119" s="19"/>
      <c r="J119" s="19">
        <f>(J14+J16)*D119</f>
        <v>2153786.5047271065</v>
      </c>
    </row>
    <row r="120" spans="1:10" s="1" customFormat="1" ht="15.6" customHeight="1" x14ac:dyDescent="0.25">
      <c r="A120" s="18"/>
      <c r="B120" s="23"/>
      <c r="C120" s="22" t="s">
        <v>323</v>
      </c>
      <c r="D120" s="38">
        <v>0.57927417022108996</v>
      </c>
      <c r="E120" s="23"/>
      <c r="F120" s="24"/>
      <c r="G120" s="24">
        <f>(G14+G16)*D120</f>
        <v>27712.105567908002</v>
      </c>
      <c r="H120" s="37"/>
      <c r="I120" s="19"/>
      <c r="J120" s="19">
        <f>(J14+J16)*D120</f>
        <v>1227367.9018216312</v>
      </c>
    </row>
    <row r="121" spans="1:10" s="1" customFormat="1" ht="15.6" customHeight="1" x14ac:dyDescent="0.25">
      <c r="A121" s="18"/>
      <c r="B121" s="23"/>
      <c r="C121" s="22" t="s">
        <v>324</v>
      </c>
      <c r="D121" s="23"/>
      <c r="E121" s="23"/>
      <c r="F121" s="24"/>
      <c r="G121" s="24">
        <f>G118+G119+G120</f>
        <v>475088.71801007027</v>
      </c>
      <c r="H121" s="37"/>
      <c r="I121" s="19"/>
      <c r="J121" s="24">
        <f>J118+J119+J120</f>
        <v>8357092.8665487366</v>
      </c>
    </row>
    <row r="122" spans="1:10" s="1" customFormat="1" ht="15.6" customHeight="1" x14ac:dyDescent="0.25">
      <c r="A122" s="18"/>
      <c r="B122" s="23"/>
      <c r="C122" s="22" t="s">
        <v>325</v>
      </c>
      <c r="D122" s="23"/>
      <c r="E122" s="23"/>
      <c r="F122" s="24"/>
      <c r="G122" s="24">
        <f>G47+G121</f>
        <v>475088.71801007027</v>
      </c>
      <c r="H122" s="37"/>
      <c r="I122" s="19"/>
      <c r="J122" s="19">
        <f>J47+J121</f>
        <v>8357092.8665487366</v>
      </c>
    </row>
    <row r="123" spans="1:10" s="1" customFormat="1" ht="15.6" customHeight="1" x14ac:dyDescent="0.25">
      <c r="A123" s="18"/>
      <c r="B123" s="23"/>
      <c r="C123" s="22" t="s">
        <v>290</v>
      </c>
      <c r="D123" s="23" t="s">
        <v>367</v>
      </c>
      <c r="E123" s="23">
        <v>1</v>
      </c>
      <c r="F123" s="24"/>
      <c r="G123" s="24">
        <f>G122/E123</f>
        <v>475088.71801007027</v>
      </c>
      <c r="H123" s="37"/>
      <c r="I123" s="19"/>
      <c r="J123" s="24">
        <f>J122/E123</f>
        <v>8357092.8665487366</v>
      </c>
    </row>
    <row r="124" spans="1:10" s="1" customFormat="1" ht="15.6" customHeight="1" x14ac:dyDescent="0.25">
      <c r="F124" s="39"/>
      <c r="G124" s="39"/>
      <c r="I124" s="39"/>
      <c r="J124" s="39"/>
    </row>
    <row r="125" spans="1:10" s="1" customFormat="1" ht="15.6" customHeight="1" x14ac:dyDescent="0.25">
      <c r="F125" s="39"/>
      <c r="G125" s="39"/>
      <c r="I125" s="39"/>
      <c r="J125" s="39"/>
    </row>
    <row r="126" spans="1:10" s="1" customFormat="1" ht="15.6" customHeight="1" x14ac:dyDescent="0.25">
      <c r="A126" s="7"/>
      <c r="F126" s="39"/>
      <c r="G126" s="39"/>
      <c r="I126" s="39"/>
      <c r="J126" s="39"/>
    </row>
    <row r="127" spans="1:10" s="1" customFormat="1" ht="15.6" customHeight="1" x14ac:dyDescent="0.25">
      <c r="F127" s="39"/>
      <c r="G127" s="39"/>
      <c r="I127" s="39"/>
      <c r="J127" s="39"/>
    </row>
    <row r="128" spans="1:10" s="1" customFormat="1" ht="15.6" customHeight="1" x14ac:dyDescent="0.25">
      <c r="F128" s="39"/>
      <c r="G128" s="39"/>
      <c r="I128" s="39"/>
      <c r="J128" s="39"/>
    </row>
    <row r="129" spans="1:10" s="1" customFormat="1" ht="15.6" customHeight="1" x14ac:dyDescent="0.25">
      <c r="A129" s="7"/>
      <c r="F129" s="39"/>
      <c r="G129" s="39"/>
      <c r="I129" s="39"/>
      <c r="J129" s="39"/>
    </row>
    <row r="130" spans="1:10" s="1" customFormat="1" ht="15.6" customHeight="1" x14ac:dyDescent="0.25">
      <c r="F130" s="39"/>
      <c r="G130" s="39"/>
      <c r="I130" s="39"/>
      <c r="J130" s="39"/>
    </row>
  </sheetData>
  <sheetProtection formatCells="0" formatColumns="0" formatRows="0" insertColumns="0" insertRows="0" insertHyperlinks="0" deleteColumns="0" deleteRows="0" sort="0" autoFilter="0" pivotTables="0"/>
  <mergeCells count="28"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17:F117"/>
    <mergeCell ref="B18:H18"/>
    <mergeCell ref="B21:F21"/>
    <mergeCell ref="B40:F40"/>
    <mergeCell ref="B41:F41"/>
    <mergeCell ref="B42:J42"/>
    <mergeCell ref="B43:J43"/>
    <mergeCell ref="B45:J45"/>
    <mergeCell ref="B49:H49"/>
    <mergeCell ref="B50:H50"/>
    <mergeCell ref="B59:F59"/>
    <mergeCell ref="B116:F116"/>
  </mergeCells>
  <conditionalFormatting sqref="E13:E130">
    <cfRule type="expression" dxfId="0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H10" sqref="H10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29" t="s">
        <v>326</v>
      </c>
      <c r="B1" s="129"/>
      <c r="C1" s="129"/>
      <c r="D1" s="129"/>
      <c r="E1" s="129"/>
      <c r="F1" s="129"/>
      <c r="G1" s="129"/>
    </row>
    <row r="2" spans="1:7" ht="21.75" customHeight="1" x14ac:dyDescent="0.25">
      <c r="A2" s="40"/>
      <c r="B2" s="40"/>
      <c r="C2" s="40"/>
      <c r="D2" s="40"/>
      <c r="E2" s="40"/>
      <c r="F2" s="40"/>
      <c r="G2" s="40"/>
    </row>
    <row r="3" spans="1:7" ht="15.6" customHeight="1" x14ac:dyDescent="0.25">
      <c r="A3" s="107" t="s">
        <v>327</v>
      </c>
      <c r="B3" s="107"/>
      <c r="C3" s="107"/>
      <c r="D3" s="107"/>
      <c r="E3" s="107"/>
      <c r="F3" s="107"/>
      <c r="G3" s="107"/>
    </row>
    <row r="4" spans="1:7" ht="25.5" customHeight="1" x14ac:dyDescent="0.25">
      <c r="A4" s="130" t="s">
        <v>372</v>
      </c>
      <c r="B4" s="130"/>
      <c r="C4" s="130"/>
      <c r="D4" s="130"/>
      <c r="E4" s="130"/>
      <c r="F4" s="130"/>
      <c r="G4" s="130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8" t="s">
        <v>298</v>
      </c>
      <c r="B6" s="138" t="s">
        <v>43</v>
      </c>
      <c r="C6" s="138" t="s">
        <v>256</v>
      </c>
      <c r="D6" s="138" t="s">
        <v>45</v>
      </c>
      <c r="E6" s="139" t="s">
        <v>299</v>
      </c>
      <c r="F6" s="138" t="s">
        <v>47</v>
      </c>
      <c r="G6" s="138"/>
    </row>
    <row r="7" spans="1:7" s="1" customFormat="1" ht="15.6" customHeight="1" x14ac:dyDescent="0.25">
      <c r="A7" s="138"/>
      <c r="B7" s="138"/>
      <c r="C7" s="138"/>
      <c r="D7" s="138"/>
      <c r="E7" s="123"/>
      <c r="F7" s="5" t="s">
        <v>302</v>
      </c>
      <c r="G7" s="5" t="s">
        <v>49</v>
      </c>
    </row>
    <row r="8" spans="1:7" s="1" customFormat="1" ht="15.6" customHeight="1" x14ac:dyDescent="0.25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</row>
    <row r="9" spans="1:7" s="1" customFormat="1" ht="15.6" customHeight="1" x14ac:dyDescent="0.25">
      <c r="A9" s="18"/>
      <c r="B9" s="135" t="s">
        <v>328</v>
      </c>
      <c r="C9" s="135"/>
      <c r="D9" s="135"/>
      <c r="E9" s="135"/>
      <c r="F9" s="135"/>
      <c r="G9" s="135"/>
    </row>
    <row r="10" spans="1:7" s="1" customFormat="1" ht="31.35" customHeight="1" x14ac:dyDescent="0.25">
      <c r="A10" s="23"/>
      <c r="B10" s="41"/>
      <c r="C10" s="22" t="s">
        <v>329</v>
      </c>
      <c r="D10" s="41"/>
      <c r="E10" s="42"/>
      <c r="F10" s="24"/>
      <c r="G10" s="24">
        <v>0</v>
      </c>
    </row>
    <row r="11" spans="1:7" s="1" customFormat="1" ht="15.6" customHeight="1" x14ac:dyDescent="0.25">
      <c r="A11" s="23"/>
      <c r="B11" s="135" t="s">
        <v>330</v>
      </c>
      <c r="C11" s="135"/>
      <c r="D11" s="135"/>
      <c r="E11" s="136"/>
      <c r="F11" s="137"/>
      <c r="G11" s="137"/>
    </row>
    <row r="12" spans="1:7" s="1" customFormat="1" ht="31.35" customHeight="1" x14ac:dyDescent="0.25">
      <c r="A12" s="23"/>
      <c r="B12" s="22"/>
      <c r="C12" s="22" t="s">
        <v>331</v>
      </c>
      <c r="D12" s="22"/>
      <c r="E12" s="33"/>
      <c r="F12" s="24"/>
      <c r="G12" s="24">
        <v>0</v>
      </c>
    </row>
    <row r="13" spans="1:7" s="1" customFormat="1" ht="15.6" customHeight="1" x14ac:dyDescent="0.25">
      <c r="A13" s="23"/>
      <c r="B13" s="22"/>
      <c r="C13" s="22" t="s">
        <v>332</v>
      </c>
      <c r="D13" s="22"/>
      <c r="E13" s="33"/>
      <c r="F13" s="24"/>
      <c r="G13" s="24">
        <v>0</v>
      </c>
    </row>
    <row r="14" spans="1:7" s="1" customFormat="1" ht="15.6" customHeight="1" x14ac:dyDescent="0.25">
      <c r="B14" s="40"/>
    </row>
    <row r="15" spans="1:7" s="1" customFormat="1" ht="15.6" customHeight="1" x14ac:dyDescent="0.25">
      <c r="A15" s="1" t="s">
        <v>252</v>
      </c>
    </row>
    <row r="16" spans="1:7" s="1" customFormat="1" ht="15.6" customHeight="1" x14ac:dyDescent="0.25">
      <c r="A16" s="7" t="s">
        <v>23</v>
      </c>
    </row>
    <row r="17" spans="1:1" s="1" customFormat="1" ht="15.6" customHeight="1" x14ac:dyDescent="0.25"/>
    <row r="18" spans="1:1" s="1" customFormat="1" ht="15.6" customHeight="1" x14ac:dyDescent="0.25">
      <c r="A18" s="1" t="s">
        <v>253</v>
      </c>
    </row>
    <row r="19" spans="1:1" s="1" customFormat="1" ht="15.6" customHeight="1" x14ac:dyDescent="0.25">
      <c r="A19" s="7" t="s">
        <v>25</v>
      </c>
    </row>
    <row r="20" spans="1:1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89B3-67F5-43F7-8704-867A20700B48}">
  <dimension ref="A1:E17"/>
  <sheetViews>
    <sheetView view="pageBreakPreview" workbookViewId="0">
      <selection activeCell="D11" sqref="D11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63"/>
      <c r="C1" s="63"/>
      <c r="D1" s="64" t="s">
        <v>354</v>
      </c>
    </row>
    <row r="2" spans="1:5" x14ac:dyDescent="0.25">
      <c r="A2" s="64"/>
      <c r="B2" s="64"/>
      <c r="C2" s="64"/>
      <c r="D2" s="64"/>
    </row>
    <row r="3" spans="1:5" ht="24.75" customHeight="1" x14ac:dyDescent="0.25">
      <c r="A3" s="140" t="s">
        <v>355</v>
      </c>
      <c r="B3" s="140"/>
      <c r="C3" s="140"/>
      <c r="D3" s="140"/>
    </row>
    <row r="4" spans="1:5" ht="24.75" customHeight="1" x14ac:dyDescent="0.25">
      <c r="A4" s="65"/>
      <c r="B4" s="65"/>
      <c r="C4" s="65"/>
      <c r="D4" s="65"/>
    </row>
    <row r="5" spans="1:5" ht="24.6" customHeight="1" x14ac:dyDescent="0.25">
      <c r="A5" s="141" t="s">
        <v>356</v>
      </c>
      <c r="B5" s="141"/>
      <c r="C5" s="141"/>
      <c r="D5" s="66" t="str">
        <f>'Прил.5 Расчет СМР и ОБ'!D6:J6</f>
        <v xml:space="preserve">Постоянная часть ПС резервуар накопитель ЗПС 220 кВ </v>
      </c>
    </row>
    <row r="6" spans="1:5" ht="19.899999999999999" customHeight="1" x14ac:dyDescent="0.25">
      <c r="A6" s="141" t="s">
        <v>364</v>
      </c>
      <c r="B6" s="141"/>
      <c r="C6" s="141"/>
      <c r="D6" s="66"/>
    </row>
    <row r="7" spans="1:5" x14ac:dyDescent="0.25">
      <c r="A7" s="63"/>
      <c r="B7" s="63"/>
      <c r="C7" s="63"/>
      <c r="D7" s="63"/>
    </row>
    <row r="8" spans="1:5" ht="14.45" customHeight="1" x14ac:dyDescent="0.25">
      <c r="A8" s="142" t="s">
        <v>357</v>
      </c>
      <c r="B8" s="142" t="s">
        <v>358</v>
      </c>
      <c r="C8" s="142" t="s">
        <v>359</v>
      </c>
      <c r="D8" s="142" t="s">
        <v>360</v>
      </c>
    </row>
    <row r="9" spans="1:5" ht="15" customHeight="1" x14ac:dyDescent="0.25">
      <c r="A9" s="142"/>
      <c r="B9" s="142"/>
      <c r="C9" s="142"/>
      <c r="D9" s="142"/>
    </row>
    <row r="10" spans="1:5" x14ac:dyDescent="0.25">
      <c r="A10" s="67">
        <v>1</v>
      </c>
      <c r="B10" s="67">
        <v>2</v>
      </c>
      <c r="C10" s="67">
        <v>3</v>
      </c>
      <c r="D10" s="67">
        <v>4</v>
      </c>
    </row>
    <row r="11" spans="1:5" ht="41.45" customHeight="1" x14ac:dyDescent="0.25">
      <c r="A11" s="81" t="s">
        <v>373</v>
      </c>
      <c r="B11" s="67" t="s">
        <v>362</v>
      </c>
      <c r="C11" s="68" t="str">
        <f>D5</f>
        <v xml:space="preserve">Постоянная часть ПС резервуар накопитель ЗПС 220 кВ </v>
      </c>
      <c r="D11" s="69">
        <f>'Прил.4 РМ'!C41/1000</f>
        <v>9344.9967665487366</v>
      </c>
      <c r="E11" s="62"/>
    </row>
    <row r="12" spans="1:5" x14ac:dyDescent="0.25">
      <c r="A12" s="70"/>
      <c r="B12" s="71"/>
      <c r="C12" s="70"/>
      <c r="D12" s="70"/>
    </row>
    <row r="13" spans="1:5" x14ac:dyDescent="0.25">
      <c r="A13" s="63" t="s">
        <v>363</v>
      </c>
      <c r="B13" s="72"/>
      <c r="C13" s="72"/>
      <c r="D13" s="70"/>
    </row>
    <row r="14" spans="1:5" x14ac:dyDescent="0.25">
      <c r="A14" s="73" t="s">
        <v>23</v>
      </c>
      <c r="B14" s="72"/>
      <c r="C14" s="72"/>
      <c r="D14" s="70"/>
    </row>
    <row r="15" spans="1:5" x14ac:dyDescent="0.25">
      <c r="A15" s="63"/>
      <c r="B15" s="72"/>
      <c r="C15" s="72"/>
      <c r="D15" s="70"/>
    </row>
    <row r="16" spans="1:5" x14ac:dyDescent="0.25">
      <c r="A16" s="63" t="s">
        <v>361</v>
      </c>
      <c r="B16" s="72"/>
      <c r="C16" s="72"/>
      <c r="D16" s="70"/>
    </row>
    <row r="17" spans="1:4" x14ac:dyDescent="0.25">
      <c r="A17" s="73" t="s">
        <v>25</v>
      </c>
      <c r="B17" s="72"/>
      <c r="C17" s="72"/>
      <c r="D17" s="70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E32"/>
  <sheetViews>
    <sheetView topLeftCell="A12" workbookViewId="0">
      <selection activeCell="D16" sqref="D16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14" t="s">
        <v>333</v>
      </c>
      <c r="C4" s="114"/>
      <c r="D4" s="114"/>
    </row>
    <row r="5" spans="2:5" ht="18" customHeight="1" x14ac:dyDescent="0.25">
      <c r="B5" s="8"/>
    </row>
    <row r="6" spans="2:5" ht="15.6" customHeight="1" x14ac:dyDescent="0.25">
      <c r="B6" s="107" t="s">
        <v>334</v>
      </c>
      <c r="C6" s="107"/>
      <c r="D6" s="107"/>
    </row>
    <row r="7" spans="2:5" ht="18" customHeight="1" x14ac:dyDescent="0.25">
      <c r="B7" s="9"/>
    </row>
    <row r="8" spans="2:5" s="1" customFormat="1" ht="46.9" customHeight="1" x14ac:dyDescent="0.25">
      <c r="B8" s="5" t="s">
        <v>335</v>
      </c>
      <c r="C8" s="5" t="s">
        <v>336</v>
      </c>
      <c r="D8" s="5" t="s">
        <v>337</v>
      </c>
    </row>
    <row r="9" spans="2:5" s="1" customFormat="1" ht="15.6" customHeight="1" x14ac:dyDescent="0.25">
      <c r="B9" s="5">
        <v>1</v>
      </c>
      <c r="C9" s="5">
        <v>2</v>
      </c>
      <c r="D9" s="5">
        <v>3</v>
      </c>
    </row>
    <row r="10" spans="2:5" s="1" customFormat="1" ht="31.35" customHeight="1" x14ac:dyDescent="0.25">
      <c r="B10" s="5" t="s">
        <v>338</v>
      </c>
      <c r="C10" s="5" t="s">
        <v>339</v>
      </c>
      <c r="D10" s="5">
        <v>44.29</v>
      </c>
    </row>
    <row r="11" spans="2:5" s="1" customFormat="1" ht="31.35" customHeight="1" x14ac:dyDescent="0.25">
      <c r="B11" s="5" t="s">
        <v>340</v>
      </c>
      <c r="C11" s="5" t="s">
        <v>339</v>
      </c>
      <c r="D11" s="5">
        <v>13.47</v>
      </c>
    </row>
    <row r="12" spans="2:5" s="1" customFormat="1" ht="31.35" customHeight="1" x14ac:dyDescent="0.25">
      <c r="B12" s="5" t="s">
        <v>341</v>
      </c>
      <c r="C12" s="5" t="s">
        <v>339</v>
      </c>
      <c r="D12" s="5">
        <v>8.0399999999999991</v>
      </c>
    </row>
    <row r="13" spans="2:5" s="1" customFormat="1" ht="31.35" customHeight="1" x14ac:dyDescent="0.25">
      <c r="B13" s="5" t="s">
        <v>342</v>
      </c>
      <c r="C13" s="10" t="s">
        <v>343</v>
      </c>
      <c r="D13" s="5">
        <v>6.26</v>
      </c>
    </row>
    <row r="14" spans="2:5" s="1" customFormat="1" ht="78" customHeight="1" x14ac:dyDescent="0.25">
      <c r="B14" s="5" t="s">
        <v>344</v>
      </c>
      <c r="C14" s="5" t="s">
        <v>345</v>
      </c>
      <c r="D14" s="11">
        <v>3.9E-2</v>
      </c>
    </row>
    <row r="15" spans="2:5" s="1" customFormat="1" ht="78" customHeight="1" x14ac:dyDescent="0.25">
      <c r="B15" s="5" t="s">
        <v>346</v>
      </c>
      <c r="C15" s="5" t="s">
        <v>347</v>
      </c>
      <c r="D15" s="11">
        <v>2.1000000000000001E-2</v>
      </c>
      <c r="E15" s="4"/>
    </row>
    <row r="16" spans="2:5" s="1" customFormat="1" ht="31.35" customHeight="1" x14ac:dyDescent="0.25">
      <c r="B16" s="5" t="s">
        <v>280</v>
      </c>
      <c r="C16" s="5"/>
      <c r="D16" s="5" t="s">
        <v>374</v>
      </c>
    </row>
    <row r="17" spans="2:4" s="1" customFormat="1" ht="31.35" customHeight="1" x14ac:dyDescent="0.25">
      <c r="B17" s="5" t="s">
        <v>348</v>
      </c>
      <c r="C17" s="5" t="s">
        <v>349</v>
      </c>
      <c r="D17" s="11">
        <v>2.1399999999999999E-2</v>
      </c>
    </row>
    <row r="18" spans="2:4" s="1" customFormat="1" ht="15.6" customHeight="1" x14ac:dyDescent="0.25">
      <c r="B18" s="5" t="s">
        <v>350</v>
      </c>
      <c r="C18" s="5" t="s">
        <v>351</v>
      </c>
      <c r="D18" s="11">
        <v>2E-3</v>
      </c>
    </row>
    <row r="19" spans="2:4" s="1" customFormat="1" ht="15.6" customHeight="1" x14ac:dyDescent="0.25">
      <c r="B19" s="5" t="s">
        <v>288</v>
      </c>
      <c r="C19" s="5" t="s">
        <v>352</v>
      </c>
      <c r="D19" s="11">
        <v>0.03</v>
      </c>
    </row>
    <row r="20" spans="2:4" s="1" customFormat="1" ht="15.6" customHeight="1" x14ac:dyDescent="0.25">
      <c r="B20" s="3"/>
    </row>
    <row r="21" spans="2:4" s="1" customFormat="1" ht="15.6" customHeight="1" x14ac:dyDescent="0.25">
      <c r="B21" s="3"/>
    </row>
    <row r="22" spans="2:4" s="1" customFormat="1" ht="15.6" customHeight="1" x14ac:dyDescent="0.25">
      <c r="B22" s="3"/>
    </row>
    <row r="23" spans="2:4" s="1" customFormat="1" ht="15.6" customHeight="1" x14ac:dyDescent="0.25">
      <c r="B23" s="3"/>
    </row>
    <row r="24" spans="2:4" s="1" customFormat="1" ht="15.6" customHeight="1" x14ac:dyDescent="0.25"/>
    <row r="25" spans="2:4" s="1" customFormat="1" ht="15.6" customHeight="1" x14ac:dyDescent="0.25"/>
    <row r="26" spans="2:4" s="1" customFormat="1" ht="15.6" customHeight="1" x14ac:dyDescent="0.25">
      <c r="B26" s="1" t="s">
        <v>252</v>
      </c>
    </row>
    <row r="27" spans="2:4" s="1" customFormat="1" ht="15.6" customHeight="1" x14ac:dyDescent="0.25">
      <c r="B27" s="7" t="s">
        <v>23</v>
      </c>
    </row>
    <row r="28" spans="2:4" s="1" customFormat="1" ht="15.6" customHeight="1" x14ac:dyDescent="0.25"/>
    <row r="29" spans="2:4" s="1" customFormat="1" ht="15.6" customHeight="1" x14ac:dyDescent="0.25">
      <c r="B29" s="1" t="s">
        <v>353</v>
      </c>
    </row>
    <row r="30" spans="2:4" s="1" customFormat="1" ht="15.6" customHeight="1" x14ac:dyDescent="0.25">
      <c r="B30" s="7" t="s">
        <v>25</v>
      </c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1E3A-BC33-4D81-A0F3-4F43C0977C0C}">
  <dimension ref="A2:G13"/>
  <sheetViews>
    <sheetView view="pageBreakPreview" zoomScale="60" zoomScaleNormal="100" workbookViewId="0">
      <selection activeCell="N28" sqref="N28"/>
    </sheetView>
  </sheetViews>
  <sheetFormatPr defaultRowHeight="15" x14ac:dyDescent="0.25"/>
  <cols>
    <col min="1" max="1" width="9.140625" style="90"/>
    <col min="2" max="2" width="34" style="90" customWidth="1"/>
    <col min="3" max="3" width="13.7109375" style="90" customWidth="1"/>
    <col min="4" max="4" width="23.7109375" style="90" customWidth="1"/>
    <col min="5" max="5" width="24.85546875" style="90" customWidth="1"/>
    <col min="6" max="6" width="45" style="90" customWidth="1"/>
    <col min="7" max="16384" width="9.140625" style="90"/>
  </cols>
  <sheetData>
    <row r="2" spans="1:7" ht="17.25" x14ac:dyDescent="0.25">
      <c r="A2" s="143" t="s">
        <v>376</v>
      </c>
      <c r="B2" s="143"/>
      <c r="C2" s="143"/>
      <c r="D2" s="143"/>
      <c r="E2" s="143"/>
      <c r="F2" s="143"/>
    </row>
    <row r="4" spans="1:7" ht="15.75" x14ac:dyDescent="0.25">
      <c r="A4" s="91" t="s">
        <v>377</v>
      </c>
      <c r="B4" s="92"/>
      <c r="C4" s="92"/>
      <c r="D4" s="92"/>
      <c r="E4" s="92"/>
      <c r="F4" s="92"/>
      <c r="G4" s="92"/>
    </row>
    <row r="5" spans="1:7" ht="15.75" x14ac:dyDescent="0.25">
      <c r="A5" s="93" t="s">
        <v>298</v>
      </c>
      <c r="B5" s="93" t="s">
        <v>378</v>
      </c>
      <c r="C5" s="93" t="s">
        <v>379</v>
      </c>
      <c r="D5" s="93" t="s">
        <v>380</v>
      </c>
      <c r="E5" s="93" t="s">
        <v>381</v>
      </c>
      <c r="F5" s="93" t="s">
        <v>382</v>
      </c>
      <c r="G5" s="92"/>
    </row>
    <row r="6" spans="1:7" ht="15.75" x14ac:dyDescent="0.25">
      <c r="A6" s="93">
        <v>1</v>
      </c>
      <c r="B6" s="93">
        <v>2</v>
      </c>
      <c r="C6" s="93">
        <v>3</v>
      </c>
      <c r="D6" s="93">
        <v>4</v>
      </c>
      <c r="E6" s="93">
        <v>5</v>
      </c>
      <c r="F6" s="93">
        <v>6</v>
      </c>
      <c r="G6" s="92"/>
    </row>
    <row r="7" spans="1:7" ht="126" x14ac:dyDescent="0.25">
      <c r="A7" s="94" t="s">
        <v>383</v>
      </c>
      <c r="B7" s="95" t="s">
        <v>384</v>
      </c>
      <c r="C7" s="96" t="s">
        <v>385</v>
      </c>
      <c r="D7" s="96" t="s">
        <v>386</v>
      </c>
      <c r="E7" s="97">
        <v>47872.94</v>
      </c>
      <c r="F7" s="95" t="s">
        <v>387</v>
      </c>
      <c r="G7" s="92"/>
    </row>
    <row r="8" spans="1:7" ht="47.25" x14ac:dyDescent="0.25">
      <c r="A8" s="94" t="s">
        <v>388</v>
      </c>
      <c r="B8" s="95" t="s">
        <v>389</v>
      </c>
      <c r="C8" s="96" t="s">
        <v>390</v>
      </c>
      <c r="D8" s="96" t="s">
        <v>391</v>
      </c>
      <c r="E8" s="97">
        <f>1973/12</f>
        <v>164.41666666666666</v>
      </c>
      <c r="F8" s="95" t="s">
        <v>392</v>
      </c>
      <c r="G8" s="98"/>
    </row>
    <row r="9" spans="1:7" ht="15.75" x14ac:dyDescent="0.25">
      <c r="A9" s="94" t="s">
        <v>393</v>
      </c>
      <c r="B9" s="95" t="s">
        <v>394</v>
      </c>
      <c r="C9" s="96" t="s">
        <v>395</v>
      </c>
      <c r="D9" s="96" t="s">
        <v>386</v>
      </c>
      <c r="E9" s="97">
        <v>1</v>
      </c>
      <c r="F9" s="95"/>
      <c r="G9" s="98"/>
    </row>
    <row r="10" spans="1:7" ht="15.75" x14ac:dyDescent="0.25">
      <c r="A10" s="94" t="s">
        <v>396</v>
      </c>
      <c r="B10" s="95" t="s">
        <v>397</v>
      </c>
      <c r="C10" s="96"/>
      <c r="D10" s="96"/>
      <c r="E10" s="99">
        <v>3.9</v>
      </c>
      <c r="F10" s="95" t="s">
        <v>398</v>
      </c>
      <c r="G10" s="98"/>
    </row>
    <row r="11" spans="1:7" ht="78.75" x14ac:dyDescent="0.25">
      <c r="A11" s="94" t="s">
        <v>399</v>
      </c>
      <c r="B11" s="95" t="s">
        <v>400</v>
      </c>
      <c r="C11" s="96" t="s">
        <v>401</v>
      </c>
      <c r="D11" s="96" t="s">
        <v>386</v>
      </c>
      <c r="E11" s="100">
        <v>1.4</v>
      </c>
      <c r="F11" s="95" t="s">
        <v>402</v>
      </c>
      <c r="G11" s="92"/>
    </row>
    <row r="12" spans="1:7" ht="78.75" x14ac:dyDescent="0.25">
      <c r="A12" s="94" t="s">
        <v>403</v>
      </c>
      <c r="B12" s="101" t="s">
        <v>404</v>
      </c>
      <c r="C12" s="96" t="s">
        <v>405</v>
      </c>
      <c r="D12" s="96" t="s">
        <v>386</v>
      </c>
      <c r="E12" s="102">
        <v>1.139</v>
      </c>
      <c r="F12" s="103" t="s">
        <v>406</v>
      </c>
      <c r="G12" s="98" t="s">
        <v>407</v>
      </c>
    </row>
    <row r="13" spans="1:7" ht="76.150000000000006" customHeight="1" x14ac:dyDescent="0.25">
      <c r="A13" s="94" t="s">
        <v>408</v>
      </c>
      <c r="B13" s="104" t="s">
        <v>409</v>
      </c>
      <c r="C13" s="96" t="s">
        <v>410</v>
      </c>
      <c r="D13" s="96" t="s">
        <v>411</v>
      </c>
      <c r="E13" s="105">
        <v>452.2</v>
      </c>
      <c r="F13" s="95" t="s">
        <v>412</v>
      </c>
      <c r="G13" s="92"/>
    </row>
  </sheetData>
  <mergeCells count="1">
    <mergeCell ref="A2:F2"/>
  </mergeCells>
  <hyperlinks>
    <hyperlink ref="G12" r:id="rId1" xr:uid="{3E99AB89-8635-4A75-A514-3D0E53869BDA}"/>
  </hyperlinks>
  <pageMargins left="0.7" right="0.7" top="0.75" bottom="0.75" header="0.3" footer="0.3"/>
  <pageSetup paperSize="9" scale="5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'Прил.1 Сравнит табл'!Область_печати</vt:lpstr>
      <vt:lpstr>'Прил.2 Расч стоим'!Область_печати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112</cp:lastModifiedBy>
  <dcterms:created xsi:type="dcterms:W3CDTF">2023-08-25T11:34:43Z</dcterms:created>
  <dcterms:modified xsi:type="dcterms:W3CDTF">2023-10-07T12:15:25Z</dcterms:modified>
  <cp:category/>
</cp:coreProperties>
</file>