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4\Desktop\З1_З2\З2\500 кВ\"/>
    </mc:Choice>
  </mc:AlternateContent>
  <xr:revisionPtr revIDLastSave="0" documentId="13_ncr:1_{6BDF7240-C440-4FC8-B93A-90FD4A8F6F84}" xr6:coauthVersionLast="40" xr6:coauthVersionMax="40" xr10:uidLastSave="{00000000-0000-0000-0000-000000000000}"/>
  <bookViews>
    <workbookView xWindow="0" yWindow="0" windowWidth="28800" windowHeight="12225" tabRatio="924" firstSheet="4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4.5 РМ" sheetId="4" state="hidden" r:id="rId4"/>
    <sheet name="Прил.1 Сравнит табл" sheetId="5" r:id="rId5"/>
    <sheet name="Прил.2 Расч стоим" sheetId="6" r:id="rId6"/>
    <sheet name="Прил.3" sheetId="7" r:id="rId7"/>
    <sheet name="Прил.4 РМ" sheetId="8" r:id="rId8"/>
    <sheet name="Прил.5 Расчет СМР и ОБ" sheetId="9" r:id="rId9"/>
    <sheet name="Прил.6 Расчет ОБ" sheetId="10" r:id="rId10"/>
    <sheet name="Прил.7 Расчет пок." sheetId="11" r:id="rId11"/>
    <sheet name="Прил.10" sheetId="12" r:id="rId12"/>
    <sheet name="ФОТр.тек." sheetId="13" r:id="rId13"/>
    <sheet name="4.7 Прил.6 Расчет Прочие" sheetId="14" state="hidden" r:id="rId14"/>
    <sheet name="4.8 Прил. 6.1 Расчет ПНР" sheetId="15" state="hidden" r:id="rId15"/>
    <sheet name="4.9 Прил 6.2 Расчет ПИР" sheetId="16" state="hidden" r:id="rId16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5">#REF!</definedName>
    <definedName name="\AUTOEXEC" localSheetId="6">#REF!</definedName>
    <definedName name="\AUTOEXEC" localSheetId="8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5">#REF!</definedName>
    <definedName name="\k" localSheetId="8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5">#REF!</definedName>
    <definedName name="\m" localSheetId="8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5">#REF!</definedName>
    <definedName name="\n" localSheetId="8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5">#REF!</definedName>
    <definedName name="\n11" localSheetId="8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5">#REF!</definedName>
    <definedName name="\s" localSheetId="8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5">#REF!</definedName>
    <definedName name="\z" localSheetId="6">#REF!</definedName>
    <definedName name="\z" localSheetId="8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5">#REF!</definedName>
    <definedName name="________________________a2" localSheetId="8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5">#REF!</definedName>
    <definedName name="_______________________a2" localSheetId="8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5">#REF!</definedName>
    <definedName name="_____________________a2" localSheetId="8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5">#REF!</definedName>
    <definedName name="____________________a2" localSheetId="8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5">#REF!</definedName>
    <definedName name="___________________a2" localSheetId="8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5">#REF!</definedName>
    <definedName name="__________________a2" localSheetId="8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5">#REF!</definedName>
    <definedName name="_________________a2" localSheetId="8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5">#REF!</definedName>
    <definedName name="________________a2" localSheetId="8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5">#REF!</definedName>
    <definedName name="_______________a2" localSheetId="8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5">#REF!</definedName>
    <definedName name="______________a2" localSheetId="8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5">#REF!</definedName>
    <definedName name="_____________a2" localSheetId="8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5">#REF!</definedName>
    <definedName name="____________a2" localSheetId="8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5">#REF!</definedName>
    <definedName name="___________a2" localSheetId="8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5">#REF!</definedName>
    <definedName name="__________a2" localSheetId="8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5">#REF!</definedName>
    <definedName name="_________a2" localSheetId="8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5">#REF!</definedName>
    <definedName name="________a2" localSheetId="8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5">#REF!</definedName>
    <definedName name="_______a2" localSheetId="8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5">#REF!</definedName>
    <definedName name="______a2" localSheetId="6">#REF!</definedName>
    <definedName name="______a2" localSheetId="8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5">#REF!</definedName>
    <definedName name="______xlnm.Primt_Area_3" localSheetId="6">#REF!</definedName>
    <definedName name="______xlnm.Primt_Area_3" localSheetId="8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5">#REF!</definedName>
    <definedName name="______xlnm.Print_Area_1" localSheetId="8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5">#REF!</definedName>
    <definedName name="______xlnm.Print_Area_2" localSheetId="8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5">#REF!</definedName>
    <definedName name="______xlnm.Print_Area_3" localSheetId="8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5">#REF!</definedName>
    <definedName name="______xlnm.Print_Area_4" localSheetId="8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5">#REF!</definedName>
    <definedName name="______xlnm.Print_Area_5" localSheetId="8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5">#REF!</definedName>
    <definedName name="______xlnm.Print_Area_6" localSheetId="8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5">#REF!</definedName>
    <definedName name="_____a2" localSheetId="8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5">#REF!</definedName>
    <definedName name="_____xlnm.Print_Area_1" localSheetId="6">#REF!</definedName>
    <definedName name="_____xlnm.Print_Area_1" localSheetId="8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5">#REF!</definedName>
    <definedName name="_____xlnm.Print_Area_2" localSheetId="8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5">#REF!</definedName>
    <definedName name="_____xlnm.Print_Area_3" localSheetId="8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5">#REF!</definedName>
    <definedName name="_____xlnm.Print_Area_4" localSheetId="8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5">#REF!</definedName>
    <definedName name="_____xlnm.Print_Area_5" localSheetId="8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5">#REF!</definedName>
    <definedName name="_____xlnm.Print_Area_6" localSheetId="8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5">#REF!</definedName>
    <definedName name="____a2" localSheetId="8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5">#REF!</definedName>
    <definedName name="____xlnm.Primt_Area_3" localSheetId="6">#REF!</definedName>
    <definedName name="____xlnm.Primt_Area_3" localSheetId="8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5">#REF!</definedName>
    <definedName name="____xlnm.Print_Area_1" localSheetId="8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5">#REF!</definedName>
    <definedName name="____xlnm.Print_Area_2" localSheetId="8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5">#REF!</definedName>
    <definedName name="____xlnm.Print_Area_3" localSheetId="8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5">#REF!</definedName>
    <definedName name="____xlnm.Print_Area_4" localSheetId="8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5">#REF!</definedName>
    <definedName name="____xlnm.Print_Area_5" localSheetId="8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5">#REF!</definedName>
    <definedName name="____xlnm.Print_Area_6" localSheetId="8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5">#REF!</definedName>
    <definedName name="___a2" localSheetId="8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3">{"'4.5 РМ'!glc1",#N/A,FALSE,"GLC";"'4.5 РМ'!glc2",#N/A,FALSE,"GLC";"'4.5 РМ'!glc3",#N/A,FALSE,"GLC";"'4.5 РМ'!glc4",#N/A,FALSE,"GLC";"'4.5 РМ'!glc5",#N/A,FALSE,"GLC"}</definedName>
    <definedName name="_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1">{"'Прил. 10'!glc1",#N/A,FALSE,"GLC";"'Прил. 10'!glc2",#N/A,FALSE,"GLC";"'Прил. 10'!glc3",#N/A,FALSE,"GLC";"'Прил. 10'!glc4",#N/A,FALSE,"GLC";"'Прил. 10'!glc5",#N/A,FALSE,"GLC"}</definedName>
    <definedName name="_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 3'!glc1",#N/A,FALSE,"GLC";"'Прил. 3'!glc2",#N/A,FALSE,"GLC";"'Прил. 3'!glc3",#N/A,FALSE,"GLC";"'Прил. 3'!glc4",#N/A,FALSE,"GLC";"'Прил. 3'!glc5",#N/A,FALSE,"GLC"}</definedName>
    <definedName name="___wrn2" localSheetId="7">{"'Прил.4 РМ'!glc1",#N/A,FALSE,"GLC";"'Прил.4 РМ'!glc2",#N/A,FALSE,"GLC";"'Прил.4 РМ'!glc3",#N/A,FALSE,"GLC";"'Прил.4 РМ'!glc4",#N/A,FALSE,"GLC";"'Прил.4 РМ'!glc5",#N/A,FALSE,"GLC"}</definedName>
    <definedName name="_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3">{"'4.5 РМ'!glc1",#N/A,FALSE,"GLC";"'4.5 РМ'!glc2",#N/A,FALSE,"GLC";"'4.5 РМ'!glc3",#N/A,FALSE,"GLC";"'4.5 РМ'!glc4",#N/A,FALSE,"GLC";"'4.5 РМ'!glc5",#N/A,FALSE,"GLC"}</definedName>
    <definedName name="_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1">{"'Прил. 10'!glc1",#N/A,FALSE,"GLC";"'Прил. 10'!glc2",#N/A,FALSE,"GLC";"'Прил. 10'!glc3",#N/A,FALSE,"GLC";"'Прил. 10'!glc4",#N/A,FALSE,"GLC";"'Прил. 10'!glc5",#N/A,FALSE,"GLC"}</definedName>
    <definedName name="_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 3'!glc1",#N/A,FALSE,"GLC";"'Прил. 3'!glc2",#N/A,FALSE,"GLC";"'Прил. 3'!glc3",#N/A,FALSE,"GLC";"'Прил. 3'!glc4",#N/A,FALSE,"GLC";"'Прил. 3'!glc5",#N/A,FALSE,"GLC"}</definedName>
    <definedName name="___wrn222" localSheetId="7">{"'Прил.4 РМ'!glc1",#N/A,FALSE,"GLC";"'Прил.4 РМ'!glc2",#N/A,FALSE,"GLC";"'Прил.4 РМ'!glc3",#N/A,FALSE,"GLC";"'Прил.4 РМ'!glc4",#N/A,FALSE,"GLC";"'Прил.4 РМ'!glc5",#N/A,FALSE,"GLC"}</definedName>
    <definedName name="_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5">#REF!</definedName>
    <definedName name="___xlnm.Primt_Area_3" localSheetId="6">#REF!</definedName>
    <definedName name="___xlnm.Primt_Area_3" localSheetId="8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5">#REF!</definedName>
    <definedName name="___xlnm.Print_Area_1" localSheetId="8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5">#REF!</definedName>
    <definedName name="___xlnm.Print_Area_2" localSheetId="8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5">#REF!</definedName>
    <definedName name="___xlnm.Print_Area_3" localSheetId="8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5">#REF!</definedName>
    <definedName name="___xlnm.Print_Area_4" localSheetId="8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5">#REF!</definedName>
    <definedName name="___xlnm.Print_Area_5" localSheetId="8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5">#REF!</definedName>
    <definedName name="___xlnm.Print_Area_6" localSheetId="8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5">#REF!</definedName>
    <definedName name="__1___Excel_BuiltIn_Print_Area_3_1" localSheetId="8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5">#REF!</definedName>
    <definedName name="__2__Excel_BuiltIn_Print_Area_3_1" localSheetId="8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5">#REF!</definedName>
    <definedName name="__a2" localSheetId="8">#REF!</definedName>
    <definedName name="__a2">#REF!</definedName>
    <definedName name="__IntlFixup" localSheetId="10">TRUE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5">#REF!</definedName>
    <definedName name="__qs2" localSheetId="6">#REF!</definedName>
    <definedName name="__qs2" localSheetId="8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5">#REF!</definedName>
    <definedName name="__qs3" localSheetId="8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3">{"'4.5 РМ'!glc1",#N/A,FALSE,"GLC";"'4.5 РМ'!glc2",#N/A,FALSE,"GLC";"'4.5 РМ'!glc3",#N/A,FALSE,"GLC";"'4.5 РМ'!glc4",#N/A,FALSE,"GLC";"'4.5 РМ'!glc5",#N/A,FALSE,"GLC"}</definedName>
    <definedName name="_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1">{"'Прил. 10'!glc1",#N/A,FALSE,"GLC";"'Прил. 10'!glc2",#N/A,FALSE,"GLC";"'Прил. 10'!glc3",#N/A,FALSE,"GLC";"'Прил. 10'!glc4",#N/A,FALSE,"GLC";"'Прил. 10'!glc5",#N/A,FALSE,"GLC"}</definedName>
    <definedName name="_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 3'!glc1",#N/A,FALSE,"GLC";"'Прил. 3'!glc2",#N/A,FALSE,"GLC";"'Прил. 3'!glc3",#N/A,FALSE,"GLC";"'Прил. 3'!glc4",#N/A,FALSE,"GLC";"'Прил. 3'!glc5",#N/A,FALSE,"GLC"}</definedName>
    <definedName name="__wrn2" localSheetId="7">{"'Прил.4 РМ'!glc1",#N/A,FALSE,"GLC";"'Прил.4 РМ'!glc2",#N/A,FALSE,"GLC";"'Прил.4 РМ'!glc3",#N/A,FALSE,"GLC";"'Прил.4 РМ'!glc4",#N/A,FALSE,"GLC";"'Прил.4 РМ'!glc5",#N/A,FALSE,"GLC"}</definedName>
    <definedName name="_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3">{"'4.5 РМ'!glc1",#N/A,FALSE,"GLC";"'4.5 РМ'!glc2",#N/A,FALSE,"GLC";"'4.5 РМ'!glc3",#N/A,FALSE,"GLC";"'4.5 РМ'!glc4",#N/A,FALSE,"GLC";"'4.5 РМ'!glc5",#N/A,FALSE,"GLC"}</definedName>
    <definedName name="_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1">{"'Прил. 10'!glc1",#N/A,FALSE,"GLC";"'Прил. 10'!glc2",#N/A,FALSE,"GLC";"'Прил. 10'!glc3",#N/A,FALSE,"GLC";"'Прил. 10'!glc4",#N/A,FALSE,"GLC";"'Прил. 10'!glc5",#N/A,FALSE,"GLC"}</definedName>
    <definedName name="_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 3'!glc1",#N/A,FALSE,"GLC";"'Прил. 3'!glc2",#N/A,FALSE,"GLC";"'Прил. 3'!glc3",#N/A,FALSE,"GLC";"'Прил. 3'!glc4",#N/A,FALSE,"GLC";"'Прил. 3'!glc5",#N/A,FALSE,"GLC"}</definedName>
    <definedName name="__wrn222" localSheetId="7">{"'Прил.4 РМ'!glc1",#N/A,FALSE,"GLC";"'Прил.4 РМ'!glc2",#N/A,FALSE,"GLC";"'Прил.4 РМ'!glc3",#N/A,FALSE,"GLC";"'Прил.4 РМ'!glc4",#N/A,FALSE,"GLC";"'Прил.4 РМ'!glc5",#N/A,FALSE,"GLC"}</definedName>
    <definedName name="_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5">#REF!</definedName>
    <definedName name="__xlnm.Primt_Area_3" localSheetId="6">#REF!</definedName>
    <definedName name="__xlnm.Primt_Area_3" localSheetId="8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5">#REF!</definedName>
    <definedName name="__xlnm.Print_Area_1" localSheetId="8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5">#REF!</definedName>
    <definedName name="__xlnm.Print_Area_2" localSheetId="8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5">#REF!</definedName>
    <definedName name="__xlnm.Print_Area_3" localSheetId="8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5">#REF!</definedName>
    <definedName name="__xlnm.Print_Area_4" localSheetId="8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5">#REF!</definedName>
    <definedName name="__xlnm.Print_Area_5" localSheetId="8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5">#REF!</definedName>
    <definedName name="__xlnm.Print_Area_6" localSheetId="8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5">#REF!</definedName>
    <definedName name="_02121" localSheetId="6">#REF!</definedName>
    <definedName name="_02121" localSheetId="8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5">#REF!</definedName>
    <definedName name="_1" localSheetId="8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5">#REF!</definedName>
    <definedName name="_1._Выберите_вид_работ" localSheetId="8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5">#REF!</definedName>
    <definedName name="_1___Excel_BuiltIn_Print_Area_3_1" localSheetId="8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5">#REF!</definedName>
    <definedName name="_12Excel_BuiltIn_Print_Titles_2_1_1" localSheetId="8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5">#REF!</definedName>
    <definedName name="_1Excel_BuiltIn_Print_Area_1_1_1" localSheetId="8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5">#REF!</definedName>
    <definedName name="_1Excel_BuiltIn_Print_Area_3_1" localSheetId="8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5">#REF!</definedName>
    <definedName name="_2._Выберите_категорию_горных_пород_по_буримости" localSheetId="8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5">#REF!</definedName>
    <definedName name="_2__Excel_BuiltIn_Print_Area_3_1" localSheetId="8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5">#REF!</definedName>
    <definedName name="_2Excel_BuiltIn_Print_Area_1_1_1" localSheetId="8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5">#REF!</definedName>
    <definedName name="_2Excel_BuiltIn_Print_Area_3_1" localSheetId="8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5">#REF!</definedName>
    <definedName name="_2Excel_BuiltIn_Print_Titles_1_1_1" localSheetId="8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5">#REF!</definedName>
    <definedName name="_3Excel_BuiltIn_Print_Titles_2_1_1" localSheetId="8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5">#REF!</definedName>
    <definedName name="_3а._Выберите_диаметр_скважины" localSheetId="8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5">#REF!</definedName>
    <definedName name="_3б._Выберите_диаметр_скважины" localSheetId="8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5">#REF!</definedName>
    <definedName name="_3в._Выберите_диаметр_скважины" localSheetId="8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5">#REF!</definedName>
    <definedName name="_3г._Выберите_диаметр_скважины" localSheetId="8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5">#REF!</definedName>
    <definedName name="_3д._Выберите_диаметр_скважины" localSheetId="8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5">#REF!</definedName>
    <definedName name="_3е._Выберите_диаметр_скважины" localSheetId="8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5">#REF!</definedName>
    <definedName name="_3ж._Выберите_диаметр_скважины" localSheetId="8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5">#REF!</definedName>
    <definedName name="_3з._Выберите_диаметр_скважины" localSheetId="8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5">#REF!</definedName>
    <definedName name="_3и._Выберите_диаметр_скважины" localSheetId="8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5">#REF!</definedName>
    <definedName name="_3к._Выберите_диаметр_скважины" localSheetId="8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5">#REF!</definedName>
    <definedName name="_3л._Выберите_диаметр_скважины" localSheetId="8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5">#REF!</definedName>
    <definedName name="_3м._Выберите_диаметр_скважины" localSheetId="8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5">#REF!</definedName>
    <definedName name="_4Excel_BuiltIn_Print_Area_1_1_1" localSheetId="8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5">#REF!</definedName>
    <definedName name="_4Excel_BuiltIn_Print_Titles_1_1_1" localSheetId="8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5">#REF!</definedName>
    <definedName name="_6Excel_BuiltIn_Print_Titles_2_1_1" localSheetId="8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5">#REF!</definedName>
    <definedName name="_8Excel_BuiltIn_Print_Titles_1_1_1" localSheetId="8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5">#REF!</definedName>
    <definedName name="_a2" localSheetId="8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5">#REF!</definedName>
    <definedName name="_AUTOEXEC" localSheetId="6">#REF!</definedName>
    <definedName name="_AUTOEXEC" localSheetId="8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3">#REF!</definedName>
    <definedName name="_def2000г" localSheetId="14">#REF!</definedName>
    <definedName name="_def2000г" localSheetId="15">#REF!</definedName>
    <definedName name="_def2000г" localSheetId="5">#REF!</definedName>
    <definedName name="_def2000г" localSheetId="8">#REF!</definedName>
    <definedName name="_def2000г" localSheetId="12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3">#REF!</definedName>
    <definedName name="_def2001г" localSheetId="14">#REF!</definedName>
    <definedName name="_def2001г" localSheetId="15">#REF!</definedName>
    <definedName name="_def2001г" localSheetId="5">#REF!</definedName>
    <definedName name="_def2001г" localSheetId="8">#REF!</definedName>
    <definedName name="_def2001г" localSheetId="12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3">#REF!</definedName>
    <definedName name="_def2002г" localSheetId="14">#REF!</definedName>
    <definedName name="_def2002г" localSheetId="15">#REF!</definedName>
    <definedName name="_def2002г" localSheetId="5">#REF!</definedName>
    <definedName name="_def2002г" localSheetId="8">#REF!</definedName>
    <definedName name="_def2002г" localSheetId="12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5">#REF!</definedName>
    <definedName name="_Fill" localSheetId="6">#REF!</definedName>
    <definedName name="_Fill" localSheetId="8">#REF!</definedName>
    <definedName name="_Fill" localSheetId="10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5">#REF!</definedName>
    <definedName name="_FilterDatabase" localSheetId="8">#REF!</definedName>
    <definedName name="_FilterDatabase" localSheetId="10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5">#REF!</definedName>
    <definedName name="_Hlt440565644_1" localSheetId="8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3">#REF!</definedName>
    <definedName name="_inf2000" localSheetId="14">#REF!</definedName>
    <definedName name="_inf2000" localSheetId="15">#REF!</definedName>
    <definedName name="_inf2000" localSheetId="5">#REF!</definedName>
    <definedName name="_inf2000" localSheetId="8">#REF!</definedName>
    <definedName name="_inf2000" localSheetId="12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3">#REF!</definedName>
    <definedName name="_inf2001" localSheetId="14">#REF!</definedName>
    <definedName name="_inf2001" localSheetId="15">#REF!</definedName>
    <definedName name="_inf2001" localSheetId="5">#REF!</definedName>
    <definedName name="_inf2001" localSheetId="8">#REF!</definedName>
    <definedName name="_inf2001" localSheetId="12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3">#REF!</definedName>
    <definedName name="_inf2002" localSheetId="14">#REF!</definedName>
    <definedName name="_inf2002" localSheetId="15">#REF!</definedName>
    <definedName name="_inf2002" localSheetId="5">#REF!</definedName>
    <definedName name="_inf2002" localSheetId="8">#REF!</definedName>
    <definedName name="_inf2002" localSheetId="12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3">#REF!</definedName>
    <definedName name="_inf2003" localSheetId="14">#REF!</definedName>
    <definedName name="_inf2003" localSheetId="15">#REF!</definedName>
    <definedName name="_inf2003" localSheetId="5">#REF!</definedName>
    <definedName name="_inf2003" localSheetId="8">#REF!</definedName>
    <definedName name="_inf2003" localSheetId="12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3">#REF!</definedName>
    <definedName name="_inf2004" localSheetId="14">#REF!</definedName>
    <definedName name="_inf2004" localSheetId="15">#REF!</definedName>
    <definedName name="_inf2004" localSheetId="5">#REF!</definedName>
    <definedName name="_inf2004" localSheetId="8">#REF!</definedName>
    <definedName name="_inf2004" localSheetId="12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3">#REF!</definedName>
    <definedName name="_inf2005" localSheetId="14">#REF!</definedName>
    <definedName name="_inf2005" localSheetId="15">#REF!</definedName>
    <definedName name="_inf2005" localSheetId="5">#REF!</definedName>
    <definedName name="_inf2005" localSheetId="8">#REF!</definedName>
    <definedName name="_inf2005" localSheetId="12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3">#REF!</definedName>
    <definedName name="_inf2006" localSheetId="14">#REF!</definedName>
    <definedName name="_inf2006" localSheetId="15">#REF!</definedName>
    <definedName name="_inf2006" localSheetId="5">#REF!</definedName>
    <definedName name="_inf2006" localSheetId="8">#REF!</definedName>
    <definedName name="_inf2006" localSheetId="12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3">#REF!</definedName>
    <definedName name="_inf2007" localSheetId="14">#REF!</definedName>
    <definedName name="_inf2007" localSheetId="15">#REF!</definedName>
    <definedName name="_inf2007" localSheetId="5">#REF!</definedName>
    <definedName name="_inf2007" localSheetId="8">#REF!</definedName>
    <definedName name="_inf2007" localSheetId="12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3">#REF!</definedName>
    <definedName name="_inf2008" localSheetId="14">#REF!</definedName>
    <definedName name="_inf2008" localSheetId="15">#REF!</definedName>
    <definedName name="_inf2008" localSheetId="5">#REF!</definedName>
    <definedName name="_inf2008" localSheetId="8">#REF!</definedName>
    <definedName name="_inf2008" localSheetId="12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3">#REF!</definedName>
    <definedName name="_inf2009" localSheetId="14">#REF!</definedName>
    <definedName name="_inf2009" localSheetId="15">#REF!</definedName>
    <definedName name="_inf2009" localSheetId="5">#REF!</definedName>
    <definedName name="_inf2009" localSheetId="8">#REF!</definedName>
    <definedName name="_inf2009" localSheetId="12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3">#REF!</definedName>
    <definedName name="_inf2010" localSheetId="14">#REF!</definedName>
    <definedName name="_inf2010" localSheetId="15">#REF!</definedName>
    <definedName name="_inf2010" localSheetId="5">#REF!</definedName>
    <definedName name="_inf2010" localSheetId="8">#REF!</definedName>
    <definedName name="_inf2010" localSheetId="12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3">#REF!</definedName>
    <definedName name="_inf2011" localSheetId="14">#REF!</definedName>
    <definedName name="_inf2011" localSheetId="15">#REF!</definedName>
    <definedName name="_inf2011" localSheetId="5">#REF!</definedName>
    <definedName name="_inf2011" localSheetId="8">#REF!</definedName>
    <definedName name="_inf2011" localSheetId="12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3">#REF!</definedName>
    <definedName name="_inf2012" localSheetId="14">#REF!</definedName>
    <definedName name="_inf2012" localSheetId="15">#REF!</definedName>
    <definedName name="_inf2012" localSheetId="5">#REF!</definedName>
    <definedName name="_inf2012" localSheetId="8">#REF!</definedName>
    <definedName name="_inf2012" localSheetId="12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3">#REF!</definedName>
    <definedName name="_inf2013" localSheetId="14">#REF!</definedName>
    <definedName name="_inf2013" localSheetId="15">#REF!</definedName>
    <definedName name="_inf2013" localSheetId="5">#REF!</definedName>
    <definedName name="_inf2013" localSheetId="8">#REF!</definedName>
    <definedName name="_inf2013" localSheetId="12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3">#REF!</definedName>
    <definedName name="_inf2014" localSheetId="14">#REF!</definedName>
    <definedName name="_inf2014" localSheetId="15">#REF!</definedName>
    <definedName name="_inf2014" localSheetId="5">#REF!</definedName>
    <definedName name="_inf2014" localSheetId="8">#REF!</definedName>
    <definedName name="_inf2014" localSheetId="12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3">#REF!</definedName>
    <definedName name="_inf2015" localSheetId="14">#REF!</definedName>
    <definedName name="_inf2015" localSheetId="15">#REF!</definedName>
    <definedName name="_inf2015" localSheetId="5">#REF!</definedName>
    <definedName name="_inf2015" localSheetId="8">#REF!</definedName>
    <definedName name="_inf2015" localSheetId="12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5">#REF!</definedName>
    <definedName name="_k" localSheetId="6">#REF!</definedName>
    <definedName name="_k" localSheetId="8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5">#REF!</definedName>
    <definedName name="_m" localSheetId="8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5">#REF!</definedName>
    <definedName name="_qs2" localSheetId="6">#REF!</definedName>
    <definedName name="_qs2" localSheetId="8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5">#REF!</definedName>
    <definedName name="_qs3" localSheetId="8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5">#REF!</definedName>
    <definedName name="_s" localSheetId="8">#REF!</definedName>
    <definedName name="_s">#REF!</definedName>
    <definedName name="_Toc130536623" localSheetId="7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3">{"'4.5 РМ'!glc1",#N/A,FALSE,"GLC";"'4.5 РМ'!glc2",#N/A,FALSE,"GLC";"'4.5 РМ'!glc3",#N/A,FALSE,"GLC";"'4.5 РМ'!glc4",#N/A,FALSE,"GLC";"'4.5 РМ'!glc5",#N/A,FALSE,"GLC"}</definedName>
    <definedName name="_wrn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1">{"'Прил. 10'!glc1",#N/A,FALSE,"GLC";"'Прил. 10'!glc2",#N/A,FALSE,"GLC";"'Прил. 10'!glc3",#N/A,FALSE,"GLC";"'Прил. 10'!glc4",#N/A,FALSE,"GLC";"'Прил. 10'!glc5",#N/A,FALSE,"GLC"}</definedName>
    <definedName name="_wrn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 3'!glc1",#N/A,FALSE,"GLC";"'Прил. 3'!glc2",#N/A,FALSE,"GLC";"'Прил. 3'!glc3",#N/A,FALSE,"GLC";"'Прил. 3'!glc4",#N/A,FALSE,"GLC";"'Прил. 3'!glc5",#N/A,FALSE,"GLC"}</definedName>
    <definedName name="_wrn2" localSheetId="7">{"'Прил.4 РМ'!glc1",#N/A,FALSE,"GLC";"'Прил.4 РМ'!glc2",#N/A,FALSE,"GLC";"'Прил.4 РМ'!glc3",#N/A,FALSE,"GLC";"'Прил.4 РМ'!glc4",#N/A,FALSE,"GLC";"'Прил.4 РМ'!glc5",#N/A,FALSE,"GLC"}</definedName>
    <definedName name="_wrn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3">{"'4.5 РМ'!glc1",#N/A,FALSE,"GLC";"'4.5 РМ'!glc2",#N/A,FALSE,"GLC";"'4.5 РМ'!glc3",#N/A,FALSE,"GLC";"'4.5 РМ'!glc4",#N/A,FALSE,"GLC";"'4.5 РМ'!glc5",#N/A,FALSE,"GLC"}</definedName>
    <definedName name="_wrn222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1">{"'Прил. 10'!glc1",#N/A,FALSE,"GLC";"'Прил. 10'!glc2",#N/A,FALSE,"GLC";"'Прил. 10'!glc3",#N/A,FALSE,"GLC";"'Прил. 10'!glc4",#N/A,FALSE,"GLC";"'Прил. 10'!glc5",#N/A,FALSE,"GLC"}</definedName>
    <definedName name="_wrn222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 3'!glc1",#N/A,FALSE,"GLC";"'Прил. 3'!glc2",#N/A,FALSE,"GLC";"'Прил. 3'!glc3",#N/A,FALSE,"GLC";"'Прил. 3'!glc4",#N/A,FALSE,"GLC";"'Прил. 3'!glc5",#N/A,FALSE,"GLC"}</definedName>
    <definedName name="_wrn222" localSheetId="7">{"'Прил.4 РМ'!glc1",#N/A,FALSE,"GLC";"'Прил.4 РМ'!glc2",#N/A,FALSE,"GLC";"'Прил.4 РМ'!glc3",#N/A,FALSE,"GLC";"'Прил.4 РМ'!glc4",#N/A,FALSE,"GLC";"'Прил.4 РМ'!glc5",#N/A,FALSE,"GLC"}</definedName>
    <definedName name="_wrn222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5">#REF!</definedName>
    <definedName name="_z" localSheetId="6">#REF!</definedName>
    <definedName name="_z" localSheetId="8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5">#REF!</definedName>
    <definedName name="_а2" localSheetId="8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5">#REF!</definedName>
    <definedName name="_Стоимость_УНЦП" localSheetId="6">#REF!</definedName>
    <definedName name="_Стоимость_УНЦП" localSheetId="8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5">#REF!</definedName>
    <definedName name="a" localSheetId="6">#REF!</definedName>
    <definedName name="a" localSheetId="8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3">#REF!</definedName>
    <definedName name="a04t" localSheetId="14">#REF!</definedName>
    <definedName name="a04t" localSheetId="15">#REF!</definedName>
    <definedName name="a04t" localSheetId="5">#REF!</definedName>
    <definedName name="a04t" localSheetId="8">#REF!</definedName>
    <definedName name="a04t" localSheetId="12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5">#REF!</definedName>
    <definedName name="A99999999" localSheetId="8">#REF!</definedName>
    <definedName name="A99999999">#REF!</definedName>
    <definedName name="aa" localSheetId="5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5">#REF!</definedName>
    <definedName name="aaa" localSheetId="8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5">#REF!</definedName>
    <definedName name="ab" localSheetId="8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5">#REF!</definedName>
    <definedName name="asd" localSheetId="6">#REF!</definedName>
    <definedName name="asd" localSheetId="8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5">#REF!</definedName>
    <definedName name="b" localSheetId="8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5">#REF!</definedName>
    <definedName name="Categories" localSheetId="6">#REF!</definedName>
    <definedName name="Categories" localSheetId="8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5">#REF!</definedName>
    <definedName name="CC_fSF" localSheetId="8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5">#REF!</definedName>
    <definedName name="Criteria" localSheetId="6">#REF!</definedName>
    <definedName name="Criteria" localSheetId="8">#REF!</definedName>
    <definedName name="Criteria">#REF!</definedName>
    <definedName name="cvtnf" localSheetId="5">#REF!</definedName>
    <definedName name="cvtnf" localSheetId="6">#REF!</definedName>
    <definedName name="cvtnf" localSheetId="7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5">#REF!</definedName>
    <definedName name="d" localSheetId="8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5">#REF!</definedName>
    <definedName name="Database" localSheetId="8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5">#REF!</definedName>
    <definedName name="DateColJournal" localSheetId="8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5">#REF!</definedName>
    <definedName name="ddduy" localSheetId="6">#REF!</definedName>
    <definedName name="ddduy" localSheetId="8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5">#REF!</definedName>
    <definedName name="deviation1" localSheetId="8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5">#REF!</definedName>
    <definedName name="DiscontRate" localSheetId="6">#REF!</definedName>
    <definedName name="DiscontRate" localSheetId="8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5">#REF!</definedName>
    <definedName name="DM" localSheetId="8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3">#REF!</definedName>
    <definedName name="DOLL" localSheetId="14">#REF!</definedName>
    <definedName name="DOLL" localSheetId="15">#REF!</definedName>
    <definedName name="DOLL" localSheetId="5">#REF!</definedName>
    <definedName name="DOLL" localSheetId="8">#REF!</definedName>
    <definedName name="DOLL" localSheetId="12">#REF!</definedName>
    <definedName name="DOLL">#REF!</definedName>
    <definedName name="ee" localSheetId="5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5">#REF!</definedName>
    <definedName name="ehc" localSheetId="8">#REF!</definedName>
    <definedName name="ehc" localSheetId="10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5">#REF!</definedName>
    <definedName name="Excel_BuiltIn_Database" localSheetId="6">#REF!</definedName>
    <definedName name="Excel_BuiltIn_Database" localSheetId="8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3">#REF!</definedName>
    <definedName name="Excel_BuiltIn_Print_Area_1" localSheetId="14">#REF!</definedName>
    <definedName name="Excel_BuiltIn_Print_Area_1" localSheetId="15">#REF!</definedName>
    <definedName name="Excel_BuiltIn_Print_Area_1" localSheetId="5">#REF!</definedName>
    <definedName name="Excel_BuiltIn_Print_Area_1" localSheetId="8">#REF!</definedName>
    <definedName name="Excel_BuiltIn_Print_Area_1" localSheetId="12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5">#REF!</definedName>
    <definedName name="Excel_BuiltIn_Print_Area_1_1" localSheetId="8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5">#REF!</definedName>
    <definedName name="Excel_BuiltIn_Print_Area_1_1_1" localSheetId="8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5">#REF!</definedName>
    <definedName name="Excel_BuiltIn_Print_Area_10_1" localSheetId="6">#REF!</definedName>
    <definedName name="Excel_BuiltIn_Print_Area_10_1" localSheetId="8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5">#REF!</definedName>
    <definedName name="Excel_BuiltIn_Print_Area_10_1_1" localSheetId="8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5">#REF!</definedName>
    <definedName name="Excel_BuiltIn_Print_Area_11" localSheetId="8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5">#REF!</definedName>
    <definedName name="Excel_BuiltIn_Print_Area_11_1" localSheetId="8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5">#REF!</definedName>
    <definedName name="Excel_BuiltIn_Print_Area_12" localSheetId="8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5">#REF!</definedName>
    <definedName name="Excel_BuiltIn_Print_Area_13" localSheetId="8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5">#REF!</definedName>
    <definedName name="Excel_BuiltIn_Print_Area_13_1" localSheetId="8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5">#REF!</definedName>
    <definedName name="Excel_BuiltIn_Print_Area_14" localSheetId="8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5">#REF!</definedName>
    <definedName name="Excel_BuiltIn_Print_Area_15" localSheetId="6">#REF!</definedName>
    <definedName name="Excel_BuiltIn_Print_Area_15" localSheetId="8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5">#REF!</definedName>
    <definedName name="Excel_BuiltIn_Print_Area_2_1" localSheetId="6">#REF!</definedName>
    <definedName name="Excel_BuiltIn_Print_Area_2_1" localSheetId="8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5">#REF!</definedName>
    <definedName name="Excel_BuiltIn_Print_Area_3_1" localSheetId="6">#REF!</definedName>
    <definedName name="Excel_BuiltIn_Print_Area_3_1" localSheetId="8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3">#REF!</definedName>
    <definedName name="Excel_BuiltIn_Print_Area_4" localSheetId="14">#REF!</definedName>
    <definedName name="Excel_BuiltIn_Print_Area_4" localSheetId="15">#REF!</definedName>
    <definedName name="Excel_BuiltIn_Print_Area_4" localSheetId="5">#REF!</definedName>
    <definedName name="Excel_BuiltIn_Print_Area_4" localSheetId="8">#REF!</definedName>
    <definedName name="Excel_BuiltIn_Print_Area_4" localSheetId="12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5">#REF!</definedName>
    <definedName name="Excel_BuiltIn_Print_Area_4_1" localSheetId="8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5">#REF!</definedName>
    <definedName name="Excel_BuiltIn_Print_Area_4_1_1" localSheetId="8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5">#REF!</definedName>
    <definedName name="Excel_BuiltIn_Print_Area_4_1_1_1" localSheetId="8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3">#REF!</definedName>
    <definedName name="Excel_BuiltIn_Print_Area_5" localSheetId="14">#REF!</definedName>
    <definedName name="Excel_BuiltIn_Print_Area_5" localSheetId="15">#REF!</definedName>
    <definedName name="Excel_BuiltIn_Print_Area_5" localSheetId="5">#REF!</definedName>
    <definedName name="Excel_BuiltIn_Print_Area_5" localSheetId="8">#REF!</definedName>
    <definedName name="Excel_BuiltIn_Print_Area_5" localSheetId="12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5">#REF!</definedName>
    <definedName name="Excel_BuiltIn_Print_Area_5_1" localSheetId="8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5">#REF!</definedName>
    <definedName name="Excel_BuiltIn_Print_Area_5_1_1" localSheetId="8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5">#REF!</definedName>
    <definedName name="Excel_BuiltIn_Print_Area_6" localSheetId="8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5">#REF!</definedName>
    <definedName name="Excel_BuiltIn_Print_Area_6_1" localSheetId="8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5">#REF!</definedName>
    <definedName name="Excel_BuiltIn_Print_Area_7_1" localSheetId="6">#REF!</definedName>
    <definedName name="Excel_BuiltIn_Print_Area_7_1" localSheetId="8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5">#REF!</definedName>
    <definedName name="Excel_BuiltIn_Print_Area_7_1_1" localSheetId="8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5">#REF!</definedName>
    <definedName name="Excel_BuiltIn_Print_Area_7_1_1_1" localSheetId="8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5">#REF!</definedName>
    <definedName name="Excel_BuiltIn_Print_Area_7_1_1_1_1" localSheetId="8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5">#REF!</definedName>
    <definedName name="Excel_BuiltIn_Print_Area_8_1" localSheetId="6">#REF!</definedName>
    <definedName name="Excel_BuiltIn_Print_Area_8_1" localSheetId="8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5">#REF!</definedName>
    <definedName name="Excel_BuiltIn_Print_Area_9_1" localSheetId="6">#REF!</definedName>
    <definedName name="Excel_BuiltIn_Print_Area_9_1" localSheetId="8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5">#REF!</definedName>
    <definedName name="Excel_BuiltIn_Print_Area_9_1_1" localSheetId="8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5">#REF!</definedName>
    <definedName name="Excel_BuiltIn_Print_Area_9_1_1_1" localSheetId="8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5">#REF!</definedName>
    <definedName name="Excel_BuiltIn_Print_Titles" localSheetId="8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5">#REF!</definedName>
    <definedName name="Excel_BuiltIn_Print_Titles_1" localSheetId="8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5">#REF!</definedName>
    <definedName name="Excel_BuiltIn_Print_Titles_1_1" localSheetId="8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5">#REF!</definedName>
    <definedName name="Excel_BuiltIn_Print_Titles_1_1_1" localSheetId="8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5">#REF!</definedName>
    <definedName name="Excel_BuiltIn_Print_Titles_12" localSheetId="8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5">#REF!</definedName>
    <definedName name="Excel_BuiltIn_Print_Titles_13" localSheetId="8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5">#REF!</definedName>
    <definedName name="Excel_BuiltIn_Print_Titles_13_1" localSheetId="8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5">#REF!</definedName>
    <definedName name="Excel_BuiltIn_Print_Titles_14" localSheetId="8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5">#REF!</definedName>
    <definedName name="Excel_BuiltIn_Print_Titles_2" localSheetId="8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5">#REF!</definedName>
    <definedName name="Excel_BuiltIn_Print_Titles_2_1" localSheetId="8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5">#REF!</definedName>
    <definedName name="Excel_BuiltIn_Print_Titles_3" localSheetId="8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5">#REF!</definedName>
    <definedName name="Excel_BuiltIn_Print_Titles_3_1" localSheetId="8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5">#REF!</definedName>
    <definedName name="Excel_BuiltIn_Print_Titles_4" localSheetId="8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5">#REF!</definedName>
    <definedName name="Excel_BuiltIn_Print_Titles_4_1" localSheetId="8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5">#REF!</definedName>
    <definedName name="Excel_BuiltIn_Print_Titles_5" localSheetId="8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5">#REF!</definedName>
    <definedName name="Excel_BuiltIn_Print_Titles_5_1" localSheetId="8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5">#REF!</definedName>
    <definedName name="Excel_BuiltIn_Print_Titles_8" localSheetId="8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5">#REF!</definedName>
    <definedName name="Excel_BuiltIn_Print_Titles_9" localSheetId="8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5">#REF!</definedName>
    <definedName name="Excel_BuiltIn_Print_Titles_9_1" localSheetId="8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3">#REF!</definedName>
    <definedName name="ff" localSheetId="14">#REF!</definedName>
    <definedName name="ff" localSheetId="15">#REF!</definedName>
    <definedName name="ff" localSheetId="5">#REF!</definedName>
    <definedName name="ff" localSheetId="8">#REF!</definedName>
    <definedName name="ff" localSheetId="12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3">#REF!</definedName>
    <definedName name="gggg" localSheetId="14">#REF!</definedName>
    <definedName name="gggg" localSheetId="15">#REF!</definedName>
    <definedName name="gggg" localSheetId="5">#REF!</definedName>
    <definedName name="gggg" localSheetId="8">#REF!</definedName>
    <definedName name="gggg" localSheetId="12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3">#REF!</definedName>
    <definedName name="Global.MNULL" localSheetId="14">#REF!</definedName>
    <definedName name="Global.MNULL" localSheetId="15">#REF!</definedName>
    <definedName name="Global.MNULL" localSheetId="5">#REF!</definedName>
    <definedName name="Global.MNULL" localSheetId="8">#REF!</definedName>
    <definedName name="Global.MNULL" localSheetId="12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3">#REF!</definedName>
    <definedName name="Global.NULL" localSheetId="14">#REF!</definedName>
    <definedName name="Global.NULL" localSheetId="15">#REF!</definedName>
    <definedName name="Global.NULL" localSheetId="5">#REF!</definedName>
    <definedName name="Global.NULL" localSheetId="8">#REF!</definedName>
    <definedName name="Global.NULL" localSheetId="12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5">#REF!</definedName>
    <definedName name="h" localSheetId="8">#REF!</definedName>
    <definedName name="h">#REF!</definedName>
    <definedName name="hfci" localSheetId="5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5">#REF!</definedName>
    <definedName name="hfcxtn" localSheetId="8">#REF!</definedName>
    <definedName name="hfcxtn" localSheetId="10">#REF!</definedName>
    <definedName name="hfcxtn">#REF!</definedName>
    <definedName name="htvjyn" localSheetId="5">#REF!</definedName>
    <definedName name="htvjyn" localSheetId="6">#REF!</definedName>
    <definedName name="htvjyn" localSheetId="7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5">#REF!</definedName>
    <definedName name="i" localSheetId="8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5">#REF!</definedName>
    <definedName name="iii" localSheetId="6">#REF!</definedName>
    <definedName name="iii" localSheetId="8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5">#REF!</definedName>
    <definedName name="iiiii" localSheetId="8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5">#REF!</definedName>
    <definedName name="Ind" localSheetId="8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5">#REF!</definedName>
    <definedName name="Itog" localSheetId="6">#REF!</definedName>
    <definedName name="Itog" localSheetId="8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5">#REF!</definedName>
    <definedName name="jkjhggh" localSheetId="6">#REF!</definedName>
    <definedName name="jkjhggh" localSheetId="8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6">#REF!</definedName>
    <definedName name="kk" localSheetId="7">#REF!</definedName>
    <definedName name="kk">#REF!</definedName>
    <definedName name="kl" localSheetId="5">#REF!</definedName>
    <definedName name="kl" localSheetId="6">#REF!</definedName>
    <definedName name="kl" localSheetId="7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5">#REF!</definedName>
    <definedName name="KPlan" localSheetId="6">#REF!</definedName>
    <definedName name="KPlan" localSheetId="8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5">#REF!</definedName>
    <definedName name="l" localSheetId="8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5">#REF!</definedName>
    <definedName name="language" localSheetId="8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5">#REF!</definedName>
    <definedName name="m" localSheetId="6">#REF!</definedName>
    <definedName name="m" localSheetId="8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5">#REF!</definedName>
    <definedName name="n" localSheetId="8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3">{"","одинz","дваz","триz","четыреz","пятьz","шестьz","семьz","восемьz","девятьz"}</definedName>
    <definedName name="n_1" localSheetId="15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8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3">{"";1;"двадцатьz";"тридцатьz";"сорокz";"пятьдесятz";"шестьдесятz";"семьдесятz";"восемьдесятz";"девяностоz"}</definedName>
    <definedName name="n_3" localSheetId="15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8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3">{"","стоz","двестиz","тристаz","четырестаz","пятьсотz","шестьсотz","семьсотz","восемьсотz","девятьсотz"}</definedName>
    <definedName name="n_4" localSheetId="15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8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3">{"","однаz","двеz","триz","четыреz","пятьz","шестьz","семьz","восемьz","девятьz"}</definedName>
    <definedName name="n_5" localSheetId="15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8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3">IF('4.5 РМ'!n_3=1,'4.5 РМ'!n_2,'4.5 РМ'!n_3&amp;'4.5 РМ'!n_1)</definedName>
    <definedName name="n0x" localSheetId="13">IF('4.7 Прил.6 Расчет Прочие'!n_3=1,'4.7 Прил.6 Расчет Прочие'!n_2,'4.7 Прил.6 Расчет Прочие'!n_3&amp;'4.7 Прил.6 Расчет Прочие'!n_1)</definedName>
    <definedName name="n0x" localSheetId="15">IF('4.9 Прил 6.2 Расчет ПИР'!n_3=1,'4.9 Прил 6.2 Расчет ПИР'!n_2,'4.9 Прил 6.2 Расчет ПИР'!n_3&amp;'4.9 Прил 6.2 Расчет ПИР'!n_1)</definedName>
    <definedName name="n0x" localSheetId="11">IF(Прил.10!n_3=1,Прил.10!n_2,Прил.10!n_3&amp;Прил.10!n_1)</definedName>
    <definedName name="n0x" localSheetId="5">IF('Прил.2 Расч стоим'!n_3=1,'Прил.2 Расч стоим'!n_2,'Прил.2 Расч стоим'!n_3&amp;'Прил.2 Расч стоим'!n_1)</definedName>
    <definedName name="n0x" localSheetId="6">IF(Прил.3!n_3=1,Прил.3!n_2,Прил.3!n_3&amp;Прил.3!n_1)</definedName>
    <definedName name="n0x" localSheetId="7">IF('Прил.4 РМ'!n_3=1,'Прил.4 РМ'!n_2,'Прил.4 РМ'!n_3&amp;'Прил.4 РМ'!n_1)</definedName>
    <definedName name="n0x" localSheetId="8">IF('Прил.5 Расчет СМР и ОБ'!n_3=1,'Прил.5 Расчет СМР и ОБ'!n_2,'Прил.5 Расчет СМР и ОБ'!n_3&amp;'Прил.5 Расчет СМР и ОБ'!n_1)</definedName>
    <definedName name="n0x" localSheetId="12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3">IF('4.5 РМ'!n_3=1,'4.5 РМ'!n_2,'4.5 РМ'!n_3&amp;'4.5 РМ'!n_5)</definedName>
    <definedName name="n1x" localSheetId="13">IF('4.7 Прил.6 Расчет Прочие'!n_3=1,'4.7 Прил.6 Расчет Прочие'!n_2,'4.7 Прил.6 Расчет Прочие'!n_3&amp;'4.7 Прил.6 Расчет Прочие'!n_5)</definedName>
    <definedName name="n1x" localSheetId="15">IF('4.9 Прил 6.2 Расчет ПИР'!n_3=1,'4.9 Прил 6.2 Расчет ПИР'!n_2,'4.9 Прил 6.2 Расчет ПИР'!n_3&amp;'4.9 Прил 6.2 Расчет ПИР'!n_5)</definedName>
    <definedName name="n1x" localSheetId="11">IF(Прил.10!n_3=1,Прил.10!n_2,Прил.10!n_3&amp;Прил.10!n_5)</definedName>
    <definedName name="n1x" localSheetId="5">IF('Прил.2 Расч стоим'!n_3=1,'Прил.2 Расч стоим'!n_2,'Прил.2 Расч стоим'!n_3&amp;'Прил.2 Расч стоим'!n_5)</definedName>
    <definedName name="n1x" localSheetId="6">IF(Прил.3!n_3=1,Прил.3!n_2,Прил.3!n_3&amp;Прил.3!n_5)</definedName>
    <definedName name="n1x" localSheetId="7">IF('Прил.4 РМ'!n_3=1,'Прил.4 РМ'!n_2,'Прил.4 РМ'!n_3&amp;'Прил.4 РМ'!n_5)</definedName>
    <definedName name="n1x" localSheetId="8">IF('Прил.5 Расчет СМР и ОБ'!n_3=1,'Прил.5 Расчет СМР и ОБ'!n_2,'Прил.5 Расчет СМР и ОБ'!n_3&amp;'Прил.5 Расчет СМР и ОБ'!n_5)</definedName>
    <definedName name="n1x" localSheetId="12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5">#REF!</definedName>
    <definedName name="Nalog" localSheetId="6">#REF!</definedName>
    <definedName name="Nalog" localSheetId="8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5">#REF!</definedName>
    <definedName name="NumColJournal" localSheetId="6">#REF!</definedName>
    <definedName name="NumColJournal" localSheetId="8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5">#REF!</definedName>
    <definedName name="o" localSheetId="8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5">#REF!</definedName>
    <definedName name="Obj" localSheetId="8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5">#REF!</definedName>
    <definedName name="oppp" localSheetId="6">#REF!</definedName>
    <definedName name="oppp" localSheetId="8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5">#REF!</definedName>
    <definedName name="pp" localSheetId="6">#REF!</definedName>
    <definedName name="pp" localSheetId="8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3">#REF!</definedName>
    <definedName name="Print_Area" localSheetId="15">#REF!</definedName>
    <definedName name="Print_Area" localSheetId="5">#REF!</definedName>
    <definedName name="Print_Area" localSheetId="6">#REF!</definedName>
    <definedName name="Print_Area" localSheetId="8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5">#REF!</definedName>
    <definedName name="propis" localSheetId="6">#REF!</definedName>
    <definedName name="propis" localSheetId="8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5">#REF!</definedName>
    <definedName name="q" localSheetId="8">#REF!</definedName>
    <definedName name="q">#REF!</definedName>
    <definedName name="qq" localSheetId="5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5">#REF!</definedName>
    <definedName name="qqqqqqqqqqqqqqqqqqqqqqqqqqqqqqqqqqq" localSheetId="6">#REF!</definedName>
    <definedName name="qqqqqqqqqqqqqqqqqqqqqqqqqqqqqqqqqqq" localSheetId="8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5">#REF!</definedName>
    <definedName name="rehl" localSheetId="8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5">#REF!</definedName>
    <definedName name="rf" localSheetId="8">#REF!</definedName>
    <definedName name="rf">#REF!</definedName>
    <definedName name="rrrrrr" localSheetId="5">#REF!</definedName>
    <definedName name="rrrrrr" localSheetId="6">#REF!</definedName>
    <definedName name="rrrrrr" localSheetId="7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5">#REF!</definedName>
    <definedName name="rtyrty" localSheetId="8">#REF!</definedName>
    <definedName name="rtyrty">#REF!</definedName>
    <definedName name="rybuf" localSheetId="5">#REF!</definedName>
    <definedName name="rybuf">#REF!</definedName>
    <definedName name="rybuf3" localSheetId="5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5">#REF!</definedName>
    <definedName name="SD_DC" localSheetId="6">#REF!</definedName>
    <definedName name="SD_DC" localSheetId="8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5">#REF!</definedName>
    <definedName name="SDDsfd" localSheetId="6">#REF!</definedName>
    <definedName name="SDDsfd" localSheetId="8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5">#REF!</definedName>
    <definedName name="SDSA" localSheetId="8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5">#REF!</definedName>
    <definedName name="SF_SFs" localSheetId="8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5">#REF!</definedName>
    <definedName name="SM" localSheetId="6">#REF!</definedName>
    <definedName name="SM" localSheetId="8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5">#REF!</definedName>
    <definedName name="SM_SM" localSheetId="8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5">#REF!</definedName>
    <definedName name="SM_SM1" localSheetId="8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5">#REF!</definedName>
    <definedName name="SM_SM45" localSheetId="8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5">#REF!</definedName>
    <definedName name="SM_SM6" localSheetId="8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5">#REF!</definedName>
    <definedName name="SM_STO" localSheetId="8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5">#REF!</definedName>
    <definedName name="SM_STO1" localSheetId="6">#REF!</definedName>
    <definedName name="SM_STO1" localSheetId="8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5">#REF!</definedName>
    <definedName name="SM_STO2" localSheetId="8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5">#REF!</definedName>
    <definedName name="SM_STO3" localSheetId="8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5">#REF!</definedName>
    <definedName name="Smmmmmmmmmmmmmmm" localSheetId="8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5">#REF!</definedName>
    <definedName name="SmPr" localSheetId="8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5">#REF!</definedName>
    <definedName name="Status" localSheetId="6">#REF!</definedName>
    <definedName name="Status" localSheetId="8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5">#REF!</definedName>
    <definedName name="SUM_" localSheetId="6">#REF!</definedName>
    <definedName name="SUM_" localSheetId="8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5">#REF!</definedName>
    <definedName name="SUM_1" localSheetId="8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5">#REF!</definedName>
    <definedName name="sum_2" localSheetId="8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5">#REF!</definedName>
    <definedName name="SUM_3" localSheetId="8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5">#REF!</definedName>
    <definedName name="sum_4" localSheetId="8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5">#REF!</definedName>
    <definedName name="SV" localSheetId="8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5">#REF!</definedName>
    <definedName name="SV_STO" localSheetId="8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5">#REF!</definedName>
    <definedName name="t" localSheetId="8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3">#REF!</definedName>
    <definedName name="time" localSheetId="14">#REF!</definedName>
    <definedName name="time" localSheetId="15">#REF!</definedName>
    <definedName name="time" localSheetId="5">#REF!</definedName>
    <definedName name="time" localSheetId="8">#REF!</definedName>
    <definedName name="time" localSheetId="12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5">#REF!</definedName>
    <definedName name="Time_diff" localSheetId="8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5">#REF!</definedName>
    <definedName name="Times" localSheetId="8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5">#REF!</definedName>
    <definedName name="Times___0" localSheetId="8">#REF!</definedName>
    <definedName name="Times___0">#REF!</definedName>
    <definedName name="title">#REF!</definedName>
    <definedName name="ttt" localSheetId="5">#REF!</definedName>
    <definedName name="ttt" localSheetId="6">#REF!</definedName>
    <definedName name="ttt" localSheetId="7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5">#REF!</definedName>
    <definedName name="ujl" localSheetId="8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5">#REF!</definedName>
    <definedName name="USA_1" localSheetId="6">#REF!</definedName>
    <definedName name="USA_1" localSheetId="8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5">#REF!</definedName>
    <definedName name="v" localSheetId="6">#REF!</definedName>
    <definedName name="v" localSheetId="8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5">#REF!</definedName>
    <definedName name="VH" localSheetId="8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5">#REF!</definedName>
    <definedName name="w" localSheetId="6">#REF!</definedName>
    <definedName name="w" localSheetId="8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3">{"'4.5 РМ'!glc1",#N/A,FALSE,"GLC";"'4.5 РМ'!glc2",#N/A,FALSE,"GLC";"'4.5 РМ'!glc3",#N/A,FALSE,"GLC";"'4.5 РМ'!glc4",#N/A,FALSE,"GLC";"'4.5 РМ'!glc5",#N/A,FALSE,"GLC"}</definedName>
    <definedName name="wrn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1">{"'Прил. 10'!glc1",#N/A,FALSE,"GLC";"'Прил. 10'!glc2",#N/A,FALSE,"GLC";"'Прил. 10'!glc3",#N/A,FALSE,"GLC";"'Прил. 10'!glc4",#N/A,FALSE,"GLC";"'Прил. 10'!glc5",#N/A,FALSE,"GLC"}</definedName>
    <definedName name="wrn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 3'!glc1",#N/A,FALSE,"GLC";"'Прил. 3'!glc2",#N/A,FALSE,"GLC";"'Прил. 3'!glc3",#N/A,FALSE,"GLC";"'Прил. 3'!glc4",#N/A,FALSE,"GLC";"'Прил. 3'!glc5",#N/A,FALSE,"GLC"}</definedName>
    <definedName name="wrn" localSheetId="7">{"'Прил.4 РМ'!glc1",#N/A,FALSE,"GLC";"'Прил.4 РМ'!glc2",#N/A,FALSE,"GLC";"'Прил.4 РМ'!glc3",#N/A,FALSE,"GLC";"'Прил.4 РМ'!glc4",#N/A,FALSE,"GLC";"'Прил.4 РМ'!glc5",#N/A,FALSE,"GLC"}</definedName>
    <definedName name="wrn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3">{#N/A,#N/A,FALSE,"Шаблон_Спец1"}</definedName>
    <definedName name="wrn.1." localSheetId="13">{#N/A,#N/A,FALSE,"Шаблон_Спец1"}</definedName>
    <definedName name="wrn.1." localSheetId="15">{#N/A,#N/A,FALSE,"Шаблон_Спец1"}</definedName>
    <definedName name="wrn.1." localSheetId="11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8">{#N/A,#N/A,FALSE,"Шаблон_Спец1"}</definedName>
    <definedName name="wrn.1." localSheetId="10">{#N/A,#N/A,FALSE,"Шаблон_Спец1"}</definedName>
    <definedName name="wrn.1." localSheetId="12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3">{#N/A,#N/A,FALSE,"Aging Summary";#N/A,#N/A,FALSE,"Ratio Analysis";#N/A,#N/A,FALSE,"Test 120 Day Accts";#N/A,#N/A,FALSE,"Tickmarks"}</definedName>
    <definedName name="wrn.Aging._.and._.Trend._.Analysis." localSheetId="15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8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3">{#N/A,#N/A,FALSE,"Aging Summary";#N/A,#N/A,FALSE,"Ratio Analysis";#N/A,#N/A,FALSE,"Test 120 Day Accts";#N/A,#N/A,FALSE,"Tickmarks"}</definedName>
    <definedName name="wrn.Aging.and._Trend._.Analysis.2" localSheetId="15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3">{"assets",#N/A,FALSE,"historicBS";"liab",#N/A,FALSE,"historicBS";"is",#N/A,FALSE,"historicIS";"ratios",#N/A,FALSE,"ratios"}</definedName>
    <definedName name="wrn.basicfin." localSheetId="15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8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3">{"assets",#N/A,FALSE,"historicBS";"liab",#N/A,FALSE,"historicBS";"is",#N/A,FALSE,"historicIS";"ratios",#N/A,FALSE,"ratios"}</definedName>
    <definedName name="wrn.basicfin.2" localSheetId="15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3">{#N/A,#N/A,TRUE,"Engineering Dept";#N/A,#N/A,TRUE,"Sales Dept";#N/A,#N/A,TRUE,"Marketing Dept";#N/A,#N/A,TRUE,"Admin Dept"}</definedName>
    <definedName name="wrn.Departmentals." localSheetId="15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8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3">{#N/A,#N/A,FALSE,"Engineering Dept";#N/A,#N/A,FALSE,"Sales Dept";#N/A,#N/A,FALSE,"Marketing Dept";#N/A,#N/A,FALSE,"Admin Dept";#N/A,#N/A,FALSE,"Total Operating Expenses"}</definedName>
    <definedName name="wrn.Departments." localSheetId="15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3">{#N/A,#N/A,TRUE,"Balance Sheet";#N/A,#N/A,TRUE,"Income Statement";#N/A,#N/A,TRUE,"Statement of Cash Flows";#N/A,#N/A,TRUE,"Key Indicators"}</definedName>
    <definedName name="wrn.Financials." localSheetId="15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8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3">{"glcbs",#N/A,FALSE,"GLCBS";"glccsbs",#N/A,FALSE,"GLCCSBS";"glcis",#N/A,FALSE,"GLCIS";"glccsis",#N/A,FALSE,"GLCCSIS";"glcrat1",#N/A,FALSE,"GLC-ratios1"}</definedName>
    <definedName name="wrn.glc." localSheetId="15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8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3">{"'4.5 РМ'!glc1",#N/A,FALSE,"GLC";"'4.5 РМ'!glc2",#N/A,FALSE,"GLC";"'4.5 РМ'!glc3",#N/A,FALSE,"GLC";"'4.5 РМ'!glc4",#N/A,FALSE,"GLC";"'4.5 РМ'!glc5",#N/A,FALSE,"GLC"}</definedName>
    <definedName name="wrn.glcpromonte." localSheetId="13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5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1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 3'!glc1",#N/A,FALSE,"GLC";"'Прил. 3'!glc2",#N/A,FALSE,"GLC";"'Прил. 3'!glc3",#N/A,FALSE,"GLC";"'Прил. 3'!glc4",#N/A,FALSE,"GLC";"'Прил. 3'!glc5",#N/A,FALSE,"GLC"}</definedName>
    <definedName name="wrn.glcpromonte." localSheetId="7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8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0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5">#REF!</definedName>
    <definedName name="xh" localSheetId="6">#REF!</definedName>
    <definedName name="xh" localSheetId="8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5">#REF!</definedName>
    <definedName name="y" localSheetId="8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5">#REF!</definedName>
    <definedName name="Yamaha_26" localSheetId="8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5">#REF!</definedName>
    <definedName name="yyy" localSheetId="8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5">#REF!</definedName>
    <definedName name="ZAK1" localSheetId="8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5">#REF!</definedName>
    <definedName name="ZAK2" localSheetId="8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5">#REF!</definedName>
    <definedName name="zak3" localSheetId="8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5">#REF!</definedName>
    <definedName name="zxdc" localSheetId="8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5">#REF!</definedName>
    <definedName name="zzzz" localSheetId="8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3">#REF!</definedName>
    <definedName name="а" localSheetId="14">#REF!</definedName>
    <definedName name="а" localSheetId="15">#REF!</definedName>
    <definedName name="а" localSheetId="5">#REF!</definedName>
    <definedName name="а" localSheetId="8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5">#REF!</definedName>
    <definedName name="А10" localSheetId="6">#REF!</definedName>
    <definedName name="А10" localSheetId="8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5">#REF!</definedName>
    <definedName name="а12" localSheetId="8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5">#REF!</definedName>
    <definedName name="а124545" localSheetId="8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5">#REF!</definedName>
    <definedName name="А15" localSheetId="8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5">#REF!</definedName>
    <definedName name="А2" localSheetId="8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5">#REF!</definedName>
    <definedName name="А34" localSheetId="8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5">#REF!</definedName>
    <definedName name="а35" localSheetId="8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5">#REF!</definedName>
    <definedName name="а36" localSheetId="8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5">#REF!</definedName>
    <definedName name="аа" localSheetId="8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3">#REF!</definedName>
    <definedName name="ааа" localSheetId="14">#REF!</definedName>
    <definedName name="ааа" localSheetId="15">#REF!</definedName>
    <definedName name="ааа" localSheetId="5">#REF!</definedName>
    <definedName name="ааа" localSheetId="8">#REF!</definedName>
    <definedName name="ааа" localSheetId="12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1">#REF!</definedName>
    <definedName name="аааа" localSheetId="5">#REF!</definedName>
    <definedName name="аааа" localSheetId="6">#REF!</definedName>
    <definedName name="аааа" localSheetId="7">#REF!</definedName>
    <definedName name="аааа" localSheetId="8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5">#REF!</definedName>
    <definedName name="ааааа" localSheetId="8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5">#REF!</definedName>
    <definedName name="аааааа" localSheetId="8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5">#REF!</definedName>
    <definedName name="ааааааа" localSheetId="8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5">#REF!</definedName>
    <definedName name="аб" localSheetId="8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5">#REF!</definedName>
    <definedName name="абв10" localSheetId="8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5">#REF!</definedName>
    <definedName name="ав" localSheetId="8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5">#REF!</definedName>
    <definedName name="авввввввввввввввввввв" localSheetId="8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5">#REF!</definedName>
    <definedName name="авпявап" localSheetId="8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5">#REF!</definedName>
    <definedName name="авпяпав" localSheetId="8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5">#REF!</definedName>
    <definedName name="авРВп" localSheetId="8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5">#REF!</definedName>
    <definedName name="авс" localSheetId="8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5">#REF!</definedName>
    <definedName name="аглвг" localSheetId="8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5">#REF!</definedName>
    <definedName name="админ" localSheetId="8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5">#REF!</definedName>
    <definedName name="аднг" localSheetId="8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5">#REF!</definedName>
    <definedName name="адоад" localSheetId="8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5">#REF!</definedName>
    <definedName name="адожд" localSheetId="8">#REF!</definedName>
    <definedName name="адожд">#REF!</definedName>
    <definedName name="аервенрвперпар" localSheetId="5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5">#REF!</definedName>
    <definedName name="ало" localSheetId="6">#REF!</definedName>
    <definedName name="ало" localSheetId="8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5">#REF!</definedName>
    <definedName name="Алтайский_край" localSheetId="8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5">#REF!</definedName>
    <definedName name="Алтайский_край_1" localSheetId="8">#REF!</definedName>
    <definedName name="Алтайский_край_1">#REF!</definedName>
    <definedName name="аморт" localSheetId="5">#REF!</definedName>
    <definedName name="аморт">#REF!</definedName>
    <definedName name="Амортизация" localSheetId="5">#REF!</definedName>
    <definedName name="Амортизация">#REF!</definedName>
    <definedName name="АмортизацияНМА" localSheetId="5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5">#REF!</definedName>
    <definedName name="Амурская_область" localSheetId="8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5">#REF!</definedName>
    <definedName name="Амурская_область_1" localSheetId="8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5">#REF!</definedName>
    <definedName name="ангданга" localSheetId="8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5">#REF!</definedName>
    <definedName name="ангщ" localSheetId="8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5">#REF!</definedName>
    <definedName name="анд" localSheetId="8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5">#REF!</definedName>
    <definedName name="анол" localSheetId="6">#REF!</definedName>
    <definedName name="анол" localSheetId="8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5">#REF!</definedName>
    <definedName name="аода" localSheetId="6">#REF!</definedName>
    <definedName name="аода" localSheetId="8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5">#REF!</definedName>
    <definedName name="аодадо" localSheetId="8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5">#REF!</definedName>
    <definedName name="аодра" localSheetId="8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5">#REF!</definedName>
    <definedName name="аопы" localSheetId="6">#REF!</definedName>
    <definedName name="аопы" localSheetId="8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5">#REF!</definedName>
    <definedName name="аопыао" localSheetId="8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5">#REF!</definedName>
    <definedName name="аоыао" localSheetId="8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5">#REF!</definedName>
    <definedName name="ап" localSheetId="8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5">#REF!</definedName>
    <definedName name="ап12" localSheetId="8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5">#REF!</definedName>
    <definedName name="апоап" localSheetId="8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5">#REF!</definedName>
    <definedName name="аповоп" localSheetId="8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5">#REF!</definedName>
    <definedName name="апопр" localSheetId="8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5">#REF!</definedName>
    <definedName name="апорапо" localSheetId="8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5">#REF!</definedName>
    <definedName name="апотиа" localSheetId="8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5">#REF!</definedName>
    <definedName name="апоыа" localSheetId="8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5">#REF!</definedName>
    <definedName name="апоыаоп" localSheetId="8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5">#REF!</definedName>
    <definedName name="апоыапо" localSheetId="8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5">#REF!</definedName>
    <definedName name="апоыоо" localSheetId="8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5">#REF!</definedName>
    <definedName name="аправи" localSheetId="6">#REF!</definedName>
    <definedName name="аправи" localSheetId="8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5">#REF!</definedName>
    <definedName name="апрво" localSheetId="8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5">#REF!</definedName>
    <definedName name="апрыа" localSheetId="8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5">#REF!</definedName>
    <definedName name="апыо" localSheetId="6">#REF!</definedName>
    <definedName name="апыо" localSheetId="8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5">#REF!</definedName>
    <definedName name="апырр" localSheetId="8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5">#REF!</definedName>
    <definedName name="араера" localSheetId="8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5">#REF!</definedName>
    <definedName name="арбь" localSheetId="8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5">#REF!</definedName>
    <definedName name="арл" localSheetId="8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5">#REF!</definedName>
    <definedName name="аро" localSheetId="6">#REF!</definedName>
    <definedName name="аро" localSheetId="8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5">#REF!</definedName>
    <definedName name="ародар" localSheetId="8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5">#REF!</definedName>
    <definedName name="ародарод" localSheetId="6">#REF!</definedName>
    <definedName name="ародарод" localSheetId="8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5">#REF!</definedName>
    <definedName name="ародра" localSheetId="8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5">#REF!</definedName>
    <definedName name="арол" localSheetId="8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5">#REF!</definedName>
    <definedName name="аролаол" localSheetId="8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5">#REF!</definedName>
    <definedName name="арпа" localSheetId="8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5">#REF!</definedName>
    <definedName name="Архангельская_область" localSheetId="8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5">#REF!</definedName>
    <definedName name="Архангельская_область_1" localSheetId="8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5">#REF!</definedName>
    <definedName name="Астраханская_область" localSheetId="6">#REF!</definedName>
    <definedName name="Астраханская_область" localSheetId="8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5">#REF!</definedName>
    <definedName name="АСУТП" localSheetId="8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5">#REF!</definedName>
    <definedName name="аыв" localSheetId="6">#REF!</definedName>
    <definedName name="аыв" localSheetId="8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5">#REF!</definedName>
    <definedName name="аыоап" localSheetId="8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5">#REF!</definedName>
    <definedName name="аыоапо" localSheetId="8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5">#REF!</definedName>
    <definedName name="аыопыао" localSheetId="8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5">#REF!</definedName>
    <definedName name="аыпрыпр" localSheetId="6">#REF!</definedName>
    <definedName name="аыпрыпр" localSheetId="8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5">#REF!</definedName>
    <definedName name="б" localSheetId="6">#REF!</definedName>
    <definedName name="б" localSheetId="8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5">#REF!</definedName>
    <definedName name="_xlnm.Database" localSheetId="8">#REF!</definedName>
    <definedName name="_xlnm.Database">#REF!</definedName>
    <definedName name="баир" localSheetId="5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5">#REF!</definedName>
    <definedName name="БАК2" localSheetId="8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5">#REF!</definedName>
    <definedName name="Белгородская_область" localSheetId="8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5">#REF!</definedName>
    <definedName name="блр4545" localSheetId="8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5">#REF!</definedName>
    <definedName name="Больш" localSheetId="6">#REF!</definedName>
    <definedName name="Больш" localSheetId="8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5">#REF!</definedName>
    <definedName name="бпрбь" localSheetId="8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5">#REF!</definedName>
    <definedName name="Брянская_область" localSheetId="8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5">#REF!</definedName>
    <definedName name="Буровой_понтон" localSheetId="8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5">#REF!</definedName>
    <definedName name="бьюждж" localSheetId="6">#REF!</definedName>
    <definedName name="бьюждж" localSheetId="8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5">#REF!</definedName>
    <definedName name="бю.бю." localSheetId="8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5">#REF!</definedName>
    <definedName name="в" localSheetId="8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5">#REF!</definedName>
    <definedName name="В5" localSheetId="8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5">#REF!</definedName>
    <definedName name="Ва" localSheetId="8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5">#REF!</definedName>
    <definedName name="ва3" localSheetId="8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5">#REF!</definedName>
    <definedName name="вава" localSheetId="6">#REF!</definedName>
    <definedName name="вава" localSheetId="8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5">#REF!</definedName>
    <definedName name="вавввввввввввввв" localSheetId="8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5">#REF!</definedName>
    <definedName name="ВАЛ_" localSheetId="6">#REF!</definedName>
    <definedName name="ВАЛ_" localSheetId="8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5">#REF!</definedName>
    <definedName name="ВАЛ_1" localSheetId="8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5">#REF!</definedName>
    <definedName name="ВАЛ_4" localSheetId="8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5">#REF!</definedName>
    <definedName name="Валаам" localSheetId="8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5">#REF!</definedName>
    <definedName name="вангл" localSheetId="8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5">#REF!</definedName>
    <definedName name="ванлр" localSheetId="8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5">#REF!</definedName>
    <definedName name="вао" localSheetId="6">#REF!</definedName>
    <definedName name="вао" localSheetId="8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5">#REF!</definedName>
    <definedName name="вап" localSheetId="8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5">#REF!</definedName>
    <definedName name="вапвя" localSheetId="8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5">#REF!</definedName>
    <definedName name="вапр" localSheetId="8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5">#REF!</definedName>
    <definedName name="вапяп" localSheetId="8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5">#REF!</definedName>
    <definedName name="варо" localSheetId="6">#REF!</definedName>
    <definedName name="варо" localSheetId="8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5">#REF!</definedName>
    <definedName name="ввв" localSheetId="6">#REF!</definedName>
    <definedName name="ввв" localSheetId="8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5">#REF!</definedName>
    <definedName name="вввв" localSheetId="8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5">#REF!</definedName>
    <definedName name="вген" localSheetId="6">#REF!</definedName>
    <definedName name="вген" localSheetId="8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5">#REF!</definedName>
    <definedName name="вглльа" localSheetId="8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5">#REF!</definedName>
    <definedName name="ве" localSheetId="8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5">#REF!</definedName>
    <definedName name="ведущий" localSheetId="8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5">#REF!</definedName>
    <definedName name="венл" localSheetId="8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5">#REF!</definedName>
    <definedName name="вено" localSheetId="8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5">#REF!</definedName>
    <definedName name="веноевн" localSheetId="8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5">#REF!</definedName>
    <definedName name="венолвенп" localSheetId="8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5">#REF!</definedName>
    <definedName name="веноь" localSheetId="8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5">#REF!</definedName>
    <definedName name="венрол" localSheetId="8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5">#REF!</definedName>
    <definedName name="венш" localSheetId="8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5">#REF!</definedName>
    <definedName name="вео" localSheetId="8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5">#REF!</definedName>
    <definedName name="Верхняя_часть" localSheetId="8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5">#REF!</definedName>
    <definedName name="веше" localSheetId="6">#REF!</definedName>
    <definedName name="веше" localSheetId="8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5">#REF!</definedName>
    <definedName name="вика" localSheetId="8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5">#REF!</definedName>
    <definedName name="вирваы" localSheetId="8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5">#REF!</definedName>
    <definedName name="вкпвп" localSheetId="8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5">#REF!</definedName>
    <definedName name="Владимирская_область" localSheetId="6">#REF!</definedName>
    <definedName name="Владимирская_область" localSheetId="8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5">#REF!</definedName>
    <definedName name="внеове" localSheetId="6">#REF!</definedName>
    <definedName name="внеове" localSheetId="8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5">#REF!</definedName>
    <definedName name="внеое" localSheetId="8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5">#REF!</definedName>
    <definedName name="внлг" localSheetId="8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5">#REF!</definedName>
    <definedName name="внорьп" localSheetId="8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5">#REF!</definedName>
    <definedName name="внр" localSheetId="8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5">#REF!</definedName>
    <definedName name="вов" localSheetId="8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5">#REF!</definedName>
    <definedName name="вое" localSheetId="8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5">#REF!</definedName>
    <definedName name="Волгоградская_область" localSheetId="6">#REF!</definedName>
    <definedName name="Волгоградская_область" localSheetId="8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5">#REF!</definedName>
    <definedName name="Вологодская_область" localSheetId="8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5">#REF!</definedName>
    <definedName name="Вологодская_область_1" localSheetId="8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5">#REF!</definedName>
    <definedName name="вопрв" localSheetId="8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5">#REF!</definedName>
    <definedName name="вопров" localSheetId="8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5">#REF!</definedName>
    <definedName name="Воронежская_область" localSheetId="8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5">#REF!</definedName>
    <definedName name="Вп" localSheetId="6">#REF!</definedName>
    <definedName name="Вп" localSheetId="8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5">#REF!</definedName>
    <definedName name="впа" localSheetId="8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5">#REF!</definedName>
    <definedName name="впо" localSheetId="8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5">#REF!</definedName>
    <definedName name="впор" localSheetId="6">#REF!</definedName>
    <definedName name="впор" localSheetId="8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5">#REF!</definedName>
    <definedName name="впр" localSheetId="8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5">#REF!</definedName>
    <definedName name="впрвпр" localSheetId="8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5">#REF!</definedName>
    <definedName name="впрл" localSheetId="8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5">#REF!</definedName>
    <definedName name="впрлвпр" localSheetId="8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5">#REF!</definedName>
    <definedName name="впрлпр" localSheetId="8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5">#REF!</definedName>
    <definedName name="впрлрпл" localSheetId="8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5">#REF!</definedName>
    <definedName name="впро" localSheetId="8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5">#REF!</definedName>
    <definedName name="впров" localSheetId="8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5">#REF!</definedName>
    <definedName name="впрь" localSheetId="8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5">#REF!</definedName>
    <definedName name="впрьвп" localSheetId="8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5">#REF!</definedName>
    <definedName name="впрьрь" localSheetId="8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5">#REF!</definedName>
    <definedName name="вр" localSheetId="8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5">#REF!</definedName>
    <definedName name="вравар" localSheetId="8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5">#REF!</definedName>
    <definedName name="вро" localSheetId="8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5">#REF!</definedName>
    <definedName name="вров" localSheetId="8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5">#REF!</definedName>
    <definedName name="вровап" localSheetId="8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5">#REF!</definedName>
    <definedName name="врп" localSheetId="8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5">#REF!</definedName>
    <definedName name="врплнл" localSheetId="8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5">#REF!</definedName>
    <definedName name="врпов" localSheetId="8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5">#REF!</definedName>
    <definedName name="врповор" localSheetId="8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5">#REF!</definedName>
    <definedName name="врьпврь" localSheetId="6">#REF!</definedName>
    <definedName name="врьпврь" localSheetId="8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3">{#N/A,#N/A,FALSE,"Aging Summary";#N/A,#N/A,FALSE,"Ratio Analysis";#N/A,#N/A,FALSE,"Test 120 Day Accts";#N/A,#N/A,FALSE,"Tickmarks"}</definedName>
    <definedName name="вс" localSheetId="15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8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5">#REF!</definedName>
    <definedName name="Всего_по_смете" localSheetId="6">#REF!</definedName>
    <definedName name="Всего_по_смете" localSheetId="8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5">#REF!</definedName>
    <definedName name="ВсегоШурфов" localSheetId="6">#REF!</definedName>
    <definedName name="ВсегоШурфов" localSheetId="8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5">#REF!</definedName>
    <definedName name="Вспомогательные_работы" localSheetId="8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5">#REF!</definedName>
    <definedName name="ВТ" localSheetId="8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5">#REF!</definedName>
    <definedName name="втор_кат" localSheetId="8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5">#REF!</definedName>
    <definedName name="второй" localSheetId="8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5">#REF!</definedName>
    <definedName name="втратар" localSheetId="8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5">#REF!</definedName>
    <definedName name="Вычислительная_техника_1" localSheetId="6">#REF!</definedName>
    <definedName name="Вычислительная_техника_1" localSheetId="8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5">#REF!</definedName>
    <definedName name="выы" localSheetId="8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5">#REF!</definedName>
    <definedName name="г" localSheetId="8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5">#REF!</definedName>
    <definedName name="ГАП" localSheetId="6">#REF!</definedName>
    <definedName name="ГАП" localSheetId="8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5">#REF!</definedName>
    <definedName name="гелог" localSheetId="6">#REF!</definedName>
    <definedName name="гелог" localSheetId="8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5">#REF!</definedName>
    <definedName name="гео" localSheetId="8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5">#REF!</definedName>
    <definedName name="геог" localSheetId="8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5">#REF!</definedName>
    <definedName name="геодезия" localSheetId="8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5">#REF!</definedName>
    <definedName name="геол.1" localSheetId="8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5">#REF!</definedName>
    <definedName name="геол1" localSheetId="6">#REF!</definedName>
    <definedName name="геол1" localSheetId="8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5">#REF!</definedName>
    <definedName name="геол4" localSheetId="8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5">#REF!</definedName>
    <definedName name="геология" localSheetId="8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5">#REF!</definedName>
    <definedName name="геоф" localSheetId="8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5">#REF!</definedName>
    <definedName name="геоф1" localSheetId="8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5">#REF!</definedName>
    <definedName name="Геофиз" localSheetId="8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5">#REF!</definedName>
    <definedName name="Геофиз1" localSheetId="8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5">#REF!</definedName>
    <definedName name="геофизика" localSheetId="8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5">#REF!</definedName>
    <definedName name="гидро1" localSheetId="6">#REF!</definedName>
    <definedName name="гидро1" localSheetId="8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5">#REF!</definedName>
    <definedName name="гидро5" localSheetId="6">#REF!</definedName>
    <definedName name="гидро5" localSheetId="8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5">#REF!</definedName>
    <definedName name="гидрол" localSheetId="8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5">#REF!</definedName>
    <definedName name="гидрол.4" localSheetId="8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5">#REF!</definedName>
    <definedName name="Гидролог" localSheetId="8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5">#REF!</definedName>
    <definedName name="Гидролог4" localSheetId="8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5">#REF!</definedName>
    <definedName name="глрп" localSheetId="6">#REF!</definedName>
    <definedName name="глрп" localSheetId="8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5">#REF!</definedName>
    <definedName name="гном" localSheetId="8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5">#REF!</definedName>
    <definedName name="гор" localSheetId="6">#REF!</definedName>
    <definedName name="гор" localSheetId="8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5">#REF!</definedName>
    <definedName name="гос" localSheetId="8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5">#REF!</definedName>
    <definedName name="гпдш" localSheetId="8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5">#REF!</definedName>
    <definedName name="гпшд" localSheetId="8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5">#REF!</definedName>
    <definedName name="гш" localSheetId="6">#REF!</definedName>
    <definedName name="гш" localSheetId="8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5">#REF!</definedName>
    <definedName name="гшд" localSheetId="8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5">#REF!</definedName>
    <definedName name="гшн" localSheetId="8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3">#REF!</definedName>
    <definedName name="д" localSheetId="14">#REF!</definedName>
    <definedName name="д" localSheetId="15">#REF!</definedName>
    <definedName name="д" localSheetId="5">#REF!</definedName>
    <definedName name="д" localSheetId="8">#REF!</definedName>
    <definedName name="д" localSheetId="12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5">#REF!</definedName>
    <definedName name="д1" localSheetId="8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5">#REF!</definedName>
    <definedName name="д10" localSheetId="8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5">#REF!</definedName>
    <definedName name="д2" localSheetId="8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5">#REF!</definedName>
    <definedName name="д3" localSheetId="8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5">#REF!</definedName>
    <definedName name="д4" localSheetId="8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5">#REF!</definedName>
    <definedName name="д5" localSheetId="8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5">#REF!</definedName>
    <definedName name="д6" localSheetId="8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5">#REF!</definedName>
    <definedName name="д7" localSheetId="8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5">#REF!</definedName>
    <definedName name="д8" localSheetId="8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5">#REF!</definedName>
    <definedName name="д9" localSheetId="8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5">#REF!</definedName>
    <definedName name="дан" localSheetId="8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5">#REF!</definedName>
    <definedName name="Дата_изменения_группы_строек" localSheetId="8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5">#REF!</definedName>
    <definedName name="Дата_изменения_локальной_сметы" localSheetId="8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5">#REF!</definedName>
    <definedName name="Дата_изменения_объекта" localSheetId="8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5">#REF!</definedName>
    <definedName name="Дата_изменения_объектной_сметы" localSheetId="8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5">#REF!</definedName>
    <definedName name="Дата_изменения_очереди" localSheetId="8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5">#REF!</definedName>
    <definedName name="Дата_изменения_пускового_комплекса" localSheetId="8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5">#REF!</definedName>
    <definedName name="Дата_изменения_сводного_сметного_расчета" localSheetId="8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5">#REF!</definedName>
    <definedName name="Дата_изменения_стройки" localSheetId="8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5">#REF!</definedName>
    <definedName name="Дата_создания_группы_строек" localSheetId="8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5">#REF!</definedName>
    <definedName name="Дата_создания_локальной_сметы" localSheetId="8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5">#REF!</definedName>
    <definedName name="Дата_создания_объекта" localSheetId="8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5">#REF!</definedName>
    <definedName name="Дата_создания_объектной_сметы" localSheetId="8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5">#REF!</definedName>
    <definedName name="Дата_создания_очереди" localSheetId="8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5">#REF!</definedName>
    <definedName name="Дата_создания_пускового_комплекса" localSheetId="8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5">#REF!</definedName>
    <definedName name="Дата_создания_сводного_сметного_расчета" localSheetId="8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5">#REF!</definedName>
    <definedName name="Дата_создания_стройки" localSheetId="8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3">#REF!</definedName>
    <definedName name="дд" localSheetId="14">#REF!</definedName>
    <definedName name="дд" localSheetId="15">#REF!</definedName>
    <definedName name="дд" localSheetId="5">#REF!</definedName>
    <definedName name="дд" localSheetId="8">#REF!</definedName>
    <definedName name="дд" localSheetId="12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3">#REF!</definedName>
    <definedName name="дддд" localSheetId="14">#REF!</definedName>
    <definedName name="дддд" localSheetId="15">#REF!</definedName>
    <definedName name="дддд" localSheetId="5">#REF!</definedName>
    <definedName name="дддд" localSheetId="8">#REF!</definedName>
    <definedName name="дддд" localSheetId="12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5">#REF!</definedName>
    <definedName name="ддддд" localSheetId="8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3">#REF!</definedName>
    <definedName name="де" localSheetId="14">#REF!</definedName>
    <definedName name="де" localSheetId="15">#REF!</definedName>
    <definedName name="де" localSheetId="5">#REF!</definedName>
    <definedName name="де" localSheetId="8">#REF!</definedName>
    <definedName name="де" localSheetId="12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5">#REF!</definedName>
    <definedName name="десятый" localSheetId="6">#REF!</definedName>
    <definedName name="десятый" localSheetId="8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3">#REF!</definedName>
    <definedName name="дефл." localSheetId="14">#REF!</definedName>
    <definedName name="дефл." localSheetId="15">#REF!</definedName>
    <definedName name="дефл." localSheetId="5">#REF!</definedName>
    <definedName name="дефл." localSheetId="8">#REF!</definedName>
    <definedName name="дефл." localSheetId="12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5">#REF!</definedName>
    <definedName name="Дефлятор" localSheetId="6">#REF!</definedName>
    <definedName name="Дефлятор" localSheetId="8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5">#REF!</definedName>
    <definedName name="Дефлятор1" localSheetId="6">#REF!</definedName>
    <definedName name="Дефлятор1" localSheetId="8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5">#REF!</definedName>
    <definedName name="диапазон" localSheetId="6">#REF!</definedName>
    <definedName name="диапазон" localSheetId="8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5">#REF!</definedName>
    <definedName name="Диск" localSheetId="6">#REF!</definedName>
    <definedName name="Диск" localSheetId="8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5">#REF!</definedName>
    <definedName name="длдл" localSheetId="8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5">#REF!</definedName>
    <definedName name="Длинна_границы" localSheetId="6">#REF!</definedName>
    <definedName name="Длинна_границы" localSheetId="8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5">#REF!</definedName>
    <definedName name="Длинна_трассы" localSheetId="8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5">#REF!</definedName>
    <definedName name="длозщшзщдлжб" localSheetId="6">#REF!</definedName>
    <definedName name="длозщшзщдлжб" localSheetId="8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5">#REF!</definedName>
    <definedName name="длолдолд" localSheetId="8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5">#REF!</definedName>
    <definedName name="длощшл" localSheetId="8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5">#REF!</definedName>
    <definedName name="Дн_ставка" localSheetId="6">#REF!</definedName>
    <definedName name="Дн_ставка" localSheetId="8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5">#REF!</definedName>
    <definedName name="дна" localSheetId="8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3">#REF!</definedName>
    <definedName name="до" localSheetId="14">#REF!</definedName>
    <definedName name="до" localSheetId="15">#REF!</definedName>
    <definedName name="до" localSheetId="5">#REF!</definedName>
    <definedName name="до" localSheetId="8">#REF!</definedName>
    <definedName name="до" localSheetId="12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3">#REF!</definedName>
    <definedName name="дол" localSheetId="14">#REF!</definedName>
    <definedName name="дол" localSheetId="15">#REF!</definedName>
    <definedName name="дол" localSheetId="5">#REF!</definedName>
    <definedName name="дол" localSheetId="8">#REF!</definedName>
    <definedName name="дол" localSheetId="12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5">#REF!</definedName>
    <definedName name="ДОЛЛАР" localSheetId="6">#REF!</definedName>
    <definedName name="ДОЛЛАР" localSheetId="8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5">#REF!</definedName>
    <definedName name="доорп" localSheetId="8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5">#REF!</definedName>
    <definedName name="Доп._оборудование_1" localSheetId="6">#REF!</definedName>
    <definedName name="Доп._оборудование_1" localSheetId="8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5">#REF!</definedName>
    <definedName name="Доп_оборуд" localSheetId="8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5">#REF!</definedName>
    <definedName name="допдшгед" localSheetId="8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5">#REF!</definedName>
    <definedName name="Дорога_1" localSheetId="6">#REF!</definedName>
    <definedName name="Дорога_1" localSheetId="8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5">#REF!</definedName>
    <definedName name="дп" localSheetId="8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5">#REF!</definedName>
    <definedName name="др" localSheetId="8">#REF!</definedName>
    <definedName name="др">#REF!</definedName>
    <definedName name="др.матер" localSheetId="5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3">#REF!</definedName>
    <definedName name="ДС" localSheetId="14">#REF!</definedName>
    <definedName name="ДС" localSheetId="15">#REF!</definedName>
    <definedName name="ДС" localSheetId="5">#REF!</definedName>
    <definedName name="ДС" localSheetId="8">#REF!</definedName>
    <definedName name="ДС" localSheetId="12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5">#REF!</definedName>
    <definedName name="дщшю" localSheetId="6">#REF!</definedName>
    <definedName name="дщшю" localSheetId="8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5">#REF!</definedName>
    <definedName name="дэ" localSheetId="8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5">#REF!</definedName>
    <definedName name="е" localSheetId="8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5">#REF!</definedName>
    <definedName name="евнл" localSheetId="8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5">#REF!</definedName>
    <definedName name="евнлен" localSheetId="8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5">#REF!</definedName>
    <definedName name="Еврейская_автономная_область" localSheetId="6">#REF!</definedName>
    <definedName name="Еврейская_автономная_область" localSheetId="8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5">#REF!</definedName>
    <definedName name="Еврейская_автономная_область_1" localSheetId="8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5">#REF!</definedName>
    <definedName name="еврор" localSheetId="8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5">#REF!</definedName>
    <definedName name="еврь" localSheetId="8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5">#REF!</definedName>
    <definedName name="Единица1" localSheetId="8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5">#REF!</definedName>
    <definedName name="Единица10" localSheetId="8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5">#REF!</definedName>
    <definedName name="Единица11" localSheetId="8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5">#REF!</definedName>
    <definedName name="Единица12" localSheetId="8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5">#REF!</definedName>
    <definedName name="Единица13" localSheetId="8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5">#REF!</definedName>
    <definedName name="Единица14" localSheetId="8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5">#REF!</definedName>
    <definedName name="Единица15" localSheetId="8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5">#REF!</definedName>
    <definedName name="Единица16" localSheetId="8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5">#REF!</definedName>
    <definedName name="Единица17" localSheetId="8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5">#REF!</definedName>
    <definedName name="Единица18" localSheetId="8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5">#REF!</definedName>
    <definedName name="Единица19" localSheetId="8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5">#REF!</definedName>
    <definedName name="Единица2" localSheetId="8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5">#REF!</definedName>
    <definedName name="Единица20" localSheetId="8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5">#REF!</definedName>
    <definedName name="Единица21" localSheetId="8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5">#REF!</definedName>
    <definedName name="Единица22" localSheetId="8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5">#REF!</definedName>
    <definedName name="Единица23" localSheetId="8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5">#REF!</definedName>
    <definedName name="Единица24" localSheetId="8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5">#REF!</definedName>
    <definedName name="Единица25" localSheetId="8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5">#REF!</definedName>
    <definedName name="Единица26" localSheetId="8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5">#REF!</definedName>
    <definedName name="Единица27" localSheetId="8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5">#REF!</definedName>
    <definedName name="Единица28" localSheetId="8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5">#REF!</definedName>
    <definedName name="Единица29" localSheetId="8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5">#REF!</definedName>
    <definedName name="Единица3" localSheetId="8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5">#REF!</definedName>
    <definedName name="Единица30" localSheetId="8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5">#REF!</definedName>
    <definedName name="Единица31" localSheetId="8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5">#REF!</definedName>
    <definedName name="Единица32" localSheetId="8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5">#REF!</definedName>
    <definedName name="Единица33" localSheetId="8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5">#REF!</definedName>
    <definedName name="Единица34" localSheetId="8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5">#REF!</definedName>
    <definedName name="Единица35" localSheetId="8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5">#REF!</definedName>
    <definedName name="Единица36" localSheetId="8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5">#REF!</definedName>
    <definedName name="Единица37" localSheetId="8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5">#REF!</definedName>
    <definedName name="Единица38" localSheetId="8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5">#REF!</definedName>
    <definedName name="Единица39" localSheetId="8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5">#REF!</definedName>
    <definedName name="Единица4" localSheetId="8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5">#REF!</definedName>
    <definedName name="Единица40" localSheetId="8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5">#REF!</definedName>
    <definedName name="Единица41" localSheetId="8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5">#REF!</definedName>
    <definedName name="Единица42" localSheetId="8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5">#REF!</definedName>
    <definedName name="Единица43" localSheetId="8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5">#REF!</definedName>
    <definedName name="Единица44" localSheetId="8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5">#REF!</definedName>
    <definedName name="Единица45" localSheetId="8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5">#REF!</definedName>
    <definedName name="Единица46" localSheetId="8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5">#REF!</definedName>
    <definedName name="Единица47" localSheetId="8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5">#REF!</definedName>
    <definedName name="Единица48" localSheetId="8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5">#REF!</definedName>
    <definedName name="Единица49" localSheetId="8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5">#REF!</definedName>
    <definedName name="Единица5" localSheetId="8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5">#REF!</definedName>
    <definedName name="Единица50" localSheetId="8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5">#REF!</definedName>
    <definedName name="Единица51" localSheetId="8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5">#REF!</definedName>
    <definedName name="Единица52" localSheetId="8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5">#REF!</definedName>
    <definedName name="Единица53" localSheetId="8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5">#REF!</definedName>
    <definedName name="Единица54" localSheetId="8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5">#REF!</definedName>
    <definedName name="Единица55" localSheetId="8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5">#REF!</definedName>
    <definedName name="Единица56" localSheetId="8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5">#REF!</definedName>
    <definedName name="Единица57" localSheetId="8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5">#REF!</definedName>
    <definedName name="Единица58" localSheetId="8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5">#REF!</definedName>
    <definedName name="Единица59" localSheetId="8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5">#REF!</definedName>
    <definedName name="Единица6" localSheetId="8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5">#REF!</definedName>
    <definedName name="Единица60" localSheetId="8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5">#REF!</definedName>
    <definedName name="Единица7" localSheetId="8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5">#REF!</definedName>
    <definedName name="Единица8" localSheetId="8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5">#REF!</definedName>
    <definedName name="Единица9" localSheetId="8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5">#REF!</definedName>
    <definedName name="ен" localSheetId="8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5">#REF!</definedName>
    <definedName name="енвлпр" localSheetId="8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5">#REF!</definedName>
    <definedName name="енг" localSheetId="8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5">#REF!</definedName>
    <definedName name="енк" localSheetId="8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5">#REF!</definedName>
    <definedName name="енлопр" localSheetId="8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5">#REF!</definedName>
    <definedName name="ено" localSheetId="8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5">#REF!</definedName>
    <definedName name="еное" localSheetId="8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5">#REF!</definedName>
    <definedName name="ео" localSheetId="8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5">#REF!</definedName>
    <definedName name="еов" localSheetId="8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5">#REF!</definedName>
    <definedName name="ер" localSheetId="8">#REF!</definedName>
    <definedName name="ер">#REF!</definedName>
    <definedName name="ЕСН2004" localSheetId="5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5">#REF!</definedName>
    <definedName name="еуг" localSheetId="8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3">#REF!</definedName>
    <definedName name="ж" localSheetId="14">#REF!</definedName>
    <definedName name="ж" localSheetId="15">#REF!</definedName>
    <definedName name="ж" localSheetId="5">#REF!</definedName>
    <definedName name="ж" localSheetId="8">#REF!</definedName>
    <definedName name="ж" localSheetId="12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5">#REF!</definedName>
    <definedName name="жжж" localSheetId="6">#REF!</definedName>
    <definedName name="жжж" localSheetId="8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5">#REF!</definedName>
    <definedName name="жпф" localSheetId="8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5">#REF!</definedName>
    <definedName name="Зависимые" localSheetId="8">#REF!</definedName>
    <definedName name="Зависимые">#REF!</definedName>
    <definedName name="_xlnm.Print_Titles" localSheetId="6">Прил.3!$9:$11</definedName>
    <definedName name="_xlnm.Print_Titles" localSheetId="8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5">#REF!</definedName>
    <definedName name="Заголовок_печати" localSheetId="8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5">#REF!</definedName>
    <definedName name="Заголовок_раздела" localSheetId="8">#REF!</definedName>
    <definedName name="Заголовок_раздела">#REF!</definedName>
    <definedName name="ЗаданиеГС_КМ" localSheetId="5">#REF!</definedName>
    <definedName name="ЗаданиеГС_КМ">#REF!</definedName>
    <definedName name="ЗаданиеЭСС_КМ" localSheetId="5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5">#REF!</definedName>
    <definedName name="Заказчик" localSheetId="6">#REF!</definedName>
    <definedName name="Заказчик" localSheetId="8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5">#REF!</definedName>
    <definedName name="зждзд" localSheetId="6">#REF!</definedName>
    <definedName name="зждзд" localSheetId="8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3">#REF!</definedName>
    <definedName name="зз" localSheetId="14">#REF!</definedName>
    <definedName name="зз" localSheetId="15">#REF!</definedName>
    <definedName name="зз" localSheetId="5">#REF!</definedName>
    <definedName name="зз" localSheetId="8">#REF!</definedName>
    <definedName name="зз" localSheetId="12">#REF!</definedName>
    <definedName name="зз">#REF!</definedName>
    <definedName name="зззз" localSheetId="5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5">#REF!</definedName>
    <definedName name="ЗИП_Всего_1" localSheetId="6">#REF!</definedName>
    <definedName name="ЗИП_Всего_1" localSheetId="8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5">#REF!</definedName>
    <definedName name="зощр" localSheetId="6">#REF!</definedName>
    <definedName name="зощр" localSheetId="8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5">#REF!</definedName>
    <definedName name="ЗЮзя" localSheetId="8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5">#REF!</definedName>
    <definedName name="Ивановская_область" localSheetId="6">#REF!</definedName>
    <definedName name="Ивановская_область" localSheetId="8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5">#REF!</definedName>
    <definedName name="ивпт" localSheetId="8">#REF!</definedName>
    <definedName name="ивпт">#REF!</definedName>
    <definedName name="Иди" localSheetId="5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5">#REF!</definedName>
    <definedName name="ии" localSheetId="8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3">#REF!</definedName>
    <definedName name="иии" localSheetId="14">#REF!</definedName>
    <definedName name="иии" localSheetId="15">#REF!</definedName>
    <definedName name="иии" localSheetId="5">#REF!</definedName>
    <definedName name="иии" localSheetId="8">#REF!</definedName>
    <definedName name="иии" localSheetId="12">#REF!</definedName>
    <definedName name="иии">#REF!</definedName>
    <definedName name="ИИМбал" localSheetId="5">#REF!</definedName>
    <definedName name="ИИМбал">#REF!</definedName>
    <definedName name="ИиНИ" localSheetId="5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5">#REF!</definedName>
    <definedName name="ик" localSheetId="8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5">#REF!</definedName>
    <definedName name="имт" localSheetId="6">#REF!</definedName>
    <definedName name="имт" localSheetId="8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5">#REF!</definedName>
    <definedName name="Инвестор" localSheetId="8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5">#REF!</definedName>
    <definedName name="Инд" localSheetId="8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5">#REF!</definedName>
    <definedName name="Индекс_ЛН_группы_строек" localSheetId="8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5">#REF!</definedName>
    <definedName name="Индекс_ЛН_локальной_сметы" localSheetId="8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5">#REF!</definedName>
    <definedName name="Индекс_ЛН_объекта" localSheetId="8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5">#REF!</definedName>
    <definedName name="Индекс_ЛН_объектной_сметы" localSheetId="8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5">#REF!</definedName>
    <definedName name="Индекс_ЛН_очереди" localSheetId="8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5">#REF!</definedName>
    <definedName name="Индекс_ЛН_пускового_комплекса" localSheetId="8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5">#REF!</definedName>
    <definedName name="Индекс_ЛН_сводного_сметного_расчета" localSheetId="8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5">#REF!</definedName>
    <definedName name="Индекс_ЛН_стройки" localSheetId="8">#REF!</definedName>
    <definedName name="Индекс_ЛН_стройки">#REF!</definedName>
    <definedName name="Ини" localSheetId="5">#REF!</definedName>
    <definedName name="Ини" localSheetId="6">#REF!</definedName>
    <definedName name="Ини" localSheetId="7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5">#REF!</definedName>
    <definedName name="инфл" localSheetId="8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5">#REF!</definedName>
    <definedName name="иолд" localSheetId="8">#REF!</definedName>
    <definedName name="иолд">#REF!</definedName>
    <definedName name="ИОСост" localSheetId="5">#REF!</definedName>
    <definedName name="ИОСост">#REF!</definedName>
    <definedName name="ИОСпс" localSheetId="5">#REF!</definedName>
    <definedName name="ИОСпс">#REF!</definedName>
    <definedName name="ИОСсг" localSheetId="5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5">#REF!</definedName>
    <definedName name="иошль" localSheetId="8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5">#REF!</definedName>
    <definedName name="ип" localSheetId="8">#REF!</definedName>
    <definedName name="ип">#REF!</definedName>
    <definedName name="Ипос" localSheetId="5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5">#REF!</definedName>
    <definedName name="ИПусто" localSheetId="8">#REF!</definedName>
    <definedName name="ИПусто">#REF!</definedName>
    <definedName name="Ипц" localSheetId="5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5">#REF!</definedName>
    <definedName name="Иркутская_область" localSheetId="8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5">#REF!</definedName>
    <definedName name="Иркутская_область_1" localSheetId="8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5">#REF!</definedName>
    <definedName name="ИС__И.Максимов" localSheetId="6">#REF!</definedName>
    <definedName name="ИС__И.Максимов" localSheetId="8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5">#REF!</definedName>
    <definedName name="итог" localSheetId="8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5">#REF!</definedName>
    <definedName name="Итого_ЗПМ__по_рес_расчету_с_учетом_к_тов" localSheetId="8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 localSheetId="8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5">#REF!</definedName>
    <definedName name="Итого_ЗПМ_по_акту_вып_работ_при_ресурсном_расчете_с_учетом_к_тов" localSheetId="8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5">#REF!</definedName>
    <definedName name="Итого_ЗПМ_по_акту_выполненных_работ_в_базисных_ценах" localSheetId="8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5">#REF!</definedName>
    <definedName name="Итого_ЗПМ_по_акту_выполненных_работ_при_ресурсном_расчете" localSheetId="8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5">#REF!</definedName>
    <definedName name="Итого_ЗПМ_при_расчете_по_стоимости_ч_часа_работы_механизаторов" localSheetId="8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5">#REF!</definedName>
    <definedName name="Итого_МАТ_по_акту_вып_работ_в_базисных_ценах_с_учетом_к_тов" localSheetId="8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5">#REF!</definedName>
    <definedName name="Итого_МАТ_по_акту_вып_работ_при_ресурсном_расчете_с_учетом_к_тов" localSheetId="8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5">#REF!</definedName>
    <definedName name="Итого_материалы" localSheetId="8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5">#REF!</definedName>
    <definedName name="Итого_материалы__по_рес_расчету_с_учетом_к_тов" localSheetId="8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 localSheetId="8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5">#REF!</definedName>
    <definedName name="Итого_материалы_по_акту_выполненных_работ_при_ресурсном_расчете" localSheetId="8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5">#REF!</definedName>
    <definedName name="Итого_машины_и_механизмы" localSheetId="8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8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5">#REF!</definedName>
    <definedName name="Итого_машины_и_механизмы_по_акту_выполненных_работ_при_ресурсном_расчете" localSheetId="8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5">#REF!</definedName>
    <definedName name="Итого_НР_по_акту_по_ресурсному_расчету" localSheetId="6">#REF!</definedName>
    <definedName name="Итого_НР_по_акту_по_ресурсному_расчету" localSheetId="8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5">#REF!</definedName>
    <definedName name="Итого_НР_по_ресурсному_расчету" localSheetId="8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5">#REF!</definedName>
    <definedName name="Итого_ОЗП" localSheetId="8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 localSheetId="8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5">#REF!</definedName>
    <definedName name="Итого_ОЗП_по_акту_вып_работ_при_ресурсном_расчете_с_учетом_к_тов" localSheetId="8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5">#REF!</definedName>
    <definedName name="Итого_ОЗП_по_акту_выполненных_работ_в_базисных_ценах" localSheetId="8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5">#REF!</definedName>
    <definedName name="Итого_ОЗП_по_акту_выполненных_работ_при_ресурсном_расчете" localSheetId="8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5">#REF!</definedName>
    <definedName name="Итого_ОЗП_по_рес_расчету_с_учетом_к_тов" localSheetId="8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5">#REF!</definedName>
    <definedName name="Итого_ПЗ" localSheetId="8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5">#REF!</definedName>
    <definedName name="Итого_ПЗ_в_базисных_ценах" localSheetId="8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 localSheetId="8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5">#REF!</definedName>
    <definedName name="Итого_ПЗ_по_акту_вып_работ_при_ресурсном_расчете_с_учетом_к_тов" localSheetId="8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5">#REF!</definedName>
    <definedName name="Итого_ПЗ_по_акту_выполненных_работ_в_базисных_ценах" localSheetId="8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5">#REF!</definedName>
    <definedName name="Итого_ПЗ_по_акту_выполненных_работ_при_ресурсном_расчете" localSheetId="8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5">#REF!</definedName>
    <definedName name="Итого_ПЗ_по_рес_расчету_с_учетом_к_тов" localSheetId="8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5">#REF!</definedName>
    <definedName name="Итого_по_разделу_V" localSheetId="8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5">#REF!</definedName>
    <definedName name="Итого_по_смете" localSheetId="8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5">#REF!</definedName>
    <definedName name="Итого_СП_по_акту_по_ресурсному_расчету" localSheetId="6">#REF!</definedName>
    <definedName name="Итого_СП_по_акту_по_ресурсному_расчету" localSheetId="8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5">#REF!</definedName>
    <definedName name="Итого_СП_по_ресурсному_расчету" localSheetId="8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 localSheetId="8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5">#REF!</definedName>
    <definedName name="Итого_ФОТ_по_акту_выполненных_работ_при_ресурсном_расчете" localSheetId="8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5">#REF!</definedName>
    <definedName name="Итого_ФОТ_при_расчете_по_доле_з_п_в_стоимости_эксплуатации_машин" localSheetId="8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5">#REF!</definedName>
    <definedName name="Итого_ЭММ__по_рес_расчету_с_учетом_к_тов" localSheetId="8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 localSheetId="8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5">#REF!</definedName>
    <definedName name="Итого_ЭММ_по_акту_вып_работ_при_ресурсном_расчете_с_учетом_к_тов" localSheetId="8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5">#REF!</definedName>
    <definedName name="ить" localSheetId="8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5">#REF!</definedName>
    <definedName name="итьоиьб" localSheetId="8">#REF!</definedName>
    <definedName name="итьоиьб">#REF!</definedName>
    <definedName name="Иуе" localSheetId="5">#REF!</definedName>
    <definedName name="Иуе">#REF!</definedName>
    <definedName name="ИуеРЭО" localSheetId="5">#REF!</definedName>
    <definedName name="ИуеРЭО">#REF!</definedName>
    <definedName name="Ицпп" localSheetId="5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5">#REF!</definedName>
    <definedName name="й" localSheetId="8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5">#REF!</definedName>
    <definedName name="йцйу3йк" localSheetId="6">#REF!</definedName>
    <definedName name="йцйу3йк" localSheetId="8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5">#REF!</definedName>
    <definedName name="йцу" localSheetId="6">#REF!</definedName>
    <definedName name="йцу" localSheetId="8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5">#REF!</definedName>
    <definedName name="К" localSheetId="8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5">#REF!</definedName>
    <definedName name="к_ЗПМ" localSheetId="8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5">#REF!</definedName>
    <definedName name="к_МАТ" localSheetId="8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5">#REF!</definedName>
    <definedName name="к_ОЗП" localSheetId="8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5">#REF!</definedName>
    <definedName name="к_ПЗ" localSheetId="8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5">#REF!</definedName>
    <definedName name="к_ЭМ" localSheetId="8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5">#REF!</definedName>
    <definedName name="к1" localSheetId="8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5">#REF!</definedName>
    <definedName name="к10" localSheetId="8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5">#REF!</definedName>
    <definedName name="к101" localSheetId="8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5">#REF!</definedName>
    <definedName name="К105" localSheetId="8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5">#REF!</definedName>
    <definedName name="к11" localSheetId="8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5">#REF!</definedName>
    <definedName name="к12" localSheetId="8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5">#REF!</definedName>
    <definedName name="к13" localSheetId="8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5">#REF!</definedName>
    <definedName name="к14" localSheetId="8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5">#REF!</definedName>
    <definedName name="к15" localSheetId="8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5">#REF!</definedName>
    <definedName name="к16" localSheetId="8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5">#REF!</definedName>
    <definedName name="к17" localSheetId="8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5">#REF!</definedName>
    <definedName name="к18" localSheetId="8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5">#REF!</definedName>
    <definedName name="к19" localSheetId="8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5">#REF!</definedName>
    <definedName name="к2" localSheetId="8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5">#REF!</definedName>
    <definedName name="к20" localSheetId="8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5">#REF!</definedName>
    <definedName name="к21" localSheetId="8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5">#REF!</definedName>
    <definedName name="к22" localSheetId="8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5">#REF!</definedName>
    <definedName name="к23" localSheetId="8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5">#REF!</definedName>
    <definedName name="к231" localSheetId="8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5">#REF!</definedName>
    <definedName name="к24" localSheetId="8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5">#REF!</definedName>
    <definedName name="к25" localSheetId="8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5">#REF!</definedName>
    <definedName name="к26" localSheetId="8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5">#REF!</definedName>
    <definedName name="к27" localSheetId="8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5">#REF!</definedName>
    <definedName name="к28" localSheetId="8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5">#REF!</definedName>
    <definedName name="к29" localSheetId="8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5">#REF!</definedName>
    <definedName name="к2п" localSheetId="8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5">#REF!</definedName>
    <definedName name="к3" localSheetId="8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5">#REF!</definedName>
    <definedName name="к30" localSheetId="8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5">#REF!</definedName>
    <definedName name="к3п" localSheetId="8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5">#REF!</definedName>
    <definedName name="к5" localSheetId="8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5">#REF!</definedName>
    <definedName name="к6" localSheetId="8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5">#REF!</definedName>
    <definedName name="к7" localSheetId="8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5">#REF!</definedName>
    <definedName name="к8" localSheetId="8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5">#REF!</definedName>
    <definedName name="к9" localSheetId="8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5">#REF!</definedName>
    <definedName name="Кабардино_Балкарская_Республика" localSheetId="8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5">#REF!</definedName>
    <definedName name="Кабели_1" localSheetId="6">#REF!</definedName>
    <definedName name="Кабели_1" localSheetId="8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5">#REF!</definedName>
    <definedName name="кабель" localSheetId="8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5">#REF!</definedName>
    <definedName name="кака" localSheetId="6">#REF!</definedName>
    <definedName name="кака" localSheetId="8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5">#REF!</definedName>
    <definedName name="Калининградская_область" localSheetId="8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5">#REF!</definedName>
    <definedName name="калплан" localSheetId="8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5">#REF!</definedName>
    <definedName name="Калужская_область" localSheetId="8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5">#REF!</definedName>
    <definedName name="Камеральных" localSheetId="8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5">#REF!</definedName>
    <definedName name="Камчатская_область" localSheetId="8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5">#REF!</definedName>
    <definedName name="Камчатская_область_1" localSheetId="8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5">#REF!</definedName>
    <definedName name="Карачаево_Черкесская_Республика" localSheetId="8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5">#REF!</definedName>
    <definedName name="Категория_сложности" localSheetId="6">#REF!</definedName>
    <definedName name="Категория_сложности" localSheetId="8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5">#REF!</definedName>
    <definedName name="катя" localSheetId="8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5">#REF!</definedName>
    <definedName name="КВАРТАЛ2" localSheetId="6">#REF!</definedName>
    <definedName name="КВАРТАЛ2" localSheetId="8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5">#REF!</definedName>
    <definedName name="кгкг" localSheetId="6">#REF!</definedName>
    <definedName name="кгкг" localSheetId="8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5">#REF!</definedName>
    <definedName name="кеке" localSheetId="8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5">#REF!</definedName>
    <definedName name="Кемеровская_область" localSheetId="8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5">#REF!</definedName>
    <definedName name="Кемеровская_область_1" localSheetId="8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5">#REF!</definedName>
    <definedName name="кенрке" localSheetId="8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5">#REF!</definedName>
    <definedName name="кенроолтьб" localSheetId="8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5">#REF!</definedName>
    <definedName name="керл" localSheetId="8">#REF!</definedName>
    <definedName name="керл">#REF!</definedName>
    <definedName name="КЗ_Имущество" localSheetId="5">#REF!</definedName>
    <definedName name="КЗ_Имущество">#REF!</definedName>
    <definedName name="КЗ_ИП" localSheetId="5">#REF!</definedName>
    <definedName name="КЗ_ИП">#REF!</definedName>
    <definedName name="КЗ_НИОКР" localSheetId="5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5">#REF!</definedName>
    <definedName name="КИП" localSheetId="8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5">#REF!</definedName>
    <definedName name="КИПиавтом" localSheetId="6">#REF!</definedName>
    <definedName name="КИПиавтом" localSheetId="8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5">#REF!</definedName>
    <definedName name="Кировская_область" localSheetId="8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5">#REF!</definedName>
    <definedName name="Кировская_область_1" localSheetId="8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3">#REF!</definedName>
    <definedName name="кк" localSheetId="14">#REF!</definedName>
    <definedName name="кк" localSheetId="15">#REF!</definedName>
    <definedName name="кк" localSheetId="5">#REF!</definedName>
    <definedName name="кк" localSheetId="8">#REF!</definedName>
    <definedName name="кк" localSheetId="12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5">#REF!</definedName>
    <definedName name="ккее" localSheetId="8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5">#REF!</definedName>
    <definedName name="ккк" localSheetId="8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5">#REF!</definedName>
    <definedName name="книга" localSheetId="6">#REF!</definedName>
    <definedName name="книга" localSheetId="8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5">#REF!</definedName>
    <definedName name="Кобщ" localSheetId="8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5">#REF!</definedName>
    <definedName name="КОД" localSheetId="8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5">#REF!</definedName>
    <definedName name="кол" localSheetId="8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5">#REF!</definedName>
    <definedName name="Количество_землепользователей" localSheetId="8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5">#REF!</definedName>
    <definedName name="Количество_контуров" localSheetId="8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5">#REF!</definedName>
    <definedName name="Количество_культур" localSheetId="8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5">#REF!</definedName>
    <definedName name="Количество_планшетов" localSheetId="6">#REF!</definedName>
    <definedName name="Количество_планшетов" localSheetId="8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5">#REF!</definedName>
    <definedName name="Количество_предприятий" localSheetId="8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5">#REF!</definedName>
    <definedName name="Количество_согласований" localSheetId="8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5">#REF!</definedName>
    <definedName name="ком." localSheetId="6">#REF!</definedName>
    <definedName name="ком." localSheetId="8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5">#REF!</definedName>
    <definedName name="Командировочные_расходы" localSheetId="8">#REF!</definedName>
    <definedName name="Командировочные_расходы">#REF!</definedName>
    <definedName name="Компания" localSheetId="5">#REF!</definedName>
    <definedName name="Компания">#REF!</definedName>
    <definedName name="комплект" localSheetId="5">#REF!</definedName>
    <definedName name="комплект" localSheetId="6">#REF!</definedName>
    <definedName name="комплект" localSheetId="7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5">#REF!</definedName>
    <definedName name="конкурс" localSheetId="6">#REF!</definedName>
    <definedName name="конкурс" localSheetId="8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5">#REF!</definedName>
    <definedName name="Контроллер_1" localSheetId="6">#REF!</definedName>
    <definedName name="Контроллер_1" localSheetId="8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5">#REF!</definedName>
    <definedName name="кор" localSheetId="8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5">#REF!</definedName>
    <definedName name="кореал" localSheetId="8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5">#REF!</definedName>
    <definedName name="Корнеева" localSheetId="8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3">{#N/A,#N/A,FALSE,"Шаблон_Спец1"}</definedName>
    <definedName name="корр" localSheetId="13">{#N/A,#N/A,FALSE,"Шаблон_Спец1"}</definedName>
    <definedName name="корр" localSheetId="15">{#N/A,#N/A,FALSE,"Шаблон_Спец1"}</definedName>
    <definedName name="корр" localSheetId="11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8">{#N/A,#N/A,FALSE,"Шаблон_Спец1"}</definedName>
    <definedName name="корр" localSheetId="10">{#N/A,#N/A,FALSE,"Шаблон_Спец1"}</definedName>
    <definedName name="корр" localSheetId="12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5">#REF!</definedName>
    <definedName name="Костромская_область" localSheetId="6">#REF!</definedName>
    <definedName name="Костромская_область" localSheetId="8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5">#REF!</definedName>
    <definedName name="КОЭФ3" localSheetId="6">#REF!</definedName>
    <definedName name="КОЭФ3" localSheetId="8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5">#REF!</definedName>
    <definedName name="КоэфБезПоля" localSheetId="6">#REF!</definedName>
    <definedName name="КоэфБезПоля" localSheetId="8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5">#REF!</definedName>
    <definedName name="КоэфГорЗак" localSheetId="8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5">#REF!</definedName>
    <definedName name="Коэффициент" localSheetId="6">#REF!</definedName>
    <definedName name="Коэффициент" localSheetId="8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5">#REF!</definedName>
    <definedName name="кп" localSheetId="8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5">#REF!</definedName>
    <definedName name="крас" localSheetId="6">#REF!</definedName>
    <definedName name="крас" localSheetId="8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5">#REF!</definedName>
    <definedName name="Краснодарский_край" localSheetId="8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5">#REF!</definedName>
    <definedName name="Красноярский_край" localSheetId="8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5">#REF!</definedName>
    <definedName name="Красноярский_край_1" localSheetId="8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5">#REF!</definedName>
    <definedName name="_xlnm.Criteria" localSheetId="6">#REF!</definedName>
    <definedName name="_xlnm.Criteria" localSheetId="8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5">#REF!</definedName>
    <definedName name="куку" localSheetId="6">#REF!</definedName>
    <definedName name="куку" localSheetId="8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5">#REF!</definedName>
    <definedName name="Курганская_область" localSheetId="8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5">#REF!</definedName>
    <definedName name="Курганская_область_1" localSheetId="8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5">#REF!</definedName>
    <definedName name="курс" localSheetId="8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5">#REF!</definedName>
    <definedName name="Курс_1" localSheetId="8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5">#REF!</definedName>
    <definedName name="курс_дол" localSheetId="8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5">#REF!</definedName>
    <definedName name="Курс_доллара_США" localSheetId="6">#REF!</definedName>
    <definedName name="Курс_доллара_США" localSheetId="8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5">#REF!</definedName>
    <definedName name="курс1" localSheetId="8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5">#REF!</definedName>
    <definedName name="Курская_область" localSheetId="8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5">#REF!</definedName>
    <definedName name="кшн" localSheetId="8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5">#REF!</definedName>
    <definedName name="лаборатория" localSheetId="6">#REF!</definedName>
    <definedName name="лаборатория" localSheetId="8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5">#REF!</definedName>
    <definedName name="ЛабШурфов" localSheetId="8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5">#REF!</definedName>
    <definedName name="лв" localSheetId="8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5">#REF!</definedName>
    <definedName name="лвнг" localSheetId="8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3">#REF!</definedName>
    <definedName name="лд" localSheetId="14">#REF!</definedName>
    <definedName name="лд" localSheetId="15">#REF!</definedName>
    <definedName name="лд" localSheetId="5">#REF!</definedName>
    <definedName name="лд" localSheetId="8">#REF!</definedName>
    <definedName name="лд" localSheetId="12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3">#REF!</definedName>
    <definedName name="лдд" localSheetId="14">#REF!</definedName>
    <definedName name="лдд" localSheetId="15">#REF!</definedName>
    <definedName name="лдд" localSheetId="5">#REF!</definedName>
    <definedName name="лдд" localSheetId="8">#REF!</definedName>
    <definedName name="лдд" localSheetId="12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5">#REF!</definedName>
    <definedName name="лдллл" localSheetId="8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5">#REF!</definedName>
    <definedName name="ленин" localSheetId="6">#REF!</definedName>
    <definedName name="ленин" localSheetId="8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5">#REF!</definedName>
    <definedName name="Ленинградская_область" localSheetId="8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5">#REF!</definedName>
    <definedName name="ЛимитУРС_ПИР" localSheetId="6">#REF!</definedName>
    <definedName name="ЛимитУРС_ПИР" localSheetId="8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5">#REF!</definedName>
    <definedName name="Липецкая_область" localSheetId="8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5">#REF!</definedName>
    <definedName name="лист" localSheetId="8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5">#REF!</definedName>
    <definedName name="Лифты" localSheetId="8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5">#REF!</definedName>
    <definedName name="лкон" localSheetId="8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3">#REF!</definedName>
    <definedName name="лл" localSheetId="14">#REF!</definedName>
    <definedName name="лл" localSheetId="15">#REF!</definedName>
    <definedName name="лл" localSheetId="5">#REF!</definedName>
    <definedName name="лл" localSheetId="8">#REF!</definedName>
    <definedName name="лл" localSheetId="12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5">#REF!</definedName>
    <definedName name="ллддд" localSheetId="8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5">#REF!</definedName>
    <definedName name="ллдж" localSheetId="8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3">#REF!</definedName>
    <definedName name="ллл" localSheetId="14">#REF!</definedName>
    <definedName name="ллл" localSheetId="15">#REF!</definedName>
    <definedName name="ллл" localSheetId="5">#REF!</definedName>
    <definedName name="ллл" localSheetId="8">#REF!</definedName>
    <definedName name="ллл" localSheetId="12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5">#REF!</definedName>
    <definedName name="лн" localSheetId="8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5">#REF!</definedName>
    <definedName name="лнвг" localSheetId="8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5">#REF!</definedName>
    <definedName name="лнгва" localSheetId="8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5">#REF!</definedName>
    <definedName name="ло" localSheetId="8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5">#REF!</definedName>
    <definedName name="ловпр" localSheetId="8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5">#REF!</definedName>
    <definedName name="логалгнеелн" localSheetId="8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5">#REF!</definedName>
    <definedName name="лодло" localSheetId="8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5">#REF!</definedName>
    <definedName name="лодол" localSheetId="8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5">#REF!</definedName>
    <definedName name="лол" localSheetId="8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5">#REF!</definedName>
    <definedName name="лорщшгошщлдбжд" localSheetId="8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5">#REF!</definedName>
    <definedName name="лпрра" localSheetId="8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5">#REF!</definedName>
    <definedName name="лрал" localSheetId="8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5">#REF!</definedName>
    <definedName name="лрлд" localSheetId="8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5">#REF!</definedName>
    <definedName name="лрр" localSheetId="8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5">#REF!</definedName>
    <definedName name="М" localSheetId="6">#REF!</definedName>
    <definedName name="М" localSheetId="8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5">#REF!</definedName>
    <definedName name="Магаданская_область" localSheetId="6">#REF!</definedName>
    <definedName name="Магаданская_область" localSheetId="8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5">#REF!</definedName>
    <definedName name="Магаданская_область_1" localSheetId="8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5">#REF!</definedName>
    <definedName name="МАРЖА" localSheetId="6">#REF!</definedName>
    <definedName name="МАРЖА" localSheetId="8">#REF!</definedName>
    <definedName name="МАРЖА">#REF!</definedName>
    <definedName name="матер" localSheetId="5">#REF!</definedName>
    <definedName name="матер">#REF!</definedName>
    <definedName name="матер." localSheetId="5">#REF!</definedName>
    <definedName name="матер.">#REF!</definedName>
    <definedName name="матер.рем" localSheetId="5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5">#REF!</definedName>
    <definedName name="Месяцы" localSheetId="8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5">#REF!</definedName>
    <definedName name="Месяцы2" localSheetId="8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5">#REF!</definedName>
    <definedName name="Месяцы3" localSheetId="8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5">#REF!</definedName>
    <definedName name="МИ_Т" localSheetId="6">#REF!</definedName>
    <definedName name="МИ_Т" localSheetId="8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5">#REF!</definedName>
    <definedName name="МИА5" localSheetId="8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3">{0,"овz";1,"z";2,"аz";5,"овz"}</definedName>
    <definedName name="мил" localSheetId="13">{0,"овz";1,"z";2,"аz";5,"овz"}</definedName>
    <definedName name="мил" localSheetId="15">{0,"овz";1,"z";2,"аz";5,"овz"}</definedName>
    <definedName name="мил" localSheetId="11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8">{0,"овz";1,"z";2,"аz";5,"овz"}</definedName>
    <definedName name="мил" localSheetId="12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5">#REF!</definedName>
    <definedName name="мин" localSheetId="6">#REF!</definedName>
    <definedName name="мин" localSheetId="8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5">#REF!</definedName>
    <definedName name="Министерство_транспорта__связи_и_автомобильных_дорог_Самарской_области" localSheetId="8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5">#REF!</definedName>
    <definedName name="мись" localSheetId="8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5">#REF!</definedName>
    <definedName name="мит" localSheetId="8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5">#REF!</definedName>
    <definedName name="мм" localSheetId="6">#REF!</definedName>
    <definedName name="мм" localSheetId="8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5">#REF!</definedName>
    <definedName name="МММММММММ" localSheetId="8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5">#REF!</definedName>
    <definedName name="мн" localSheetId="8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3">#REF!</definedName>
    <definedName name="Модель2" localSheetId="14">#REF!</definedName>
    <definedName name="Модель2" localSheetId="15">#REF!</definedName>
    <definedName name="Модель2" localSheetId="5">#REF!</definedName>
    <definedName name="Модель2" localSheetId="8">#REF!</definedName>
    <definedName name="Модель2" localSheetId="12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5">#REF!</definedName>
    <definedName name="мойка" localSheetId="8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5">#REF!</definedName>
    <definedName name="Монтаж" localSheetId="6">#REF!</definedName>
    <definedName name="Монтаж" localSheetId="8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5">#REF!</definedName>
    <definedName name="Монтажные_работы_в_базисных_ценах" localSheetId="8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5">#REF!</definedName>
    <definedName name="Московская_область" localSheetId="6">#REF!</definedName>
    <definedName name="Московская_область" localSheetId="8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5">#REF!</definedName>
    <definedName name="мотаж2" localSheetId="8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5">#REF!</definedName>
    <definedName name="мпртмит" localSheetId="8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5">#REF!</definedName>
    <definedName name="мтч" localSheetId="8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5">#REF!</definedName>
    <definedName name="мтьюп" localSheetId="8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5">#REF!</definedName>
    <definedName name="Мурманская_область" localSheetId="6">#REF!</definedName>
    <definedName name="Мурманская_область" localSheetId="8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5">#REF!</definedName>
    <definedName name="Мурманская_область_1" localSheetId="8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5">#REF!</definedName>
    <definedName name="над" localSheetId="6">#REF!</definedName>
    <definedName name="над" localSheetId="8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5">#REF!</definedName>
    <definedName name="Название_проекта" localSheetId="6">#REF!</definedName>
    <definedName name="Название_проекта" localSheetId="8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5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8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5">#REF!</definedName>
    <definedName name="Наименование_группы_строек" localSheetId="6">#REF!</definedName>
    <definedName name="Наименование_группы_строек" localSheetId="8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5">#REF!</definedName>
    <definedName name="Наименование_локальной_сметы" localSheetId="8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5">#REF!</definedName>
    <definedName name="Наименование_объекта" localSheetId="8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5">#REF!</definedName>
    <definedName name="Наименование_объектной_сметы" localSheetId="8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5">#REF!</definedName>
    <definedName name="Наименование_организации_заказчика" localSheetId="8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5">#REF!</definedName>
    <definedName name="Наименование_очереди" localSheetId="8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5">#REF!</definedName>
    <definedName name="Наименование_проектной_организации" localSheetId="8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5">#REF!</definedName>
    <definedName name="Наименование_пускового_комплекса" localSheetId="8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5">#REF!</definedName>
    <definedName name="Наименование_сводного_сметного_расчета" localSheetId="8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5">#REF!</definedName>
    <definedName name="Наименование_строительства" localSheetId="8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5">#REF!</definedName>
    <definedName name="Наименование_стройки" localSheetId="8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5">#REF!</definedName>
    <definedName name="накладные" localSheetId="8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5">#REF!</definedName>
    <definedName name="науки" localSheetId="8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5">#REF!</definedName>
    <definedName name="нвле" localSheetId="6">#REF!</definedName>
    <definedName name="нвле" localSheetId="8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5">#REF!</definedName>
    <definedName name="нгагл" localSheetId="8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5">#REF!</definedName>
    <definedName name="нго" localSheetId="8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5">#REF!</definedName>
    <definedName name="нгпнрап" localSheetId="8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5">#REF!</definedName>
    <definedName name="НДС" localSheetId="8">#REF!</definedName>
    <definedName name="НДС">#REF!</definedName>
    <definedName name="НДСИмущество" localSheetId="5">#REF!</definedName>
    <definedName name="НДСИмущество">#REF!</definedName>
    <definedName name="НДСИП" localSheetId="5">#REF!</definedName>
    <definedName name="НДСИП">#REF!</definedName>
    <definedName name="НДСНИОКР" localSheetId="5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5">#REF!</definedName>
    <definedName name="нево" localSheetId="8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5">#REF!</definedName>
    <definedName name="нер" localSheetId="6">#REF!</definedName>
    <definedName name="нер" localSheetId="8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5">#REF!</definedName>
    <definedName name="неуо" localSheetId="6">#REF!</definedName>
    <definedName name="неуо" localSheetId="8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5">#REF!</definedName>
    <definedName name="Нижегородская_область" localSheetId="8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5">#REF!</definedName>
    <definedName name="Нижняя_часть" localSheetId="8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5">#REF!</definedName>
    <definedName name="нии" localSheetId="8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3">#REF!</definedName>
    <definedName name="нн" localSheetId="14">#REF!</definedName>
    <definedName name="нн" localSheetId="15">#REF!</definedName>
    <definedName name="нн" localSheetId="5">#REF!</definedName>
    <definedName name="нн" localSheetId="8">#REF!</definedName>
    <definedName name="нн" localSheetId="12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5">#REF!</definedName>
    <definedName name="но" localSheetId="8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5">#REF!</definedName>
    <definedName name="Новгородская_область" localSheetId="8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5">#REF!</definedName>
    <definedName name="Новосибирская_область" localSheetId="8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5">#REF!</definedName>
    <definedName name="Новосибирская_область_1" localSheetId="8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5">#REF!</definedName>
    <definedName name="новый" localSheetId="6">#REF!</definedName>
    <definedName name="новый" localSheetId="8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5">#REF!</definedName>
    <definedName name="Номер" localSheetId="8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5">#REF!</definedName>
    <definedName name="Номер_договора" localSheetId="8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5">#REF!</definedName>
    <definedName name="Номер_пп" localSheetId="8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5">#REF!</definedName>
    <definedName name="Номер_раздела" localSheetId="8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6">#REF!</definedName>
    <definedName name="НормаАУП_на_УЕ" localSheetId="7">#REF!</definedName>
    <definedName name="НормаАУП_на_УЕ">#REF!</definedName>
    <definedName name="НормаПП_на_УЕ" localSheetId="5">#REF!</definedName>
    <definedName name="НормаПП_на_УЕ" localSheetId="6">#REF!</definedName>
    <definedName name="НормаПП_на_УЕ" localSheetId="7">#REF!</definedName>
    <definedName name="НормаПП_на_УЕ">#REF!</definedName>
    <definedName name="НормаРостаУЕ" localSheetId="5">#REF!</definedName>
    <definedName name="НормаРостаУЕ" localSheetId="6">#REF!</definedName>
    <definedName name="НормаРостаУЕ" localSheetId="7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3">граж</definedName>
    <definedName name="нр" localSheetId="13">граж</definedName>
    <definedName name="нр" localSheetId="15">граж</definedName>
    <definedName name="нр" localSheetId="11">граж</definedName>
    <definedName name="нр" localSheetId="5">граж</definedName>
    <definedName name="нр" localSheetId="6">граж</definedName>
    <definedName name="нр" localSheetId="7">граж</definedName>
    <definedName name="нр" localSheetId="8">граж</definedName>
    <definedName name="нр" localSheetId="12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5">#REF!</definedName>
    <definedName name="о" localSheetId="6">#REF!</definedName>
    <definedName name="о" localSheetId="8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5">#REF!</definedName>
    <definedName name="об" localSheetId="6">#REF!</definedName>
    <definedName name="об" localSheetId="8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3">'4.7 Прил.6 Расчет Прочие'!$A$1:$I$27</definedName>
    <definedName name="_xlnm.Print_Area" localSheetId="14">'4.8 Прил. 6.1 Расчет ПНР'!$A$1:$O$28</definedName>
    <definedName name="_xlnm.Print_Area" localSheetId="15">'4.9 Прил 6.2 Расчет ПИР'!$A$1:$R$36</definedName>
    <definedName name="_xlnm.Print_Area" localSheetId="5">'Прил.2 Расч стоим'!$A$1:$J$28</definedName>
    <definedName name="_xlnm.Print_Area" localSheetId="6">Прил.3!$A$1:$H$75</definedName>
    <definedName name="_xlnm.Print_Area" localSheetId="7">'Прил.4 РМ'!$A$1:$E$48</definedName>
    <definedName name="_xlnm.Print_Area" localSheetId="8">'Прил.5 Расчет СМР и ОБ'!$A$1:$J$91</definedName>
    <definedName name="_xlnm.Print_Area" localSheetId="12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5">#REF!</definedName>
    <definedName name="Область_печати_ИМ" localSheetId="8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5">#REF!</definedName>
    <definedName name="Оборудование_в_базисных_ценах" localSheetId="8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5">#REF!</definedName>
    <definedName name="Обоснование_поправки" localSheetId="6">#REF!</definedName>
    <definedName name="Обоснование_поправки" localSheetId="8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5">#REF!</definedName>
    <definedName name="объем___0" localSheetId="6">#REF!</definedName>
    <definedName name="объем___0" localSheetId="8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5">#REF!</definedName>
    <definedName name="объем___0___0" localSheetId="8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5">#REF!</definedName>
    <definedName name="объем___0___0___0" localSheetId="8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5">#REF!</definedName>
    <definedName name="объем___0___0___0___0" localSheetId="8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5">#REF!</definedName>
    <definedName name="объем___0___0___2" localSheetId="8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5">#REF!</definedName>
    <definedName name="объем___0___0___3" localSheetId="8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5">#REF!</definedName>
    <definedName name="объем___0___0___4" localSheetId="8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5">#REF!</definedName>
    <definedName name="объем___0___1" localSheetId="8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5">#REF!</definedName>
    <definedName name="объем___0___10" localSheetId="8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5">#REF!</definedName>
    <definedName name="объем___0___12" localSheetId="8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5">#REF!</definedName>
    <definedName name="объем___0___2" localSheetId="8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5">#REF!</definedName>
    <definedName name="объем___0___2___0" localSheetId="8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5">#REF!</definedName>
    <definedName name="объем___0___3" localSheetId="8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5">#REF!</definedName>
    <definedName name="объем___0___4" localSheetId="8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5">#REF!</definedName>
    <definedName name="объем___0___5" localSheetId="8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5">#REF!</definedName>
    <definedName name="объем___0___6" localSheetId="8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5">#REF!</definedName>
    <definedName name="объем___0___8" localSheetId="8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5">#REF!</definedName>
    <definedName name="объем___1" localSheetId="8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5">#REF!</definedName>
    <definedName name="объем___1___0" localSheetId="8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5">#REF!</definedName>
    <definedName name="объем___10" localSheetId="8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5">#REF!</definedName>
    <definedName name="объем___10___0___0" localSheetId="6">#REF!</definedName>
    <definedName name="объем___10___0___0" localSheetId="8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5">#REF!</definedName>
    <definedName name="объем___10___1" localSheetId="8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5">#REF!</definedName>
    <definedName name="объем___10___10" localSheetId="8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5">#REF!</definedName>
    <definedName name="объем___10___12" localSheetId="8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5">#REF!</definedName>
    <definedName name="объем___11" localSheetId="6">#REF!</definedName>
    <definedName name="объем___11" localSheetId="8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5">#REF!</definedName>
    <definedName name="объем___11___10" localSheetId="6">#REF!</definedName>
    <definedName name="объем___11___10" localSheetId="8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5">#REF!</definedName>
    <definedName name="объем___11___2" localSheetId="8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5">#REF!</definedName>
    <definedName name="объем___11___4" localSheetId="8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5">#REF!</definedName>
    <definedName name="объем___11___6" localSheetId="8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5">#REF!</definedName>
    <definedName name="объем___11___8" localSheetId="8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5">#REF!</definedName>
    <definedName name="объем___2" localSheetId="6">#REF!</definedName>
    <definedName name="объем___2" localSheetId="8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5">#REF!</definedName>
    <definedName name="объем___2___0" localSheetId="8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5">#REF!</definedName>
    <definedName name="объем___2___0___0" localSheetId="8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5">#REF!</definedName>
    <definedName name="объем___2___0___0___0" localSheetId="8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5">#REF!</definedName>
    <definedName name="объем___2___1" localSheetId="8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5">#REF!</definedName>
    <definedName name="объем___2___10" localSheetId="8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5">#REF!</definedName>
    <definedName name="объем___2___12" localSheetId="8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5">#REF!</definedName>
    <definedName name="объем___2___2" localSheetId="8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5">#REF!</definedName>
    <definedName name="объем___2___3" localSheetId="8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5">#REF!</definedName>
    <definedName name="объем___2___4" localSheetId="8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5">#REF!</definedName>
    <definedName name="объем___2___6" localSheetId="8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5">#REF!</definedName>
    <definedName name="объем___2___8" localSheetId="8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5">#REF!</definedName>
    <definedName name="объем___3" localSheetId="8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5">#REF!</definedName>
    <definedName name="объем___3___0" localSheetId="8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5">#REF!</definedName>
    <definedName name="объем___3___10" localSheetId="6">#REF!</definedName>
    <definedName name="объем___3___10" localSheetId="8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5">#REF!</definedName>
    <definedName name="объем___3___2" localSheetId="8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5">#REF!</definedName>
    <definedName name="объем___3___3" localSheetId="8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5">#REF!</definedName>
    <definedName name="объем___3___4" localSheetId="8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5">#REF!</definedName>
    <definedName name="объем___3___6" localSheetId="8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5">#REF!</definedName>
    <definedName name="объем___3___8" localSheetId="8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5">#REF!</definedName>
    <definedName name="объем___4" localSheetId="8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5">#REF!</definedName>
    <definedName name="объем___4___0___0" localSheetId="6">#REF!</definedName>
    <definedName name="объем___4___0___0" localSheetId="8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5">#REF!</definedName>
    <definedName name="объем___4___0___0___0" localSheetId="8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5">#REF!</definedName>
    <definedName name="объем___4___10" localSheetId="8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5">#REF!</definedName>
    <definedName name="объем___4___12" localSheetId="8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5">#REF!</definedName>
    <definedName name="объем___4___2" localSheetId="8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5">#REF!</definedName>
    <definedName name="объем___4___3" localSheetId="8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5">#REF!</definedName>
    <definedName name="объем___4___4" localSheetId="8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5">#REF!</definedName>
    <definedName name="объем___4___6" localSheetId="8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5">#REF!</definedName>
    <definedName name="объем___4___8" localSheetId="8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5">#REF!</definedName>
    <definedName name="объем___5___0" localSheetId="6">#REF!</definedName>
    <definedName name="объем___5___0" localSheetId="8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5">#REF!</definedName>
    <definedName name="объем___5___0___0" localSheetId="8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5">#REF!</definedName>
    <definedName name="объем___5___0___0___0" localSheetId="8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5">#REF!</definedName>
    <definedName name="объем___6___0" localSheetId="6">#REF!</definedName>
    <definedName name="объем___6___0" localSheetId="8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5">#REF!</definedName>
    <definedName name="объем___6___0___0" localSheetId="8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5">#REF!</definedName>
    <definedName name="объем___6___0___0___0" localSheetId="8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5">#REF!</definedName>
    <definedName name="объем___6___1" localSheetId="8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5">#REF!</definedName>
    <definedName name="объем___6___10" localSheetId="8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5">#REF!</definedName>
    <definedName name="объем___6___12" localSheetId="8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5">#REF!</definedName>
    <definedName name="объем___6___2" localSheetId="8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5">#REF!</definedName>
    <definedName name="объем___6___4" localSheetId="8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5">#REF!</definedName>
    <definedName name="объем___6___6" localSheetId="8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5">#REF!</definedName>
    <definedName name="объем___6___8" localSheetId="8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5">#REF!</definedName>
    <definedName name="объем___7" localSheetId="8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5">#REF!</definedName>
    <definedName name="объем___7___0" localSheetId="8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5">#REF!</definedName>
    <definedName name="объем___7___10" localSheetId="8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5">#REF!</definedName>
    <definedName name="объем___7___2" localSheetId="8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5">#REF!</definedName>
    <definedName name="объем___7___4" localSheetId="8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5">#REF!</definedName>
    <definedName name="объем___7___6" localSheetId="8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5">#REF!</definedName>
    <definedName name="объем___7___8" localSheetId="8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5">#REF!</definedName>
    <definedName name="объем___8" localSheetId="8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5">#REF!</definedName>
    <definedName name="объем___8___0" localSheetId="8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5">#REF!</definedName>
    <definedName name="объем___8___0___0" localSheetId="8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5">#REF!</definedName>
    <definedName name="объем___8___0___0___0" localSheetId="8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5">#REF!</definedName>
    <definedName name="объем___8___1" localSheetId="8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5">#REF!</definedName>
    <definedName name="объем___8___10" localSheetId="8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5">#REF!</definedName>
    <definedName name="объем___8___12" localSheetId="8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5">#REF!</definedName>
    <definedName name="объем___8___2" localSheetId="8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5">#REF!</definedName>
    <definedName name="объем___8___4" localSheetId="8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5">#REF!</definedName>
    <definedName name="объем___8___6" localSheetId="8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5">#REF!</definedName>
    <definedName name="объем___8___8" localSheetId="8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5">#REF!</definedName>
    <definedName name="объем___9" localSheetId="8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5">#REF!</definedName>
    <definedName name="объем___9___0" localSheetId="8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5">#REF!</definedName>
    <definedName name="объем___9___0___0" localSheetId="8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5">#REF!</definedName>
    <definedName name="объем___9___0___0___0" localSheetId="8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5">#REF!</definedName>
    <definedName name="объем___9___10" localSheetId="8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5">#REF!</definedName>
    <definedName name="объем___9___2" localSheetId="8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5">#REF!</definedName>
    <definedName name="объем___9___4" localSheetId="8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5">#REF!</definedName>
    <definedName name="объем___9___6" localSheetId="8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5">#REF!</definedName>
    <definedName name="объем___9___8" localSheetId="8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5">#REF!</definedName>
    <definedName name="объем1" localSheetId="8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5">#REF!</definedName>
    <definedName name="ов" localSheetId="8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5">#REF!</definedName>
    <definedName name="овао" localSheetId="8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5">#REF!</definedName>
    <definedName name="овено" localSheetId="8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5">#REF!</definedName>
    <definedName name="овпв" localSheetId="8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5">#REF!</definedName>
    <definedName name="одлпд" localSheetId="8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5">#REF!</definedName>
    <definedName name="оев" localSheetId="8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5">#REF!</definedName>
    <definedName name="оек" localSheetId="8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5">#REF!</definedName>
    <definedName name="окн" localSheetId="6">#REF!</definedName>
    <definedName name="окн" localSheetId="8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3">#REF!</definedName>
    <definedName name="ол" localSheetId="14">#REF!</definedName>
    <definedName name="ол" localSheetId="15">#REF!</definedName>
    <definedName name="ол" localSheetId="5">#REF!</definedName>
    <definedName name="ол" localSheetId="8">#REF!</definedName>
    <definedName name="ол" localSheetId="12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5">#REF!</definedName>
    <definedName name="олодод" localSheetId="8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5">#REF!</definedName>
    <definedName name="олорлшгш" localSheetId="8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5">#REF!</definedName>
    <definedName name="олпрол" localSheetId="8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5">#REF!</definedName>
    <definedName name="олролрт" localSheetId="8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5">#REF!</definedName>
    <definedName name="олрщшошшлд" localSheetId="8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5">#REF!</definedName>
    <definedName name="олюдю" localSheetId="8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5">#REF!</definedName>
    <definedName name="ОЛЯ" localSheetId="8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5">#REF!</definedName>
    <definedName name="Омская_область" localSheetId="8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5">#REF!</definedName>
    <definedName name="Омская_область_1" localSheetId="8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5">#REF!</definedName>
    <definedName name="оо" localSheetId="8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3">#REF!</definedName>
    <definedName name="ооо" localSheetId="14">#REF!</definedName>
    <definedName name="ооо" localSheetId="15">#REF!</definedName>
    <definedName name="ооо" localSheetId="5">#REF!</definedName>
    <definedName name="ооо" localSheetId="8">#REF!</definedName>
    <definedName name="ооо" localSheetId="12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5">#REF!</definedName>
    <definedName name="ООО_НИИПРИИ___Севзапинжтехнология" localSheetId="8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5">#REF!</definedName>
    <definedName name="оооо" localSheetId="8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5">#REF!</definedName>
    <definedName name="ООС" localSheetId="8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5">#REF!</definedName>
    <definedName name="оос1" localSheetId="8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5">#REF!</definedName>
    <definedName name="оот" localSheetId="8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5">#REF!</definedName>
    <definedName name="опао" localSheetId="8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5">#REF!</definedName>
    <definedName name="Описание_группы_строек" localSheetId="8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5">#REF!</definedName>
    <definedName name="Описание_локальной_сметы" localSheetId="8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5">#REF!</definedName>
    <definedName name="Описание_объекта" localSheetId="8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5">#REF!</definedName>
    <definedName name="Описание_объектной_сметы" localSheetId="8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5">#REF!</definedName>
    <definedName name="Описание_очереди" localSheetId="8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5">#REF!</definedName>
    <definedName name="Описание_пускового_комплекса" localSheetId="8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5">#REF!</definedName>
    <definedName name="Описание_сводного_сметного_расчета" localSheetId="8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5">#REF!</definedName>
    <definedName name="Описание_стройки" localSheetId="8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5">#REF!</definedName>
    <definedName name="ор" localSheetId="8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5">#REF!</definedName>
    <definedName name="Оренбургская_область" localSheetId="6">#REF!</definedName>
    <definedName name="Оренбургская_область" localSheetId="8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5">#REF!</definedName>
    <definedName name="Оренбургская_область_1" localSheetId="8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5">#REF!</definedName>
    <definedName name="Орловская_область" localSheetId="8">#REF!</definedName>
    <definedName name="Орловская_область">#REF!</definedName>
    <definedName name="ОсвоениеИмущества" localSheetId="5">#REF!</definedName>
    <definedName name="ОсвоениеИмущества" localSheetId="6">#REF!</definedName>
    <definedName name="ОсвоениеИмущества" localSheetId="7">#REF!</definedName>
    <definedName name="ОсвоениеИмущества">#REF!</definedName>
    <definedName name="ОсвоениеИП" localSheetId="5">#REF!</definedName>
    <definedName name="ОсвоениеИП" localSheetId="6">#REF!</definedName>
    <definedName name="ОсвоениеИП" localSheetId="7">#REF!</definedName>
    <definedName name="ОсвоениеИП">#REF!</definedName>
    <definedName name="ОсвоениеНИОКР" localSheetId="5">#REF!</definedName>
    <definedName name="ОсвоениеНИОКР" localSheetId="6">#REF!</definedName>
    <definedName name="ОсвоениеНИОКР" localSheetId="7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5">#REF!</definedName>
    <definedName name="Основание" localSheetId="8">#REF!</definedName>
    <definedName name="Основание">#REF!</definedName>
    <definedName name="ОтпускИзЕНЭС" localSheetId="5">#REF!</definedName>
    <definedName name="ОтпускИзЕНЭС" localSheetId="6">#REF!</definedName>
    <definedName name="ОтпускИзЕНЭС" localSheetId="7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5">#REF!</definedName>
    <definedName name="Отчетный_период__учет_выполненных_работ" localSheetId="8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5">#REF!</definedName>
    <definedName name="оьт" localSheetId="6">#REF!</definedName>
    <definedName name="оьт" localSheetId="8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5">#REF!</definedName>
    <definedName name="оьыватв" localSheetId="8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5">#REF!</definedName>
    <definedName name="оюю" localSheetId="8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5">#REF!</definedName>
    <definedName name="п" localSheetId="8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5">#REF!</definedName>
    <definedName name="п121" localSheetId="8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5">#REF!</definedName>
    <definedName name="паа12" localSheetId="8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5">#REF!</definedName>
    <definedName name="паирав" localSheetId="8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5">#REF!</definedName>
    <definedName name="пао" localSheetId="8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5">#REF!</definedName>
    <definedName name="пап" localSheetId="8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5">#REF!</definedName>
    <definedName name="парп" localSheetId="8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5">#REF!</definedName>
    <definedName name="паша" localSheetId="6">#REF!</definedName>
    <definedName name="паша" localSheetId="8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5">#REF!</definedName>
    <definedName name="ПБ" localSheetId="8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5">#REF!</definedName>
    <definedName name="пвар" localSheetId="8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5">#REF!</definedName>
    <definedName name="пвопв" localSheetId="8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5">#REF!</definedName>
    <definedName name="пвр" localSheetId="8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5">#REF!</definedName>
    <definedName name="пврл" localSheetId="8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5">#REF!</definedName>
    <definedName name="пвррь" localSheetId="8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5">#REF!</definedName>
    <definedName name="пврьп" localSheetId="8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5">#REF!</definedName>
    <definedName name="пврьпв" localSheetId="8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5">#REF!</definedName>
    <definedName name="пврьпврь" localSheetId="8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5">#REF!</definedName>
    <definedName name="пвСпп" localSheetId="8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5">#REF!</definedName>
    <definedName name="пвьрвпрь" localSheetId="6">#REF!</definedName>
    <definedName name="пвьрвпрь" localSheetId="8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5">#REF!</definedName>
    <definedName name="пг" localSheetId="8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5">#REF!</definedName>
    <definedName name="пгшд" localSheetId="8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5">#REF!</definedName>
    <definedName name="пдплд" localSheetId="8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5">#REF!</definedName>
    <definedName name="Пензенская_область" localSheetId="8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5">#REF!</definedName>
    <definedName name="перв_кат" localSheetId="8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5">#REF!</definedName>
    <definedName name="первая_кат" localSheetId="8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5">#REF!</definedName>
    <definedName name="первый" localSheetId="8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5">#REF!</definedName>
    <definedName name="Пермская_область" localSheetId="8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5">#REF!</definedName>
    <definedName name="Пермская_область_1" localSheetId="8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5">#REF!</definedName>
    <definedName name="Пи" localSheetId="6">#REF!</definedName>
    <definedName name="Пи" localSheetId="8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5">#REF!</definedName>
    <definedName name="Пи_" localSheetId="8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5">#REF!</definedName>
    <definedName name="пионер" localSheetId="8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5">#REF!</definedName>
    <definedName name="пл" localSheetId="6">#REF!</definedName>
    <definedName name="пл" localSheetId="8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5">#REF!</definedName>
    <definedName name="плдпол" localSheetId="6">#REF!</definedName>
    <definedName name="плдпол" localSheetId="8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5">#REF!</definedName>
    <definedName name="плдполд" localSheetId="8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5">#REF!</definedName>
    <definedName name="плодолд" localSheetId="8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5">#REF!</definedName>
    <definedName name="Площадь" localSheetId="8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5">#REF!</definedName>
    <definedName name="Площадь_нелинейных_объектов" localSheetId="8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5">#REF!</definedName>
    <definedName name="Площадь_планшетов" localSheetId="8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5">#REF!</definedName>
    <definedName name="плыа" localSheetId="6">#REF!</definedName>
    <definedName name="плыа" localSheetId="8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5">#REF!</definedName>
    <definedName name="плю" localSheetId="8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5">#REF!</definedName>
    <definedName name="по" localSheetId="8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5">#REF!</definedName>
    <definedName name="пов" localSheetId="6">#REF!</definedName>
    <definedName name="пов" localSheetId="8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5">#REF!</definedName>
    <definedName name="Подгон" localSheetId="6">#REF!</definedName>
    <definedName name="Подгон" localSheetId="8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5">#REF!</definedName>
    <definedName name="Подзаголовок" localSheetId="8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5">#REF!</definedName>
    <definedName name="подлен" localSheetId="8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5">#REF!</definedName>
    <definedName name="подлжддлджд" localSheetId="8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5">#REF!</definedName>
    <definedName name="Подпись1" localSheetId="8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5">#REF!</definedName>
    <definedName name="Подпись2" localSheetId="8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5">#REF!</definedName>
    <definedName name="Подпись3" localSheetId="8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5">#REF!</definedName>
    <definedName name="Подпись4" localSheetId="8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5">#REF!</definedName>
    <definedName name="Подпись5" localSheetId="8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5">#REF!</definedName>
    <definedName name="подста" localSheetId="6">#REF!</definedName>
    <definedName name="подста" localSheetId="8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5">#REF!</definedName>
    <definedName name="Покупное_ПО" localSheetId="6">#REF!</definedName>
    <definedName name="Покупное_ПО" localSheetId="8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5">#REF!</definedName>
    <definedName name="Покупные" localSheetId="8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5">#REF!</definedName>
    <definedName name="Покупные_изделия" localSheetId="8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5">#REF!</definedName>
    <definedName name="полд" localSheetId="8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5">#REF!</definedName>
    <definedName name="Полевые" localSheetId="8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5">#REF!</definedName>
    <definedName name="попр" localSheetId="8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5">#REF!</definedName>
    <definedName name="Поправочные_коэффициенты_по_письму_Госстроя_от_25.12.90___0___0" localSheetId="8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5">#REF!</definedName>
    <definedName name="Поправочные_коэффициенты_по_письму_Госстроя_от_25.12.90___0___0___0" localSheetId="8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5">#REF!</definedName>
    <definedName name="Поправочные_коэффициенты_по_письму_Госстроя_от_25.12.90___0___0___0___0" localSheetId="8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5">#REF!</definedName>
    <definedName name="Поправочные_коэффициенты_по_письму_Госстроя_от_25.12.90___0___0___2" localSheetId="8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5">#REF!</definedName>
    <definedName name="Поправочные_коэффициенты_по_письму_Госстроя_от_25.12.90___0___0___3" localSheetId="8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5">#REF!</definedName>
    <definedName name="Поправочные_коэффициенты_по_письму_Госстроя_от_25.12.90___0___0___4" localSheetId="8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5">#REF!</definedName>
    <definedName name="Поправочные_коэффициенты_по_письму_Госстроя_от_25.12.90___0___1" localSheetId="8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5">#REF!</definedName>
    <definedName name="Поправочные_коэффициенты_по_письму_Госстроя_от_25.12.90___0___10" localSheetId="8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5">#REF!</definedName>
    <definedName name="Поправочные_коэффициенты_по_письму_Госстроя_от_25.12.90___0___12" localSheetId="8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5">#REF!</definedName>
    <definedName name="Поправочные_коэффициенты_по_письму_Госстроя_от_25.12.90___0___2" localSheetId="8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5">#REF!</definedName>
    <definedName name="Поправочные_коэффициенты_по_письму_Госстроя_от_25.12.90___0___2___0" localSheetId="8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5">#REF!</definedName>
    <definedName name="Поправочные_коэффициенты_по_письму_Госстроя_от_25.12.90___0___3" localSheetId="8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5">#REF!</definedName>
    <definedName name="Поправочные_коэффициенты_по_письму_Госстроя_от_25.12.90___0___3___0" localSheetId="8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5">#REF!</definedName>
    <definedName name="Поправочные_коэффициенты_по_письму_Госстроя_от_25.12.90___0___4" localSheetId="8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5">#REF!</definedName>
    <definedName name="Поправочные_коэффициенты_по_письму_Госстроя_от_25.12.90___0___5" localSheetId="8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5">#REF!</definedName>
    <definedName name="Поправочные_коэффициенты_по_письму_Госстроя_от_25.12.90___0___6" localSheetId="8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5">#REF!</definedName>
    <definedName name="Поправочные_коэффициенты_по_письму_Госстроя_от_25.12.90___0___8" localSheetId="8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5">#REF!</definedName>
    <definedName name="Поправочные_коэффициенты_по_письму_Госстроя_от_25.12.90___1" localSheetId="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5">#REF!</definedName>
    <definedName name="Поправочные_коэффициенты_по_письму_Госстроя_от_25.12.90___1___0" localSheetId="8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5">#REF!</definedName>
    <definedName name="Поправочные_коэффициенты_по_письму_Госстроя_от_25.12.90___1___3" localSheetId="8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5">#REF!</definedName>
    <definedName name="Поправочные_коэффициенты_по_письму_Госстроя_от_25.12.90___10" localSheetId="8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5">#REF!</definedName>
    <definedName name="Поправочные_коэффициенты_по_письму_Госстроя_от_25.12.90___10___1" localSheetId="8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5">#REF!</definedName>
    <definedName name="Поправочные_коэффициенты_по_письму_Госстроя_от_25.12.90___10___10" localSheetId="8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5">#REF!</definedName>
    <definedName name="Поправочные_коэффициенты_по_письму_Госстроя_от_25.12.90___10___12" localSheetId="8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5">#REF!</definedName>
    <definedName name="Поправочные_коэффициенты_по_письму_Госстроя_от_25.12.90___11___2" localSheetId="8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5">#REF!</definedName>
    <definedName name="Поправочные_коэффициенты_по_письму_Госстроя_от_25.12.90___11___4" localSheetId="8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5">#REF!</definedName>
    <definedName name="Поправочные_коэффициенты_по_письму_Госстроя_от_25.12.90___11___6" localSheetId="8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5">#REF!</definedName>
    <definedName name="Поправочные_коэффициенты_по_письму_Госстроя_от_25.12.90___11___8" localSheetId="8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5">#REF!</definedName>
    <definedName name="Поправочные_коэффициенты_по_письму_Госстроя_от_25.12.90___2___0" localSheetId="8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5">#REF!</definedName>
    <definedName name="Поправочные_коэффициенты_по_письму_Госстроя_от_25.12.90___2___0___0" localSheetId="8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5">#REF!</definedName>
    <definedName name="Поправочные_коэффициенты_по_письму_Госстроя_от_25.12.90___2___0___0___0" localSheetId="8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5">#REF!</definedName>
    <definedName name="Поправочные_коэффициенты_по_письму_Госстроя_от_25.12.90___2___1" localSheetId="8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5">#REF!</definedName>
    <definedName name="Поправочные_коэффициенты_по_письму_Госстроя_от_25.12.90___2___10" localSheetId="8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5">#REF!</definedName>
    <definedName name="Поправочные_коэффициенты_по_письму_Госстроя_от_25.12.90___2___12" localSheetId="8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5">#REF!</definedName>
    <definedName name="Поправочные_коэффициенты_по_письму_Госстроя_от_25.12.90___2___2" localSheetId="8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5">#REF!</definedName>
    <definedName name="Поправочные_коэффициенты_по_письму_Госстроя_от_25.12.90___2___3" localSheetId="8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5">#REF!</definedName>
    <definedName name="Поправочные_коэффициенты_по_письму_Госстроя_от_25.12.90___2___4" localSheetId="8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5">#REF!</definedName>
    <definedName name="Поправочные_коэффициенты_по_письму_Госстроя_от_25.12.90___2___6" localSheetId="8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5">#REF!</definedName>
    <definedName name="Поправочные_коэффициенты_по_письму_Госстроя_от_25.12.90___2___8" localSheetId="8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5">#REF!</definedName>
    <definedName name="Поправочные_коэффициенты_по_письму_Госстроя_от_25.12.90___3" localSheetId="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5">#REF!</definedName>
    <definedName name="Поправочные_коэффициенты_по_письму_Госстроя_от_25.12.90___3___0" localSheetId="8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5">#REF!</definedName>
    <definedName name="Поправочные_коэффициенты_по_письму_Госстроя_от_25.12.90___3___2" localSheetId="8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5">#REF!</definedName>
    <definedName name="Поправочные_коэффициенты_по_письму_Госстроя_от_25.12.90___3___3" localSheetId="8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5">#REF!</definedName>
    <definedName name="Поправочные_коэффициенты_по_письму_Госстроя_от_25.12.90___3___4" localSheetId="8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5">#REF!</definedName>
    <definedName name="Поправочные_коэффициенты_по_письму_Госстроя_от_25.12.90___3___6" localSheetId="8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5">#REF!</definedName>
    <definedName name="Поправочные_коэффициенты_по_письму_Госстроя_от_25.12.90___3___8" localSheetId="8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5">#REF!</definedName>
    <definedName name="Поправочные_коэффициенты_по_письму_Госстроя_от_25.12.90___4" localSheetId="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5">#REF!</definedName>
    <definedName name="Поправочные_коэффициенты_по_письму_Госстроя_от_25.12.90___4___0___0___0" localSheetId="8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5">#REF!</definedName>
    <definedName name="Поправочные_коэффициенты_по_письму_Госстроя_от_25.12.90___4___0___2" localSheetId="8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5">#REF!</definedName>
    <definedName name="Поправочные_коэффициенты_по_письму_Госстроя_от_25.12.90___4___0___4" localSheetId="8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5">#REF!</definedName>
    <definedName name="Поправочные_коэффициенты_по_письму_Госстроя_от_25.12.90___4___10" localSheetId="8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5">#REF!</definedName>
    <definedName name="Поправочные_коэффициенты_по_письму_Госстроя_от_25.12.90___4___12" localSheetId="8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5">#REF!</definedName>
    <definedName name="Поправочные_коэффициенты_по_письму_Госстроя_от_25.12.90___4___2" localSheetId="8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5">#REF!</definedName>
    <definedName name="Поправочные_коэффициенты_по_письму_Госстроя_от_25.12.90___4___3" localSheetId="8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5">#REF!</definedName>
    <definedName name="Поправочные_коэффициенты_по_письму_Госстроя_от_25.12.90___4___3___0" localSheetId="8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5">#REF!</definedName>
    <definedName name="Поправочные_коэффициенты_по_письму_Госстроя_от_25.12.90___4___4" localSheetId="8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5">#REF!</definedName>
    <definedName name="Поправочные_коэффициенты_по_письму_Госстроя_от_25.12.90___4___6" localSheetId="8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5">#REF!</definedName>
    <definedName name="Поправочные_коэффициенты_по_письму_Госстроя_от_25.12.90___4___8" localSheetId="8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5">#REF!</definedName>
    <definedName name="Поправочные_коэффициенты_по_письму_Госстроя_от_25.12.90___5___0___0" localSheetId="8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5">#REF!</definedName>
    <definedName name="Поправочные_коэффициенты_по_письму_Госстроя_от_25.12.90___5___0___0___0" localSheetId="8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 localSheetId="8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5">#REF!</definedName>
    <definedName name="Поправочные_коэффициенты_по_письму_Госстроя_от_25.12.90___6___0___0" localSheetId="8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5">#REF!</definedName>
    <definedName name="Поправочные_коэффициенты_по_письму_Госстроя_от_25.12.90___6___0___0___0" localSheetId="8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5">#REF!</definedName>
    <definedName name="Поправочные_коэффициенты_по_письму_Госстроя_от_25.12.90___6___1" localSheetId="8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5">#REF!</definedName>
    <definedName name="Поправочные_коэффициенты_по_письму_Госстроя_от_25.12.90___6___10" localSheetId="8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5">#REF!</definedName>
    <definedName name="Поправочные_коэффициенты_по_письму_Госстроя_от_25.12.90___6___12" localSheetId="8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5">#REF!</definedName>
    <definedName name="Поправочные_коэффициенты_по_письму_Госстроя_от_25.12.90___6___2" localSheetId="8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5">#REF!</definedName>
    <definedName name="Поправочные_коэффициенты_по_письму_Госстроя_от_25.12.90___6___4" localSheetId="8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5">#REF!</definedName>
    <definedName name="Поправочные_коэффициенты_по_письму_Госстроя_от_25.12.90___6___6" localSheetId="8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5">#REF!</definedName>
    <definedName name="Поправочные_коэффициенты_по_письму_Госстроя_от_25.12.90___6___8" localSheetId="8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5">#REF!</definedName>
    <definedName name="Поправочные_коэффициенты_по_письму_Госстроя_от_25.12.90___7" localSheetId="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5">#REF!</definedName>
    <definedName name="Поправочные_коэффициенты_по_письму_Госстроя_от_25.12.90___7___0" localSheetId="8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5">#REF!</definedName>
    <definedName name="Поправочные_коэффициенты_по_письму_Госстроя_от_25.12.90___7___10" localSheetId="8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5">#REF!</definedName>
    <definedName name="Поправочные_коэффициенты_по_письму_Госстроя_от_25.12.90___7___2" localSheetId="8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5">#REF!</definedName>
    <definedName name="Поправочные_коэффициенты_по_письму_Госстроя_от_25.12.90___7___4" localSheetId="8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5">#REF!</definedName>
    <definedName name="Поправочные_коэффициенты_по_письму_Госстроя_от_25.12.90___7___6" localSheetId="8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5">#REF!</definedName>
    <definedName name="Поправочные_коэффициенты_по_письму_Госстроя_от_25.12.90___7___8" localSheetId="8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5">#REF!</definedName>
    <definedName name="Поправочные_коэффициенты_по_письму_Госстроя_от_25.12.90___8" localSheetId="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5">#REF!</definedName>
    <definedName name="Поправочные_коэффициенты_по_письму_Госстроя_от_25.12.90___8___0" localSheetId="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5">#REF!</definedName>
    <definedName name="Поправочные_коэффициенты_по_письму_Госстроя_от_25.12.90___8___0___0" localSheetId="8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5">#REF!</definedName>
    <definedName name="Поправочные_коэффициенты_по_письму_Госстроя_от_25.12.90___8___0___0___0" localSheetId="8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5">#REF!</definedName>
    <definedName name="Поправочные_коэффициенты_по_письму_Госстроя_от_25.12.90___8___1" localSheetId="8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5">#REF!</definedName>
    <definedName name="Поправочные_коэффициенты_по_письму_Госстроя_от_25.12.90___8___10" localSheetId="8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5">#REF!</definedName>
    <definedName name="Поправочные_коэффициенты_по_письму_Госстроя_от_25.12.90___8___12" localSheetId="8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5">#REF!</definedName>
    <definedName name="Поправочные_коэффициенты_по_письму_Госстроя_от_25.12.90___8___2" localSheetId="8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5">#REF!</definedName>
    <definedName name="Поправочные_коэффициенты_по_письму_Госстроя_от_25.12.90___8___4" localSheetId="8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5">#REF!</definedName>
    <definedName name="Поправочные_коэффициенты_по_письму_Госстроя_от_25.12.90___8___6" localSheetId="8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5">#REF!</definedName>
    <definedName name="Поправочные_коэффициенты_по_письму_Госстроя_от_25.12.90___8___8" localSheetId="8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5">#REF!</definedName>
    <definedName name="Поправочные_коэффициенты_по_письму_Госстроя_от_25.12.90___9" localSheetId="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5">#REF!</definedName>
    <definedName name="Поправочные_коэффициенты_по_письму_Госстроя_от_25.12.90___9___0" localSheetId="8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5">#REF!</definedName>
    <definedName name="Поправочные_коэффициенты_по_письму_Госстроя_от_25.12.90___9___0___0" localSheetId="8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5">#REF!</definedName>
    <definedName name="Поправочные_коэффициенты_по_письму_Госстроя_от_25.12.90___9___0___0___0" localSheetId="8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5">#REF!</definedName>
    <definedName name="Поправочные_коэффициенты_по_письму_Госстроя_от_25.12.90___9___10" localSheetId="8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5">#REF!</definedName>
    <definedName name="Поправочные_коэффициенты_по_письму_Госстроя_от_25.12.90___9___2" localSheetId="8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5">#REF!</definedName>
    <definedName name="Поправочные_коэффициенты_по_письму_Госстроя_от_25.12.90___9___4" localSheetId="8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5">#REF!</definedName>
    <definedName name="Поправочные_коэффициенты_по_письму_Госстроя_от_25.12.90___9___6" localSheetId="8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5">#REF!</definedName>
    <definedName name="Поправочные_коэффициенты_по_письму_Госстроя_от_25.12.90___9___8" localSheetId="8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5">#REF!</definedName>
    <definedName name="пордолд" localSheetId="8">#REF!</definedName>
    <definedName name="пордолд">#REF!</definedName>
    <definedName name="ПотериНорма" localSheetId="5">#REF!</definedName>
    <definedName name="ПотериНорма" localSheetId="6">#REF!</definedName>
    <definedName name="ПотериНорма" localSheetId="7">#REF!</definedName>
    <definedName name="ПотериНорма">#REF!</definedName>
    <definedName name="ПотериФакт" localSheetId="5">#REF!</definedName>
    <definedName name="ПотериФакт" localSheetId="6">#REF!</definedName>
    <definedName name="ПотериФакт" localSheetId="7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5">#REF!</definedName>
    <definedName name="поток2" localSheetId="8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3">#REF!</definedName>
    <definedName name="пп" localSheetId="14">#REF!</definedName>
    <definedName name="пп" localSheetId="15">#REF!</definedName>
    <definedName name="пп" localSheetId="5">#REF!</definedName>
    <definedName name="пп" localSheetId="6">#REF!</definedName>
    <definedName name="пп" localSheetId="8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5">#REF!</definedName>
    <definedName name="ппвьпр" localSheetId="8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3">#REF!</definedName>
    <definedName name="ппп" localSheetId="14">#REF!</definedName>
    <definedName name="ппп" localSheetId="15">#REF!</definedName>
    <definedName name="ппп" localSheetId="5">#REF!</definedName>
    <definedName name="ппп" localSheetId="8">#REF!</definedName>
    <definedName name="ппп" localSheetId="12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5">#REF!</definedName>
    <definedName name="пппппппппппппппппппппппа" localSheetId="6">#REF!</definedName>
    <definedName name="пппппппппппппппппппппппа" localSheetId="8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5">#REF!</definedName>
    <definedName name="ПР" localSheetId="8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5">#REF!</definedName>
    <definedName name="правоп" localSheetId="8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5">#REF!</definedName>
    <definedName name="прд" localSheetId="6">#REF!</definedName>
    <definedName name="прд" localSheetId="8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5">#REF!</definedName>
    <definedName name="прдо" localSheetId="8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5">#REF!</definedName>
    <definedName name="прер" localSheetId="8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5">#REF!</definedName>
    <definedName name="прибыль" localSheetId="6">#REF!</definedName>
    <definedName name="прибыль" localSheetId="8">#REF!</definedName>
    <definedName name="прибыль">#REF!</definedName>
    <definedName name="Прибыль_RAB" localSheetId="5">#REF!</definedName>
    <definedName name="Прибыль_RAB">#REF!</definedName>
    <definedName name="Прибыль_Масса" localSheetId="5">#REF!</definedName>
    <definedName name="Прибыль_Масса">#REF!</definedName>
    <definedName name="Прибыль_Метод" localSheetId="5">#REF!</definedName>
    <definedName name="Прибыль_Метод">#REF!</definedName>
    <definedName name="Прибыль_ПроцентОС" localSheetId="5">#REF!</definedName>
    <definedName name="Прибыль_ПроцентОС">#REF!</definedName>
    <definedName name="Прибыль_ПроцентСС" localSheetId="5">#REF!</definedName>
    <definedName name="Прибыль_ПроцентСС">#REF!</definedName>
    <definedName name="Прибыль_ФД" localSheetId="5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5">#REF!</definedName>
    <definedName name="Прикладное_ПО" localSheetId="8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5">#REF!</definedName>
    <definedName name="Прилож" localSheetId="8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5">#REF!</definedName>
    <definedName name="Приморский_край" localSheetId="6">#REF!</definedName>
    <definedName name="Приморский_край" localSheetId="8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5">#REF!</definedName>
    <definedName name="Приморский_край_1" localSheetId="8">#REF!</definedName>
    <definedName name="Приморский_край_1">#REF!</definedName>
    <definedName name="приоб" localSheetId="5">#REF!</definedName>
    <definedName name="приоб">#REF!</definedName>
    <definedName name="приобр" localSheetId="5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5">#REF!</definedName>
    <definedName name="прл" localSheetId="6">#REF!</definedName>
    <definedName name="прл" localSheetId="8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5">#REF!</definedName>
    <definedName name="прлв" localSheetId="8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5">#REF!</definedName>
    <definedName name="прлвпрл" localSheetId="8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5">#REF!</definedName>
    <definedName name="прлпврл" localSheetId="8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5">#REF!</definedName>
    <definedName name="прлпр" localSheetId="8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5">#REF!</definedName>
    <definedName name="прльп" localSheetId="8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5">#REF!</definedName>
    <definedName name="про" localSheetId="8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5">#REF!</definedName>
    <definedName name="пробная" localSheetId="8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5">#REF!</definedName>
    <definedName name="Проверил" localSheetId="8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5">#REF!</definedName>
    <definedName name="провпо" localSheetId="8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5">#REF!</definedName>
    <definedName name="проект" localSheetId="6">#REF!</definedName>
    <definedName name="проект" localSheetId="8">#REF!</definedName>
    <definedName name="проект">#REF!</definedName>
    <definedName name="проект2" localSheetId="5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5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8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5">#REF!</definedName>
    <definedName name="пролоддошщ" localSheetId="6">#REF!</definedName>
    <definedName name="пролоддошщ" localSheetId="8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5">#REF!</definedName>
    <definedName name="Промбезоп" localSheetId="6">#REF!</definedName>
    <definedName name="Промбезоп" localSheetId="8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5">#REF!</definedName>
    <definedName name="Промышленная" localSheetId="8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5">#REF!</definedName>
    <definedName name="пропр" localSheetId="6">#REF!</definedName>
    <definedName name="пропр" localSheetId="8">#REF!</definedName>
    <definedName name="пропр">#REF!</definedName>
    <definedName name="пропропрспро" localSheetId="5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5">#REF!</definedName>
    <definedName name="протоколРМВК" localSheetId="6">#REF!</definedName>
    <definedName name="протоколРМВК" localSheetId="8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5">#REF!</definedName>
    <definedName name="прочие" localSheetId="8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5">#REF!</definedName>
    <definedName name="Прочие_затраты_в_базисных_ценах" localSheetId="8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5">#REF!</definedName>
    <definedName name="Прочие_работы" localSheetId="6">#REF!</definedName>
    <definedName name="Прочие_работы" localSheetId="8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5">#REF!</definedName>
    <definedName name="прпр_1" localSheetId="6">#REF!</definedName>
    <definedName name="прпр_1" localSheetId="8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5">#REF!</definedName>
    <definedName name="пртпр" localSheetId="8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5">#REF!</definedName>
    <definedName name="прч" localSheetId="8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5">#REF!</definedName>
    <definedName name="прь" localSheetId="8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5">#REF!</definedName>
    <definedName name="прьв" localSheetId="8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5">#REF!</definedName>
    <definedName name="прьто" localSheetId="6">#REF!</definedName>
    <definedName name="прьто" localSheetId="8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5">#REF!</definedName>
    <definedName name="пс" localSheetId="8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5">#REF!</definedName>
    <definedName name="пс40" localSheetId="8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5">#REF!</definedName>
    <definedName name="Псковская_область" localSheetId="6">#REF!</definedName>
    <definedName name="Псковская_область" localSheetId="8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5">#REF!</definedName>
    <definedName name="псрл" localSheetId="8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5">#REF!</definedName>
    <definedName name="пшждю" localSheetId="6">#REF!</definedName>
    <definedName name="пшждю" localSheetId="8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5">#REF!</definedName>
    <definedName name="пьбю" localSheetId="8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5">#REF!</definedName>
    <definedName name="пьюию" localSheetId="8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5">#REF!</definedName>
    <definedName name="пятый" localSheetId="8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5">#REF!</definedName>
    <definedName name="р" localSheetId="8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5">#REF!</definedName>
    <definedName name="раб" localSheetId="8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5">#REF!</definedName>
    <definedName name="Работа1" localSheetId="6">#REF!</definedName>
    <definedName name="Работа1" localSheetId="8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5">#REF!</definedName>
    <definedName name="Работа10" localSheetId="8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5">#REF!</definedName>
    <definedName name="Работа11" localSheetId="8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5">#REF!</definedName>
    <definedName name="Работа12" localSheetId="8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5">#REF!</definedName>
    <definedName name="Работа13" localSheetId="8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5">#REF!</definedName>
    <definedName name="Работа14" localSheetId="8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5">#REF!</definedName>
    <definedName name="Работа15" localSheetId="8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5">#REF!</definedName>
    <definedName name="Работа16" localSheetId="8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5">#REF!</definedName>
    <definedName name="Работа17" localSheetId="8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5">#REF!</definedName>
    <definedName name="Работа18" localSheetId="8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5">#REF!</definedName>
    <definedName name="Работа19" localSheetId="8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5">#REF!</definedName>
    <definedName name="Работа2" localSheetId="8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5">#REF!</definedName>
    <definedName name="Работа20" localSheetId="8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5">#REF!</definedName>
    <definedName name="Работа21" localSheetId="8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5">#REF!</definedName>
    <definedName name="Работа22" localSheetId="8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5">#REF!</definedName>
    <definedName name="Работа23" localSheetId="8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5">#REF!</definedName>
    <definedName name="Работа24" localSheetId="8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5">#REF!</definedName>
    <definedName name="Работа25" localSheetId="8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5">#REF!</definedName>
    <definedName name="Работа26" localSheetId="8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5">#REF!</definedName>
    <definedName name="Работа27" localSheetId="8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5">#REF!</definedName>
    <definedName name="Работа28" localSheetId="8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5">#REF!</definedName>
    <definedName name="Работа29" localSheetId="8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5">#REF!</definedName>
    <definedName name="Работа3" localSheetId="8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5">#REF!</definedName>
    <definedName name="Работа30" localSheetId="8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5">#REF!</definedName>
    <definedName name="Работа31" localSheetId="8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5">#REF!</definedName>
    <definedName name="Работа32" localSheetId="8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5">#REF!</definedName>
    <definedName name="Работа33" localSheetId="8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5">#REF!</definedName>
    <definedName name="Работа34" localSheetId="8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5">#REF!</definedName>
    <definedName name="Работа35" localSheetId="8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5">#REF!</definedName>
    <definedName name="Работа36" localSheetId="8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5">#REF!</definedName>
    <definedName name="Работа37" localSheetId="8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5">#REF!</definedName>
    <definedName name="Работа38" localSheetId="8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5">#REF!</definedName>
    <definedName name="Работа39" localSheetId="8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5">#REF!</definedName>
    <definedName name="Работа4" localSheetId="8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5">#REF!</definedName>
    <definedName name="Работа40" localSheetId="8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5">#REF!</definedName>
    <definedName name="Работа41" localSheetId="8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5">#REF!</definedName>
    <definedName name="Работа42" localSheetId="8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5">#REF!</definedName>
    <definedName name="Работа43" localSheetId="8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5">#REF!</definedName>
    <definedName name="Работа44" localSheetId="8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5">#REF!</definedName>
    <definedName name="Работа45" localSheetId="8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5">#REF!</definedName>
    <definedName name="Работа46" localSheetId="8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5">#REF!</definedName>
    <definedName name="Работа47" localSheetId="8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5">#REF!</definedName>
    <definedName name="Работа48" localSheetId="8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5">#REF!</definedName>
    <definedName name="Работа49" localSheetId="8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5">#REF!</definedName>
    <definedName name="Работа5" localSheetId="8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5">#REF!</definedName>
    <definedName name="Работа50" localSheetId="8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5">#REF!</definedName>
    <definedName name="Работа51" localSheetId="8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5">#REF!</definedName>
    <definedName name="Работа52" localSheetId="8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5">#REF!</definedName>
    <definedName name="Работа53" localSheetId="8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5">#REF!</definedName>
    <definedName name="Работа54" localSheetId="8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5">#REF!</definedName>
    <definedName name="Работа55" localSheetId="8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5">#REF!</definedName>
    <definedName name="Работа56" localSheetId="8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5">#REF!</definedName>
    <definedName name="Работа57" localSheetId="8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5">#REF!</definedName>
    <definedName name="Работа58" localSheetId="8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5">#REF!</definedName>
    <definedName name="Работа59" localSheetId="8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5">#REF!</definedName>
    <definedName name="Работа6" localSheetId="8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5">#REF!</definedName>
    <definedName name="Работа60" localSheetId="8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5">#REF!</definedName>
    <definedName name="Работа7" localSheetId="8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5">#REF!</definedName>
    <definedName name="Работа8" localSheetId="8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5">#REF!</definedName>
    <definedName name="Работа9" localSheetId="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5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8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5">#REF!</definedName>
    <definedName name="Раздел" localSheetId="8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5">#REF!</definedName>
    <definedName name="Разработка" localSheetId="8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5">#REF!</definedName>
    <definedName name="Разработка_" localSheetId="8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3">граж</definedName>
    <definedName name="Разработка_проекта__Строительство_подземного_пешеходного_перехода_у_ст._метро__Гражданский_проспект" localSheetId="15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5">#REF!</definedName>
    <definedName name="раоб" localSheetId="6">#REF!</definedName>
    <definedName name="раоб" localSheetId="8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5">#REF!</definedName>
    <definedName name="раобароб" localSheetId="8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5">#REF!</definedName>
    <definedName name="раобь" localSheetId="8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5">#REF!</definedName>
    <definedName name="раолао" localSheetId="8">#REF!</definedName>
    <definedName name="раолао">#REF!</definedName>
    <definedName name="РасходыНаПотери" localSheetId="5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5">#REF!</definedName>
    <definedName name="расчет" localSheetId="8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6">#REF!</definedName>
    <definedName name="расш" localSheetId="7">#REF!</definedName>
    <definedName name="расш">#REF!</definedName>
    <definedName name="расш." localSheetId="5">#REF!</definedName>
    <definedName name="расш." localSheetId="6">#REF!</definedName>
    <definedName name="расш." localSheetId="7">#REF!</definedName>
    <definedName name="расш.">#REF!</definedName>
    <definedName name="Расшифровка" localSheetId="5">#REF!</definedName>
    <definedName name="Расшифровка" localSheetId="6">#REF!</definedName>
    <definedName name="Расшифровка" localSheetId="7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5">#REF!</definedName>
    <definedName name="рбтмь" localSheetId="8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5">#REF!</definedName>
    <definedName name="ргл" localSheetId="8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5">#REF!</definedName>
    <definedName name="РД" localSheetId="8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5">#REF!</definedName>
    <definedName name="рдп" localSheetId="8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5">#REF!</definedName>
    <definedName name="Регистрационный_номер_группы_строек" localSheetId="6">#REF!</definedName>
    <definedName name="Регистрационный_номер_группы_строек" localSheetId="8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5">#REF!</definedName>
    <definedName name="Регистрационный_номер_локальной_сметы" localSheetId="8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5">#REF!</definedName>
    <definedName name="Регистрационный_номер_объекта" localSheetId="8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5">#REF!</definedName>
    <definedName name="Регистрационный_номер_объектной_сметы" localSheetId="8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5">#REF!</definedName>
    <definedName name="Регистрационный_номер_очереди" localSheetId="8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5">#REF!</definedName>
    <definedName name="Регистрационный_номер_пускового_комплекса" localSheetId="8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5">#REF!</definedName>
    <definedName name="Регистрационный_номер_сводного_сметного_расчета" localSheetId="8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5">#REF!</definedName>
    <definedName name="Регистрационный_номер_стройки" localSheetId="8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5">#REF!</definedName>
    <definedName name="регламент" localSheetId="8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5">#REF!</definedName>
    <definedName name="Регулярная_часть" localSheetId="8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5">#REF!</definedName>
    <definedName name="рек" localSheetId="8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5">#REF!</definedName>
    <definedName name="Республика_Адыгея" localSheetId="8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5">#REF!</definedName>
    <definedName name="Республика_Алтай" localSheetId="8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5">#REF!</definedName>
    <definedName name="Республика_Алтай_1" localSheetId="8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5">#REF!</definedName>
    <definedName name="Республика_Башкортостан" localSheetId="8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5">#REF!</definedName>
    <definedName name="Республика_Башкортостан_1" localSheetId="8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5">#REF!</definedName>
    <definedName name="Республика_Бурятия" localSheetId="8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5">#REF!</definedName>
    <definedName name="Республика_Бурятия_1" localSheetId="8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5">#REF!</definedName>
    <definedName name="Республика_Дагестан" localSheetId="8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5">#REF!</definedName>
    <definedName name="Республика_Ингушетия" localSheetId="8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5">#REF!</definedName>
    <definedName name="Республика_Калмыкия" localSheetId="8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5">#REF!</definedName>
    <definedName name="Республика_Карелия" localSheetId="8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5">#REF!</definedName>
    <definedName name="Республика_Карелия_1" localSheetId="8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5">#REF!</definedName>
    <definedName name="Республика_Коми" localSheetId="8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5">#REF!</definedName>
    <definedName name="Республика_Коми_1" localSheetId="8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5">#REF!</definedName>
    <definedName name="Республика_Марий_Эл" localSheetId="8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5">#REF!</definedName>
    <definedName name="Республика_Мордовия" localSheetId="8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5">#REF!</definedName>
    <definedName name="Республика_Саха__Якутия" localSheetId="8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5">#REF!</definedName>
    <definedName name="Республика_Саха__Якутия_1" localSheetId="8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5">#REF!</definedName>
    <definedName name="Республика_Северная_Осетия___Алания" localSheetId="8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5">#REF!</definedName>
    <definedName name="Республика_Татарстан__Татарстан" localSheetId="8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5">#REF!</definedName>
    <definedName name="Республика_Татарстан__Татарстан_1" localSheetId="8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5">#REF!</definedName>
    <definedName name="Республика_Тыва" localSheetId="8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5">#REF!</definedName>
    <definedName name="Республика_Тыва_1" localSheetId="8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5">#REF!</definedName>
    <definedName name="Республика_Хакасия" localSheetId="8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5">#REF!</definedName>
    <definedName name="рлвро" localSheetId="6">#REF!</definedName>
    <definedName name="рлвро" localSheetId="8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5">#REF!</definedName>
    <definedName name="рлд" localSheetId="8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5">#REF!</definedName>
    <definedName name="рлдг" localSheetId="8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5">#REF!</definedName>
    <definedName name="рнгрлш" localSheetId="8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5">#REF!</definedName>
    <definedName name="ро" localSheetId="8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5">#REF!</definedName>
    <definedName name="ровро" localSheetId="8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5">#REF!</definedName>
    <definedName name="род" localSheetId="8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5">#REF!</definedName>
    <definedName name="родарод" localSheetId="8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5">#REF!</definedName>
    <definedName name="рож" localSheetId="8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5">#REF!</definedName>
    <definedName name="роло" localSheetId="6">#REF!</definedName>
    <definedName name="роло" localSheetId="8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5">#REF!</definedName>
    <definedName name="ролодод" localSheetId="8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5">#REF!</definedName>
    <definedName name="ропгнлпеглн" localSheetId="8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5">#REF!</definedName>
    <definedName name="Ростовская_область" localSheetId="8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5">#REF!</definedName>
    <definedName name="рпачрпч" localSheetId="8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5">#REF!</definedName>
    <definedName name="рпв" localSheetId="8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5">#REF!</definedName>
    <definedName name="рплрл" localSheetId="8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5">#REF!</definedName>
    <definedName name="рповпр" localSheetId="8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5">#REF!</definedName>
    <definedName name="рповр" localSheetId="8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5">#REF!</definedName>
    <definedName name="рпьрь" localSheetId="6">#REF!</definedName>
    <definedName name="рпьрь" localSheetId="8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5">#REF!</definedName>
    <definedName name="ррр" localSheetId="8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5">#REF!</definedName>
    <definedName name="рррр" localSheetId="8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5">#REF!</definedName>
    <definedName name="ррюбр" localSheetId="8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5">#REF!</definedName>
    <definedName name="ртип" localSheetId="8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5">#REF!</definedName>
    <definedName name="руе" localSheetId="8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5">#REF!</definedName>
    <definedName name="Руководитель" localSheetId="8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5">#REF!</definedName>
    <definedName name="ручей" localSheetId="8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5">#REF!</definedName>
    <definedName name="Рязанская_область" localSheetId="6">#REF!</definedName>
    <definedName name="Рязанская_область" localSheetId="8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3">{#N/A,#N/A,FALSE,"Шаблон_Спец1"}</definedName>
    <definedName name="С" localSheetId="13">{#N/A,#N/A,FALSE,"Шаблон_Спец1"}</definedName>
    <definedName name="С" localSheetId="15">{#N/A,#N/A,FALSE,"Шаблон_Спец1"}</definedName>
    <definedName name="С" localSheetId="11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8">{#N/A,#N/A,FALSE,"Шаблон_Спец1"}</definedName>
    <definedName name="С" localSheetId="10">{#N/A,#N/A,FALSE,"Шаблон_Спец1"}</definedName>
    <definedName name="С" localSheetId="12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5">#REF!</definedName>
    <definedName name="с1" localSheetId="6">#REF!</definedName>
    <definedName name="с1" localSheetId="8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5">#REF!</definedName>
    <definedName name="с10" localSheetId="8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5">#REF!</definedName>
    <definedName name="с2" localSheetId="8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5">#REF!</definedName>
    <definedName name="с3" localSheetId="8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5">#REF!</definedName>
    <definedName name="с4" localSheetId="8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5">#REF!</definedName>
    <definedName name="с5" localSheetId="8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5">#REF!</definedName>
    <definedName name="с6" localSheetId="8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5">#REF!</definedName>
    <definedName name="с7" localSheetId="8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5">#REF!</definedName>
    <definedName name="с8" localSheetId="8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5">#REF!</definedName>
    <definedName name="с9" localSheetId="8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5">#REF!</definedName>
    <definedName name="саа" localSheetId="8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5">#REF!</definedName>
    <definedName name="сам" localSheetId="8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5">#REF!</definedName>
    <definedName name="Самарская_область" localSheetId="8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5">#REF!</definedName>
    <definedName name="Саратовская_область" localSheetId="8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5">#REF!</definedName>
    <definedName name="сарсвралош" localSheetId="8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5">#REF!</definedName>
    <definedName name="Сахалинская_область" localSheetId="8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5">#REF!</definedName>
    <definedName name="Сахалинская_область_1" localSheetId="8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5">#REF!</definedName>
    <definedName name="Свердловская_область" localSheetId="6">#REF!</definedName>
    <definedName name="Свердловская_область" localSheetId="8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5">#REF!</definedName>
    <definedName name="Свердловская_область_1" localSheetId="8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5">#REF!</definedName>
    <definedName name="Сводка" localSheetId="6">#REF!</definedName>
    <definedName name="Сводка" localSheetId="8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5">#REF!</definedName>
    <definedName name="сев" localSheetId="6">#REF!</definedName>
    <definedName name="сев" localSheetId="8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5">#REF!</definedName>
    <definedName name="сег1" localSheetId="8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5">#REF!</definedName>
    <definedName name="Сегодня" localSheetId="6">#REF!</definedName>
    <definedName name="Сегодня" localSheetId="8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5">#REF!</definedName>
    <definedName name="Семь" localSheetId="6">#REF!</definedName>
    <definedName name="Семь" localSheetId="8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5">#REF!</definedName>
    <definedName name="Сервис" localSheetId="8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5">#REF!</definedName>
    <definedName name="Сервис_Всего_1" localSheetId="6">#REF!</definedName>
    <definedName name="Сервис_Всего_1" localSheetId="8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5">#REF!</definedName>
    <definedName name="Сервисное_оборудование_1" localSheetId="6">#REF!</definedName>
    <definedName name="Сервисное_оборудование_1" localSheetId="8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5">#REF!</definedName>
    <definedName name="СлБелг" localSheetId="6">#REF!</definedName>
    <definedName name="СлБелг" localSheetId="8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5">#REF!</definedName>
    <definedName name="см" localSheetId="6">#REF!</definedName>
    <definedName name="см" localSheetId="8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5">#REF!</definedName>
    <definedName name="см_конк" localSheetId="8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5">#REF!</definedName>
    <definedName name="см1" localSheetId="8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5">#REF!</definedName>
    <definedName name="См7" localSheetId="6">#REF!</definedName>
    <definedName name="См7" localSheetId="8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5">#REF!</definedName>
    <definedName name="смета" localSheetId="6">#REF!</definedName>
    <definedName name="смета" localSheetId="8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5">#REF!</definedName>
    <definedName name="смета1" localSheetId="6">#REF!</definedName>
    <definedName name="смета1" localSheetId="8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5">#REF!</definedName>
    <definedName name="Сметная_стоимость_в_базисных_ценах" localSheetId="6">#REF!</definedName>
    <definedName name="Сметная_стоимость_в_базисных_ценах" localSheetId="8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5">#REF!</definedName>
    <definedName name="Сметная_стоимость_по_ресурсному_расчету" localSheetId="6">#REF!</definedName>
    <definedName name="Сметная_стоимость_по_ресурсному_расчету" localSheetId="8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5">#REF!</definedName>
    <definedName name="СМеточка" localSheetId="8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5">#REF!</definedName>
    <definedName name="сми" localSheetId="8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5">#REF!</definedName>
    <definedName name="смиь" localSheetId="8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5">#REF!</definedName>
    <definedName name="Смоленская_область" localSheetId="8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5">#REF!</definedName>
    <definedName name="смр" localSheetId="8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5">#REF!</definedName>
    <definedName name="смт" localSheetId="8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5">#REF!</definedName>
    <definedName name="Согласование" localSheetId="6">#REF!</definedName>
    <definedName name="Согласование" localSheetId="8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5">#REF!</definedName>
    <definedName name="соп" localSheetId="8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5">#REF!</definedName>
    <definedName name="сос" localSheetId="8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5">#REF!</definedName>
    <definedName name="Составитель" localSheetId="6">#REF!</definedName>
    <definedName name="Составитель" localSheetId="8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5">#REF!</definedName>
    <definedName name="Составитель_сметы" localSheetId="8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5">#REF!</definedName>
    <definedName name="сп2" localSheetId="6">#REF!</definedName>
    <definedName name="сп2" localSheetId="8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5">#REF!</definedName>
    <definedName name="Специф1" localSheetId="8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5">#REF!</definedName>
    <definedName name="спио" localSheetId="8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5">#REF!</definedName>
    <definedName name="срл" localSheetId="6">#REF!</definedName>
    <definedName name="срл" localSheetId="8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5">#REF!</definedName>
    <definedName name="срлдд" localSheetId="8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5">#REF!</definedName>
    <definedName name="срлрл" localSheetId="8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5">#REF!</definedName>
    <definedName name="срьрьс" localSheetId="8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5">#REF!</definedName>
    <definedName name="ссс" localSheetId="8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5">#REF!</definedName>
    <definedName name="сссс" localSheetId="8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6">#REF!</definedName>
    <definedName name="СтавкаАмортизации" localSheetId="7">#REF!</definedName>
    <definedName name="СтавкаАмортизации">#REF!</definedName>
    <definedName name="СтавкаДепозитов" localSheetId="5">#REF!</definedName>
    <definedName name="СтавкаДепозитов" localSheetId="6">#REF!</definedName>
    <definedName name="СтавкаДепозитов" localSheetId="7">#REF!</definedName>
    <definedName name="СтавкаДепозитов">#REF!</definedName>
    <definedName name="СтавкаДивидендов" localSheetId="5">#REF!</definedName>
    <definedName name="СтавкаДивидендов" localSheetId="6">#REF!</definedName>
    <definedName name="СтавкаДивидендов" localSheetId="7">#REF!</definedName>
    <definedName name="СтавкаДивидендов">#REF!</definedName>
    <definedName name="СтавкаДКЗ" localSheetId="5">#REF!</definedName>
    <definedName name="СтавкаДКЗ">#REF!</definedName>
    <definedName name="СтавкаЕСН" localSheetId="5">#REF!</definedName>
    <definedName name="СтавкаЕСН">#REF!</definedName>
    <definedName name="СтавкаНДС" localSheetId="5">#REF!</definedName>
    <definedName name="СтавкаНДС">#REF!</definedName>
    <definedName name="СтавкаНП" localSheetId="5">#REF!</definedName>
    <definedName name="СтавкаНП">#REF!</definedName>
    <definedName name="СтавкаСНС" localSheetId="5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5">#REF!</definedName>
    <definedName name="Ставропольский_край" localSheetId="8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5">#REF!</definedName>
    <definedName name="Стадия_проектирования" localSheetId="6">#REF!</definedName>
    <definedName name="Стадия_проектирования" localSheetId="8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5">#REF!</definedName>
    <definedName name="Стоимость" localSheetId="6">#REF!</definedName>
    <definedName name="Стоимость" localSheetId="8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5">#REF!</definedName>
    <definedName name="Стоимость_Коэффициент" localSheetId="8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5">#REF!</definedName>
    <definedName name="Стоимость_по_акту_выполненных_работ_в_базисных_ценах" localSheetId="8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5">#REF!</definedName>
    <definedName name="Стоимость_по_акту_выполненных_работ_при_ресурсном_расчете" localSheetId="8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6">#REF!</definedName>
    <definedName name="страх" localSheetId="7">#REF!</definedName>
    <definedName name="страх">#REF!</definedName>
    <definedName name="страхов" localSheetId="5">#REF!</definedName>
    <definedName name="страхов" localSheetId="6">#REF!</definedName>
    <definedName name="страхов" localSheetId="7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5">#REF!</definedName>
    <definedName name="Строительная_полоса" localSheetId="6">#REF!</definedName>
    <definedName name="Строительная_полоса" localSheetId="8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5">#REF!</definedName>
    <definedName name="Строительные_работы_в_базисных_ценах" localSheetId="8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5">#REF!</definedName>
    <definedName name="т" localSheetId="6">#REF!</definedName>
    <definedName name="т" localSheetId="8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5">#REF!</definedName>
    <definedName name="Тамбовская_область" localSheetId="6">#REF!</definedName>
    <definedName name="Тамбовская_область" localSheetId="8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5">#REF!</definedName>
    <definedName name="Тверская_область" localSheetId="8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5">#REF!</definedName>
    <definedName name="Территориальная_поправка_к_ТЕР" localSheetId="8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5">#REF!</definedName>
    <definedName name="техник" localSheetId="8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5">#REF!</definedName>
    <definedName name="технич" localSheetId="8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5">#REF!</definedName>
    <definedName name="Технический_директор" localSheetId="8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5">#REF!</definedName>
    <definedName name="Томская_область" localSheetId="6">#REF!</definedName>
    <definedName name="Томская_область" localSheetId="8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5">#REF!</definedName>
    <definedName name="Томская_область_1" localSheetId="8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5">#REF!</definedName>
    <definedName name="топ1" localSheetId="8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5">#REF!</definedName>
    <definedName name="топ2" localSheetId="8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5">#REF!</definedName>
    <definedName name="топо" localSheetId="8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5">#REF!</definedName>
    <definedName name="топогр1" localSheetId="8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5">#REF!</definedName>
    <definedName name="топограф" localSheetId="8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5">#REF!</definedName>
    <definedName name="третий" localSheetId="6">#REF!</definedName>
    <definedName name="третий" localSheetId="8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5">#REF!</definedName>
    <definedName name="третья_кат" localSheetId="8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5">#REF!</definedName>
    <definedName name="трол" localSheetId="8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5">#REF!</definedName>
    <definedName name="Труд_механизаторов_по_акту_вып_работ_с_учетом_к_тов" localSheetId="8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5">#REF!</definedName>
    <definedName name="Труд_основн_рабочих_по_акту_вып_работ_с_учетом_к_тов" localSheetId="8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5">#REF!</definedName>
    <definedName name="Трудоемкость_механизаторов_по_акту_выполненных_работ" localSheetId="8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5">#REF!</definedName>
    <definedName name="Трудоемкость_основных_рабочих_по_акту_выполненных_работ" localSheetId="8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5">#REF!</definedName>
    <definedName name="ТС1" localSheetId="8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3">#REF!</definedName>
    <definedName name="ттт" localSheetId="14">#REF!</definedName>
    <definedName name="ттт" localSheetId="15">#REF!</definedName>
    <definedName name="ттт" localSheetId="5">#REF!</definedName>
    <definedName name="ттт" localSheetId="8">#REF!</definedName>
    <definedName name="ттт" localSheetId="12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5">#REF!</definedName>
    <definedName name="Тульская_область" localSheetId="8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3">{0,"тысячz";1,"тысячаz";2,"тысячиz";5,"тысячz"}</definedName>
    <definedName name="тыс" localSheetId="13">{0,"тысячz";1,"тысячаz";2,"тысячиz";5,"тысячz"}</definedName>
    <definedName name="тыс" localSheetId="15">{0,"тысячz";1,"тысячаz";2,"тысячиz";5,"тысячz"}</definedName>
    <definedName name="тыс" localSheetId="11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8">{0,"тысячz";1,"тысячаz";2,"тысячиz";5,"тысячz"}</definedName>
    <definedName name="тыс" localSheetId="12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5">#REF!</definedName>
    <definedName name="тьбю" localSheetId="6">#REF!</definedName>
    <definedName name="тьбю" localSheetId="8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5">#REF!</definedName>
    <definedName name="тьтб" localSheetId="8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5">#REF!</definedName>
    <definedName name="тьюит" localSheetId="8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5">#REF!</definedName>
    <definedName name="Тюменская_область" localSheetId="8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5">#REF!</definedName>
    <definedName name="Тюменская_область_1" localSheetId="8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5">#REF!</definedName>
    <definedName name="у" localSheetId="8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5">#REF!</definedName>
    <definedName name="убыль" localSheetId="8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5">#REF!</definedName>
    <definedName name="уг" localSheetId="8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5">#REF!</definedName>
    <definedName name="Удмуртская_Республика" localSheetId="8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5">#REF!</definedName>
    <definedName name="Удмуртская_Республика_1" localSheetId="8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5">#REF!</definedName>
    <definedName name="уено" localSheetId="8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5">#REF!</definedName>
    <definedName name="уенонео" localSheetId="8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5">#REF!</definedName>
    <definedName name="уер" localSheetId="8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5">#REF!</definedName>
    <definedName name="уеро" localSheetId="8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5">#REF!</definedName>
    <definedName name="уерор" localSheetId="8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5">#REF!</definedName>
    <definedName name="ук" localSheetId="8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5">#REF!</definedName>
    <definedName name="уке" localSheetId="8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5">#REF!</definedName>
    <definedName name="укее" localSheetId="8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5">#REF!</definedName>
    <definedName name="укк_м" localSheetId="8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5">#REF!</definedName>
    <definedName name="Укрупненный_норматив_НР_для_расчета_в_текущих_ценах_и_ценах_2001г." localSheetId="8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5">#REF!</definedName>
    <definedName name="Укрупненный_норматив_НР_для_расчета_в_ценах_1984г." localSheetId="8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5">#REF!</definedName>
    <definedName name="Укрупненный_норматив_СП_для_расчета_в_текущих_ценах_и_ценах_2001г." localSheetId="8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5">#REF!</definedName>
    <definedName name="Укрупненный_норматив_СП_для_расчета_в_ценах_1984г." localSheetId="8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5">#REF!</definedName>
    <definedName name="укц" localSheetId="8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5">#REF!</definedName>
    <definedName name="Ульяновская_область" localSheetId="8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5">#REF!</definedName>
    <definedName name="уне" localSheetId="8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5">#REF!</definedName>
    <definedName name="уно" localSheetId="8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5">#REF!</definedName>
    <definedName name="уо" localSheetId="8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5">#REF!</definedName>
    <definedName name="уое" localSheetId="8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5">#REF!</definedName>
    <definedName name="упроуо" localSheetId="8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5">#REF!</definedName>
    <definedName name="упрт" localSheetId="8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5">#REF!</definedName>
    <definedName name="ур" localSheetId="8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5">#REF!</definedName>
    <definedName name="уре" localSheetId="8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5">#REF!</definedName>
    <definedName name="урк" localSheetId="8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5">#REF!</definedName>
    <definedName name="урн" localSheetId="8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5">#REF!</definedName>
    <definedName name="урс" localSheetId="8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5">#REF!</definedName>
    <definedName name="урс123" localSheetId="8">#REF!</definedName>
    <definedName name="урс123" localSheetId="10">#REF!</definedName>
    <definedName name="урс123">#REF!</definedName>
    <definedName name="УслугиТОиР_ГС" localSheetId="5">#REF!</definedName>
    <definedName name="УслугиТОиР_ГС" localSheetId="6">#REF!</definedName>
    <definedName name="УслугиТОиР_ГС" localSheetId="7">#REF!</definedName>
    <definedName name="УслугиТОиР_ГС">#REF!</definedName>
    <definedName name="УслугиТОиР_ЭСС" localSheetId="5">#REF!</definedName>
    <definedName name="УслугиТОиР_ЭСС" localSheetId="6">#REF!</definedName>
    <definedName name="УслугиТОиР_ЭСС" localSheetId="7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5">#REF!</definedName>
    <definedName name="уу" localSheetId="8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5">#REF!</definedName>
    <definedName name="уцуц" localSheetId="8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5">#REF!</definedName>
    <definedName name="Участок" localSheetId="8">#REF!</definedName>
    <definedName name="Участок">#REF!</definedName>
    <definedName name="УчестьСлияние" localSheetId="5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5">#REF!</definedName>
    <definedName name="ушщпгу" localSheetId="8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5">#REF!</definedName>
    <definedName name="ф" localSheetId="8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5">#REF!</definedName>
    <definedName name="ф1" localSheetId="8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5">#REF!</definedName>
    <definedName name="Ф5.1" localSheetId="6">#REF!</definedName>
    <definedName name="Ф5.1" localSheetId="8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5">#REF!</definedName>
    <definedName name="Ф91" localSheetId="6">#REF!</definedName>
    <definedName name="Ф91" localSheetId="8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5">#REF!</definedName>
    <definedName name="фавр" localSheetId="8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5">#REF!</definedName>
    <definedName name="фапиаи" localSheetId="8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5">#REF!</definedName>
    <definedName name="фвап" localSheetId="8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5">#REF!</definedName>
    <definedName name="фвапив" localSheetId="8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5">#REF!</definedName>
    <definedName name="Финансирование_Y2017" localSheetId="6">#REF!</definedName>
    <definedName name="Финансирование_Y2017" localSheetId="8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5">#REF!</definedName>
    <definedName name="Финансирование_Y2018" localSheetId="8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5">#REF!</definedName>
    <definedName name="Финансирование_Y2019" localSheetId="8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5">#REF!</definedName>
    <definedName name="Финансирование_Y2020" localSheetId="8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5">#REF!</definedName>
    <definedName name="Финансирование_Y2021" localSheetId="8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5">#REF!</definedName>
    <definedName name="Финансирование_Y2022" localSheetId="8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5">#REF!</definedName>
    <definedName name="Финансирование_Y2023" localSheetId="8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5">#REF!</definedName>
    <definedName name="Финансирование_Y2024" localSheetId="8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5">#REF!</definedName>
    <definedName name="Финансирование_Y2025" localSheetId="8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5">#REF!</definedName>
    <definedName name="фнн" localSheetId="8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5">#REF!</definedName>
    <definedName name="фукек" localSheetId="6">#REF!</definedName>
    <definedName name="фукек" localSheetId="8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5">#REF!</definedName>
    <definedName name="ффггг" localSheetId="6">#REF!</definedName>
    <definedName name="ффггг" localSheetId="8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3">#REF!</definedName>
    <definedName name="ффф" localSheetId="14">#REF!</definedName>
    <definedName name="ффф" localSheetId="15">#REF!</definedName>
    <definedName name="ффф" localSheetId="5">#REF!</definedName>
    <definedName name="ффф" localSheetId="8">#REF!</definedName>
    <definedName name="ффф" localSheetId="12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5">#REF!</definedName>
    <definedName name="фффффф" localSheetId="8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5">#REF!</definedName>
    <definedName name="ффыв" localSheetId="8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5">#REF!</definedName>
    <definedName name="фыв" localSheetId="8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5">#REF!</definedName>
    <definedName name="Хабаровский_край" localSheetId="8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5">#REF!</definedName>
    <definedName name="Хабаровский_край_1" localSheetId="8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5">#REF!</definedName>
    <definedName name="Характеристика" localSheetId="8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5">#REF!</definedName>
    <definedName name="хд" localSheetId="8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3">#REF!</definedName>
    <definedName name="хх" localSheetId="14">#REF!</definedName>
    <definedName name="хх" localSheetId="15">#REF!</definedName>
    <definedName name="хх" localSheetId="5">#REF!</definedName>
    <definedName name="хх" localSheetId="8">#REF!</definedName>
    <definedName name="хх" localSheetId="12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5">#REF!</definedName>
    <definedName name="ц" localSheetId="8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5">#REF!</definedName>
    <definedName name="цакыф" localSheetId="8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5">#REF!</definedName>
    <definedName name="цена___0" localSheetId="6">#REF!</definedName>
    <definedName name="цена___0" localSheetId="8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5">#REF!</definedName>
    <definedName name="цена___0___0" localSheetId="8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5">#REF!</definedName>
    <definedName name="цена___0___0___0" localSheetId="8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5">#REF!</definedName>
    <definedName name="цена___0___0___0___0" localSheetId="8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5">#REF!</definedName>
    <definedName name="цена___0___0___2" localSheetId="8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5">#REF!</definedName>
    <definedName name="цена___0___0___3" localSheetId="8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5">#REF!</definedName>
    <definedName name="цена___0___0___4" localSheetId="8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5">#REF!</definedName>
    <definedName name="цена___0___1" localSheetId="8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5">#REF!</definedName>
    <definedName name="цена___0___10" localSheetId="8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5">#REF!</definedName>
    <definedName name="цена___0___12" localSheetId="8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5">#REF!</definedName>
    <definedName name="цена___0___2" localSheetId="8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5">#REF!</definedName>
    <definedName name="цена___0___2___0" localSheetId="8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5">#REF!</definedName>
    <definedName name="цена___0___3" localSheetId="8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5">#REF!</definedName>
    <definedName name="цена___0___4" localSheetId="8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5">#REF!</definedName>
    <definedName name="цена___0___5" localSheetId="8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5">#REF!</definedName>
    <definedName name="цена___0___6" localSheetId="8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5">#REF!</definedName>
    <definedName name="цена___0___8" localSheetId="8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5">#REF!</definedName>
    <definedName name="цена___1" localSheetId="8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5">#REF!</definedName>
    <definedName name="цена___1___0" localSheetId="8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5">#REF!</definedName>
    <definedName name="цена___10" localSheetId="8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5">#REF!</definedName>
    <definedName name="цена___10___0___0" localSheetId="6">#REF!</definedName>
    <definedName name="цена___10___0___0" localSheetId="8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5">#REF!</definedName>
    <definedName name="цена___10___1" localSheetId="8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5">#REF!</definedName>
    <definedName name="цена___10___10" localSheetId="8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5">#REF!</definedName>
    <definedName name="цена___10___12" localSheetId="8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5">#REF!</definedName>
    <definedName name="цена___11" localSheetId="6">#REF!</definedName>
    <definedName name="цена___11" localSheetId="8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5">#REF!</definedName>
    <definedName name="цена___11___10" localSheetId="6">#REF!</definedName>
    <definedName name="цена___11___10" localSheetId="8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5">#REF!</definedName>
    <definedName name="цена___11___2" localSheetId="8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5">#REF!</definedName>
    <definedName name="цена___11___4" localSheetId="8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5">#REF!</definedName>
    <definedName name="цена___11___6" localSheetId="8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5">#REF!</definedName>
    <definedName name="цена___11___8" localSheetId="8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5">#REF!</definedName>
    <definedName name="цена___2" localSheetId="6">#REF!</definedName>
    <definedName name="цена___2" localSheetId="8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5">#REF!</definedName>
    <definedName name="цена___2___0" localSheetId="8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5">#REF!</definedName>
    <definedName name="цена___2___0___0" localSheetId="8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5">#REF!</definedName>
    <definedName name="цена___2___0___0___0" localSheetId="8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5">#REF!</definedName>
    <definedName name="цена___2___1" localSheetId="8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5">#REF!</definedName>
    <definedName name="цена___2___10" localSheetId="8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5">#REF!</definedName>
    <definedName name="цена___2___12" localSheetId="8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5">#REF!</definedName>
    <definedName name="цена___2___2" localSheetId="8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5">#REF!</definedName>
    <definedName name="цена___2___3" localSheetId="8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5">#REF!</definedName>
    <definedName name="цена___2___4" localSheetId="8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5">#REF!</definedName>
    <definedName name="цена___2___6" localSheetId="8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5">#REF!</definedName>
    <definedName name="цена___2___8" localSheetId="8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5">#REF!</definedName>
    <definedName name="цена___3" localSheetId="8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5">#REF!</definedName>
    <definedName name="цена___3___0" localSheetId="8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5">#REF!</definedName>
    <definedName name="цена___3___10" localSheetId="6">#REF!</definedName>
    <definedName name="цена___3___10" localSheetId="8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5">#REF!</definedName>
    <definedName name="цена___3___2" localSheetId="8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5">#REF!</definedName>
    <definedName name="цена___3___3" localSheetId="8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5">#REF!</definedName>
    <definedName name="цена___3___4" localSheetId="8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5">#REF!</definedName>
    <definedName name="цена___3___6" localSheetId="8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5">#REF!</definedName>
    <definedName name="цена___3___8" localSheetId="8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5">#REF!</definedName>
    <definedName name="цена___4" localSheetId="8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5">#REF!</definedName>
    <definedName name="цена___4___0___0" localSheetId="6">#REF!</definedName>
    <definedName name="цена___4___0___0" localSheetId="8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5">#REF!</definedName>
    <definedName name="цена___4___0___0___0" localSheetId="8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5">#REF!</definedName>
    <definedName name="цена___4___10" localSheetId="8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5">#REF!</definedName>
    <definedName name="цена___4___12" localSheetId="8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5">#REF!</definedName>
    <definedName name="цена___4___2" localSheetId="8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5">#REF!</definedName>
    <definedName name="цена___4___3" localSheetId="8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5">#REF!</definedName>
    <definedName name="цена___4___4" localSheetId="8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5">#REF!</definedName>
    <definedName name="цена___4___6" localSheetId="8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5">#REF!</definedName>
    <definedName name="цена___4___8" localSheetId="8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5">#REF!</definedName>
    <definedName name="цена___5___0" localSheetId="6">#REF!</definedName>
    <definedName name="цена___5___0" localSheetId="8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5">#REF!</definedName>
    <definedName name="цена___5___0___0" localSheetId="8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5">#REF!</definedName>
    <definedName name="цена___5___0___0___0" localSheetId="8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5">#REF!</definedName>
    <definedName name="цена___6___0" localSheetId="6">#REF!</definedName>
    <definedName name="цена___6___0" localSheetId="8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5">#REF!</definedName>
    <definedName name="цена___6___0___0" localSheetId="8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5">#REF!</definedName>
    <definedName name="цена___6___0___0___0" localSheetId="8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5">#REF!</definedName>
    <definedName name="цена___6___1" localSheetId="8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5">#REF!</definedName>
    <definedName name="цена___6___10" localSheetId="8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5">#REF!</definedName>
    <definedName name="цена___6___12" localSheetId="8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5">#REF!</definedName>
    <definedName name="цена___6___2" localSheetId="8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5">#REF!</definedName>
    <definedName name="цена___6___4" localSheetId="8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5">#REF!</definedName>
    <definedName name="цена___6___6" localSheetId="8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5">#REF!</definedName>
    <definedName name="цена___6___8" localSheetId="8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5">#REF!</definedName>
    <definedName name="цена___7" localSheetId="8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5">#REF!</definedName>
    <definedName name="цена___7___0" localSheetId="8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5">#REF!</definedName>
    <definedName name="цена___7___10" localSheetId="8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5">#REF!</definedName>
    <definedName name="цена___7___2" localSheetId="8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5">#REF!</definedName>
    <definedName name="цена___7___4" localSheetId="8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5">#REF!</definedName>
    <definedName name="цена___7___6" localSheetId="8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5">#REF!</definedName>
    <definedName name="цена___7___8" localSheetId="8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5">#REF!</definedName>
    <definedName name="цена___8" localSheetId="8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5">#REF!</definedName>
    <definedName name="цена___8___0" localSheetId="8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5">#REF!</definedName>
    <definedName name="цена___8___0___0" localSheetId="8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5">#REF!</definedName>
    <definedName name="цена___8___0___0___0" localSheetId="8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5">#REF!</definedName>
    <definedName name="цена___8___1" localSheetId="8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5">#REF!</definedName>
    <definedName name="цена___8___10" localSheetId="8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5">#REF!</definedName>
    <definedName name="цена___8___12" localSheetId="8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5">#REF!</definedName>
    <definedName name="цена___8___2" localSheetId="8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5">#REF!</definedName>
    <definedName name="цена___8___4" localSheetId="8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5">#REF!</definedName>
    <definedName name="цена___8___6" localSheetId="8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5">#REF!</definedName>
    <definedName name="цена___8___8" localSheetId="8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5">#REF!</definedName>
    <definedName name="цена___9" localSheetId="8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5">#REF!</definedName>
    <definedName name="цена___9___0" localSheetId="8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5">#REF!</definedName>
    <definedName name="цена___9___0___0" localSheetId="8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5">#REF!</definedName>
    <definedName name="цена___9___0___0___0" localSheetId="8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5">#REF!</definedName>
    <definedName name="цена___9___10" localSheetId="8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5">#REF!</definedName>
    <definedName name="цена___9___2" localSheetId="8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5">#REF!</definedName>
    <definedName name="цена___9___4" localSheetId="8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5">#REF!</definedName>
    <definedName name="цена___9___6" localSheetId="8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5">#REF!</definedName>
    <definedName name="цена___9___8" localSheetId="8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5">#REF!</definedName>
    <definedName name="ЦенаШурфов" localSheetId="6">#REF!</definedName>
    <definedName name="ЦенаШурфов" localSheetId="8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5">#REF!</definedName>
    <definedName name="цук" localSheetId="8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5">#REF!</definedName>
    <definedName name="цукеп" localSheetId="8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5">#REF!</definedName>
    <definedName name="цукцук" localSheetId="8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5">#REF!</definedName>
    <definedName name="цукцукуцкцук" localSheetId="8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5">#REF!</definedName>
    <definedName name="цукцукцук" localSheetId="8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5">#REF!</definedName>
    <definedName name="цфйе" localSheetId="8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3">#REF!</definedName>
    <definedName name="цц" localSheetId="14">#REF!</definedName>
    <definedName name="цц" localSheetId="15">#REF!</definedName>
    <definedName name="цц" localSheetId="5">#REF!</definedName>
    <definedName name="цц" localSheetId="8">#REF!</definedName>
    <definedName name="цц" localSheetId="12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5">#REF!</definedName>
    <definedName name="ццц" localSheetId="8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5">#REF!</definedName>
    <definedName name="чапо" localSheetId="8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5">#REF!</definedName>
    <definedName name="чапр" localSheetId="8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5">#REF!</definedName>
    <definedName name="Части_и_главы" localSheetId="8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5">#REF!</definedName>
    <definedName name="Челябинская_область" localSheetId="8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5">#REF!</definedName>
    <definedName name="Челябинская_область_1" localSheetId="8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5">#REF!</definedName>
    <definedName name="черт." localSheetId="8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5">#REF!</definedName>
    <definedName name="четвертый" localSheetId="8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5">#REF!</definedName>
    <definedName name="Чеченская_Республика" localSheetId="8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5">#REF!</definedName>
    <definedName name="Читинская_область" localSheetId="6">#REF!</definedName>
    <definedName name="Читинская_область" localSheetId="8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5">#REF!</definedName>
    <definedName name="Читинская_область_1" localSheetId="8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5">#REF!</definedName>
    <definedName name="чмтчмт" localSheetId="8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5">#REF!</definedName>
    <definedName name="чмтчт" localSheetId="8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5">#REF!</definedName>
    <definedName name="чс" localSheetId="8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5">#REF!</definedName>
    <definedName name="чсапр" localSheetId="8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5">#REF!</definedName>
    <definedName name="чсиь" localSheetId="8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5">#REF!</definedName>
    <definedName name="чсмт" localSheetId="8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5">#REF!</definedName>
    <definedName name="чстм" localSheetId="8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5">#REF!</definedName>
    <definedName name="чт" localSheetId="8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5">#REF!</definedName>
    <definedName name="чтм" localSheetId="8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5">#REF!</definedName>
    <definedName name="чть" localSheetId="8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5">#REF!</definedName>
    <definedName name="Чувашская_Республика___Чувашия" localSheetId="8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5">#REF!</definedName>
    <definedName name="Чукотский_автономный_округ" localSheetId="8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5">#REF!</definedName>
    <definedName name="Чукотский_автономный_округ_1" localSheetId="8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5">#REF!</definedName>
    <definedName name="ш" localSheetId="8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5">#REF!</definedName>
    <definedName name="Шапка" localSheetId="8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5">#REF!</definedName>
    <definedName name="Шапка2" localSheetId="8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5">#REF!</definedName>
    <definedName name="шгд" localSheetId="8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5">#REF!</definedName>
    <definedName name="шдгшж" localSheetId="8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5">#REF!</definedName>
    <definedName name="шестой" localSheetId="8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5">#REF!</definedName>
    <definedName name="Шесть" localSheetId="8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5">#REF!</definedName>
    <definedName name="Шкафы_ТМ" localSheetId="6">#REF!</definedName>
    <definedName name="Шкафы_ТМ" localSheetId="8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5">#REF!</definedName>
    <definedName name="шоссе" localSheetId="8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5">#REF!</definedName>
    <definedName name="шплю" localSheetId="8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5">#REF!</definedName>
    <definedName name="шпр" localSheetId="8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3">#REF!</definedName>
    <definedName name="шш" localSheetId="14">#REF!</definedName>
    <definedName name="шш" localSheetId="15">#REF!</definedName>
    <definedName name="шш" localSheetId="5">#REF!</definedName>
    <definedName name="шш" localSheetId="8">#REF!</definedName>
    <definedName name="шш" localSheetId="12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5">#REF!</definedName>
    <definedName name="шшш" localSheetId="8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5">#REF!</definedName>
    <definedName name="шщгщ9шщллщ" localSheetId="8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5">#REF!</definedName>
    <definedName name="щжэдж" localSheetId="8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5">#REF!</definedName>
    <definedName name="щшшщрг" localSheetId="8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3">#REF!</definedName>
    <definedName name="щщ" localSheetId="14">#REF!</definedName>
    <definedName name="щщ" localSheetId="15">#REF!</definedName>
    <definedName name="щщ" localSheetId="5">#REF!</definedName>
    <definedName name="щщ" localSheetId="8">#REF!</definedName>
    <definedName name="щщ" localSheetId="12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5">#REF!</definedName>
    <definedName name="ъхз" localSheetId="8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5">#REF!</definedName>
    <definedName name="ыа" localSheetId="6">#REF!</definedName>
    <definedName name="ыа" localSheetId="8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5">#REF!</definedName>
    <definedName name="ыаоаы" localSheetId="8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5">#REF!</definedName>
    <definedName name="ыаоаыо" localSheetId="8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5">#REF!</definedName>
    <definedName name="ыаоаып" localSheetId="8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5">#REF!</definedName>
    <definedName name="ыаоп" localSheetId="8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5">#REF!</definedName>
    <definedName name="ыапо" localSheetId="8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5">#REF!</definedName>
    <definedName name="ыапоапоао" localSheetId="8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5">#REF!</definedName>
    <definedName name="ыапоаыо" localSheetId="8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5">#REF!</definedName>
    <definedName name="ыапоы" localSheetId="8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5">#REF!</definedName>
    <definedName name="ыапоыа" localSheetId="8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5">#REF!</definedName>
    <definedName name="ыапраыр" localSheetId="6">#REF!</definedName>
    <definedName name="ыапраыр" localSheetId="8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5">#REF!</definedName>
    <definedName name="ыаыаы" localSheetId="8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5">#REF!</definedName>
    <definedName name="ЫВGGGGGGGGGGGGGGG" localSheetId="6">#REF!</definedName>
    <definedName name="ЫВGGGGGGGGGGGGGGG" localSheetId="8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5">#REF!</definedName>
    <definedName name="ыва" localSheetId="8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5">#REF!</definedName>
    <definedName name="ываф" localSheetId="6">#REF!</definedName>
    <definedName name="ываф" localSheetId="8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5">#REF!</definedName>
    <definedName name="Ываы" localSheetId="8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5">#REF!</definedName>
    <definedName name="ЫВаЫа" localSheetId="8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5">#REF!</definedName>
    <definedName name="ЫВаЫваав" localSheetId="8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5">#REF!</definedName>
    <definedName name="ывпавар" localSheetId="8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5">#REF!</definedName>
    <definedName name="ыВПВП" localSheetId="6">#REF!</definedName>
    <definedName name="ыВПВП" localSheetId="8">#REF!</definedName>
    <definedName name="ыВПВП">#REF!</definedName>
    <definedName name="ывпыпвфкпа" localSheetId="5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5">#REF!</definedName>
    <definedName name="ыкен" localSheetId="8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5">#REF!</definedName>
    <definedName name="ыопвпо" localSheetId="8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5">#REF!</definedName>
    <definedName name="ып" localSheetId="8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5">#REF!</definedName>
    <definedName name="ыпаота" localSheetId="8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5">#REF!</definedName>
    <definedName name="ыпартап" localSheetId="8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5">#REF!</definedName>
    <definedName name="ыпатапт" localSheetId="8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5">#REF!</definedName>
    <definedName name="ыпми" localSheetId="8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5">#REF!</definedName>
    <definedName name="ыпо" localSheetId="8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5">#REF!</definedName>
    <definedName name="ыпоыа" localSheetId="8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5">#REF!</definedName>
    <definedName name="ыпоыапо" localSheetId="8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5">#REF!</definedName>
    <definedName name="ыпр" localSheetId="8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5">#REF!</definedName>
    <definedName name="ыпрапр" localSheetId="8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5">#REF!</definedName>
    <definedName name="ыпры" localSheetId="6">#REF!</definedName>
    <definedName name="ыпры" localSheetId="8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5">#REF!</definedName>
    <definedName name="ырипыр" localSheetId="8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5">#REF!</definedName>
    <definedName name="ырп" localSheetId="8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5">#REF!</definedName>
    <definedName name="ыукнр" localSheetId="8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5">#REF!</definedName>
    <definedName name="ыыы" localSheetId="8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5">#REF!</definedName>
    <definedName name="ыыыы" localSheetId="8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5">#REF!</definedName>
    <definedName name="ьбюбб" localSheetId="6">#REF!</definedName>
    <definedName name="ьбюбб" localSheetId="8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5">#REF!</definedName>
    <definedName name="ьбют" localSheetId="8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5">#REF!</definedName>
    <definedName name="ьвпрьрп" localSheetId="8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5">#REF!</definedName>
    <definedName name="ьврп" localSheetId="8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5">#REF!</definedName>
    <definedName name="ьдолдлю" localSheetId="8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5">#REF!</definedName>
    <definedName name="ьорл" localSheetId="8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5">#REF!</definedName>
    <definedName name="ьпрьп" localSheetId="8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3">#REF!</definedName>
    <definedName name="ььь" localSheetId="14">#REF!</definedName>
    <definedName name="ььь" localSheetId="15">#REF!</definedName>
    <definedName name="ььь" localSheetId="5">#REF!</definedName>
    <definedName name="ььь" localSheetId="8">#REF!</definedName>
    <definedName name="ььь" localSheetId="12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3">#REF!</definedName>
    <definedName name="э" localSheetId="14">#REF!</definedName>
    <definedName name="э" localSheetId="15">#REF!</definedName>
    <definedName name="э" localSheetId="5">#REF!</definedName>
    <definedName name="э" localSheetId="8">#REF!</definedName>
    <definedName name="э" localSheetId="12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5">#REF!</definedName>
    <definedName name="эк" localSheetId="8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5">#REF!</definedName>
    <definedName name="эк1" localSheetId="8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5">#REF!</definedName>
    <definedName name="эко" localSheetId="8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5">#REF!</definedName>
    <definedName name="эко1" localSheetId="8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5">#REF!</definedName>
    <definedName name="экол1" localSheetId="6">#REF!</definedName>
    <definedName name="экол1" localSheetId="8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5">#REF!</definedName>
    <definedName name="экол2" localSheetId="8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5">#REF!</definedName>
    <definedName name="Экол3" localSheetId="8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5">#REF!</definedName>
    <definedName name="эколог" localSheetId="8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3">граж</definedName>
    <definedName name="ЭКСПО" localSheetId="13">граж</definedName>
    <definedName name="ЭКСПО" localSheetId="15">граж</definedName>
    <definedName name="ЭКСПО" localSheetId="11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8">граж</definedName>
    <definedName name="ЭКСПО" localSheetId="12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3">граж</definedName>
    <definedName name="ЭКСПОФОРУМ" localSheetId="13">граж</definedName>
    <definedName name="ЭКСПОФОРУМ" localSheetId="15">граж</definedName>
    <definedName name="ЭКСПОФОРУМ" localSheetId="11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8">граж</definedName>
    <definedName name="ЭКСПОФОРУМ" localSheetId="12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5">#REF!</definedName>
    <definedName name="экт" localSheetId="6">#REF!</definedName>
    <definedName name="экт" localSheetId="8">#REF!</definedName>
    <definedName name="экт">#REF!</definedName>
    <definedName name="электроэнер" localSheetId="5">#REF!</definedName>
    <definedName name="электроэнер">#REF!</definedName>
    <definedName name="электроэнергия" localSheetId="5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5">#REF!</definedName>
    <definedName name="ЭлеСи_1" localSheetId="6">#REF!</definedName>
    <definedName name="ЭлеСи_1" localSheetId="8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5">#REF!</definedName>
    <definedName name="элрасч" localSheetId="8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5">#REF!</definedName>
    <definedName name="ЭЛСИ_Т" localSheetId="8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5">#REF!</definedName>
    <definedName name="юдшншджгп" localSheetId="6">#REF!</definedName>
    <definedName name="юдшншджгп" localSheetId="8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5">#REF!</definedName>
    <definedName name="ЮФУ" localSheetId="8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5">#REF!</definedName>
    <definedName name="ЮФУ2" localSheetId="8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3">#REF!</definedName>
    <definedName name="юююю" localSheetId="14">#REF!</definedName>
    <definedName name="юююю" localSheetId="15">#REF!</definedName>
    <definedName name="юююю" localSheetId="5">#REF!</definedName>
    <definedName name="юююю" localSheetId="8">#REF!</definedName>
    <definedName name="юююю" localSheetId="12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5">#REF!</definedName>
    <definedName name="яапт" localSheetId="6">#REF!</definedName>
    <definedName name="яапт" localSheetId="8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5">#REF!</definedName>
    <definedName name="яапяяяя" localSheetId="8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5">#REF!</definedName>
    <definedName name="явапяап" localSheetId="8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5">#REF!</definedName>
    <definedName name="явапявп" localSheetId="8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5">#REF!</definedName>
    <definedName name="явар" localSheetId="8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5">#REF!</definedName>
    <definedName name="яваряра" localSheetId="8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5">#REF!</definedName>
    <definedName name="ярая" localSheetId="8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5">#REF!</definedName>
    <definedName name="яраяраря" localSheetId="8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5">#REF!</definedName>
    <definedName name="яроптап" localSheetId="8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5">#REF!</definedName>
    <definedName name="Ярославская_область" localSheetId="8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R23" i="16" l="1"/>
  <c r="Q23" i="16"/>
  <c r="P23" i="16"/>
  <c r="O23" i="16"/>
  <c r="N23" i="16"/>
  <c r="P22" i="16"/>
  <c r="O22" i="16"/>
  <c r="N22" i="16"/>
  <c r="H22" i="16"/>
  <c r="G22" i="16"/>
  <c r="F22" i="16"/>
  <c r="R21" i="16"/>
  <c r="P21" i="16"/>
  <c r="O21" i="16"/>
  <c r="N21" i="16"/>
  <c r="M21" i="16"/>
  <c r="L21" i="16"/>
  <c r="K21" i="16"/>
  <c r="J21" i="16"/>
  <c r="I21" i="16"/>
  <c r="H21" i="16"/>
  <c r="G21" i="16"/>
  <c r="F21" i="16"/>
  <c r="P20" i="16"/>
  <c r="O20" i="16"/>
  <c r="N20" i="16"/>
  <c r="R19" i="16"/>
  <c r="P19" i="16"/>
  <c r="O19" i="16"/>
  <c r="N19" i="16"/>
  <c r="P18" i="16"/>
  <c r="O18" i="16"/>
  <c r="N18" i="16"/>
  <c r="F18" i="16"/>
  <c r="R17" i="16"/>
  <c r="P17" i="16"/>
  <c r="O17" i="16"/>
  <c r="N17" i="16"/>
  <c r="M17" i="16"/>
  <c r="L17" i="16"/>
  <c r="K17" i="16"/>
  <c r="I17" i="16"/>
  <c r="H17" i="16"/>
  <c r="G17" i="16"/>
  <c r="F17" i="16"/>
  <c r="P16" i="16"/>
  <c r="O16" i="16"/>
  <c r="N16" i="16"/>
  <c r="R15" i="16"/>
  <c r="P15" i="16"/>
  <c r="O15" i="16"/>
  <c r="N15" i="16"/>
  <c r="P14" i="16"/>
  <c r="O14" i="16"/>
  <c r="N14" i="16"/>
  <c r="F14" i="16"/>
  <c r="R13" i="16"/>
  <c r="P13" i="16"/>
  <c r="O13" i="16"/>
  <c r="N13" i="16"/>
  <c r="M13" i="16"/>
  <c r="L13" i="16"/>
  <c r="K13" i="16"/>
  <c r="I13" i="16"/>
  <c r="H13" i="16"/>
  <c r="G13" i="16"/>
  <c r="F13" i="16"/>
  <c r="P12" i="16"/>
  <c r="O12" i="16"/>
  <c r="N12" i="16"/>
  <c r="F12" i="16"/>
  <c r="R11" i="16"/>
  <c r="P11" i="16"/>
  <c r="O11" i="16"/>
  <c r="N11" i="16"/>
  <c r="M11" i="16"/>
  <c r="L11" i="16"/>
  <c r="K11" i="16"/>
  <c r="I11" i="16"/>
  <c r="H11" i="16"/>
  <c r="G11" i="16"/>
  <c r="F11" i="16"/>
  <c r="P10" i="16"/>
  <c r="O10" i="16"/>
  <c r="N10" i="16"/>
  <c r="M10" i="16"/>
  <c r="K10" i="16"/>
  <c r="I10" i="16"/>
  <c r="H10" i="16"/>
  <c r="G10" i="16"/>
  <c r="F10" i="16"/>
  <c r="R9" i="16"/>
  <c r="P9" i="16"/>
  <c r="O9" i="16"/>
  <c r="N9" i="16"/>
  <c r="M9" i="16"/>
  <c r="K9" i="16"/>
  <c r="I9" i="16"/>
  <c r="H9" i="16"/>
  <c r="G9" i="16"/>
  <c r="F9" i="16"/>
  <c r="O16" i="15"/>
  <c r="O15" i="15"/>
  <c r="N15" i="15"/>
  <c r="M15" i="15"/>
  <c r="L15" i="15"/>
  <c r="K15" i="15"/>
  <c r="J15" i="15"/>
  <c r="D15" i="15"/>
  <c r="O14" i="15"/>
  <c r="N14" i="15"/>
  <c r="M14" i="15"/>
  <c r="L14" i="15"/>
  <c r="K14" i="15"/>
  <c r="J14" i="15"/>
  <c r="H14" i="15"/>
  <c r="D14" i="15"/>
  <c r="O13" i="15"/>
  <c r="N13" i="15"/>
  <c r="M13" i="15"/>
  <c r="L13" i="15"/>
  <c r="K13" i="15"/>
  <c r="J13" i="15"/>
  <c r="D13" i="15"/>
  <c r="O12" i="15"/>
  <c r="J12" i="15"/>
  <c r="D12" i="15"/>
  <c r="O11" i="15"/>
  <c r="N11" i="15"/>
  <c r="M11" i="15"/>
  <c r="L11" i="15"/>
  <c r="K11" i="15"/>
  <c r="J11" i="15"/>
  <c r="D11" i="15"/>
  <c r="O10" i="15"/>
  <c r="N10" i="15"/>
  <c r="M10" i="15"/>
  <c r="L10" i="15"/>
  <c r="K10" i="15"/>
  <c r="J10" i="15"/>
  <c r="I10" i="15"/>
  <c r="H10" i="15"/>
  <c r="F10" i="15"/>
  <c r="E10" i="15"/>
  <c r="D10" i="15"/>
  <c r="O9" i="15"/>
  <c r="N9" i="15"/>
  <c r="M9" i="15"/>
  <c r="L9" i="15"/>
  <c r="K9" i="15"/>
  <c r="J9" i="15"/>
  <c r="H9" i="15"/>
  <c r="F9" i="15"/>
  <c r="E9" i="15"/>
  <c r="D9" i="15"/>
  <c r="I21" i="14"/>
  <c r="I20" i="14"/>
  <c r="H20" i="14"/>
  <c r="G20" i="14"/>
  <c r="E20" i="14"/>
  <c r="I19" i="14"/>
  <c r="H19" i="14"/>
  <c r="G19" i="14"/>
  <c r="E19" i="14"/>
  <c r="I17" i="14"/>
  <c r="H17" i="14"/>
  <c r="I16" i="14"/>
  <c r="H16" i="14"/>
  <c r="J14" i="14"/>
  <c r="I14" i="14"/>
  <c r="H14" i="14"/>
  <c r="D14" i="14"/>
  <c r="I12" i="14"/>
  <c r="H12" i="14"/>
  <c r="I11" i="14"/>
  <c r="E11" i="14"/>
  <c r="I9" i="14"/>
  <c r="F9" i="14"/>
  <c r="E9" i="14"/>
  <c r="I8" i="14"/>
  <c r="G8" i="14"/>
  <c r="F8" i="14"/>
  <c r="E8" i="14"/>
  <c r="A3" i="14"/>
  <c r="E13" i="13"/>
  <c r="E8" i="13"/>
  <c r="D5" i="11"/>
  <c r="G13" i="10"/>
  <c r="F13" i="10"/>
  <c r="E13" i="10"/>
  <c r="D13" i="10"/>
  <c r="C13" i="10"/>
  <c r="B13" i="10"/>
  <c r="G12" i="10"/>
  <c r="G14" i="10" s="1"/>
  <c r="F12" i="10"/>
  <c r="E12" i="10"/>
  <c r="D12" i="10"/>
  <c r="C12" i="10"/>
  <c r="B12" i="10"/>
  <c r="I74" i="9"/>
  <c r="J74" i="9" s="1"/>
  <c r="G74" i="9"/>
  <c r="I73" i="9"/>
  <c r="J73" i="9" s="1"/>
  <c r="G73" i="9"/>
  <c r="I72" i="9"/>
  <c r="J72" i="9" s="1"/>
  <c r="G72" i="9"/>
  <c r="I71" i="9"/>
  <c r="J71" i="9" s="1"/>
  <c r="G71" i="9"/>
  <c r="I70" i="9"/>
  <c r="J70" i="9" s="1"/>
  <c r="G70" i="9"/>
  <c r="J69" i="9"/>
  <c r="I69" i="9"/>
  <c r="G69" i="9"/>
  <c r="I68" i="9"/>
  <c r="J68" i="9" s="1"/>
  <c r="G68" i="9"/>
  <c r="I67" i="9"/>
  <c r="J67" i="9" s="1"/>
  <c r="G67" i="9"/>
  <c r="I66" i="9"/>
  <c r="J66" i="9" s="1"/>
  <c r="G66" i="9"/>
  <c r="I65" i="9"/>
  <c r="J65" i="9" s="1"/>
  <c r="G65" i="9"/>
  <c r="I64" i="9"/>
  <c r="J64" i="9" s="1"/>
  <c r="G64" i="9"/>
  <c r="I63" i="9"/>
  <c r="J63" i="9" s="1"/>
  <c r="G63" i="9"/>
  <c r="I62" i="9"/>
  <c r="J62" i="9" s="1"/>
  <c r="G62" i="9"/>
  <c r="J61" i="9"/>
  <c r="I61" i="9"/>
  <c r="G61" i="9"/>
  <c r="I60" i="9"/>
  <c r="J60" i="9" s="1"/>
  <c r="G60" i="9"/>
  <c r="I59" i="9"/>
  <c r="J59" i="9" s="1"/>
  <c r="G59" i="9"/>
  <c r="I58" i="9"/>
  <c r="J58" i="9" s="1"/>
  <c r="G58" i="9"/>
  <c r="I57" i="9"/>
  <c r="J57" i="9" s="1"/>
  <c r="G57" i="9"/>
  <c r="I56" i="9"/>
  <c r="J56" i="9" s="1"/>
  <c r="G56" i="9"/>
  <c r="I55" i="9"/>
  <c r="J55" i="9" s="1"/>
  <c r="G55" i="9"/>
  <c r="I54" i="9"/>
  <c r="J54" i="9" s="1"/>
  <c r="G54" i="9"/>
  <c r="J53" i="9"/>
  <c r="I53" i="9"/>
  <c r="G53" i="9"/>
  <c r="I52" i="9"/>
  <c r="J52" i="9" s="1"/>
  <c r="G52" i="9"/>
  <c r="I51" i="9"/>
  <c r="J51" i="9" s="1"/>
  <c r="G51" i="9"/>
  <c r="I50" i="9"/>
  <c r="J50" i="9" s="1"/>
  <c r="G50" i="9"/>
  <c r="I49" i="9"/>
  <c r="J49" i="9" s="1"/>
  <c r="G49" i="9"/>
  <c r="I48" i="9"/>
  <c r="J48" i="9" s="1"/>
  <c r="G48" i="9"/>
  <c r="I47" i="9"/>
  <c r="J47" i="9" s="1"/>
  <c r="G47" i="9"/>
  <c r="J45" i="9"/>
  <c r="I45" i="9"/>
  <c r="G45" i="9"/>
  <c r="J44" i="9"/>
  <c r="I44" i="9"/>
  <c r="G44" i="9"/>
  <c r="J43" i="9"/>
  <c r="J46" i="9" s="1"/>
  <c r="C16" i="8" s="1"/>
  <c r="I43" i="9"/>
  <c r="G43" i="9"/>
  <c r="G46" i="9" s="1"/>
  <c r="B13" i="4" s="1"/>
  <c r="J42" i="9"/>
  <c r="I42" i="9"/>
  <c r="G42" i="9"/>
  <c r="J41" i="9"/>
  <c r="I41" i="9"/>
  <c r="G41" i="9"/>
  <c r="J34" i="9"/>
  <c r="J35" i="9" s="1"/>
  <c r="J37" i="9" s="1"/>
  <c r="I34" i="9"/>
  <c r="G34" i="9"/>
  <c r="J33" i="9"/>
  <c r="G33" i="9"/>
  <c r="G35" i="9" s="1"/>
  <c r="F33" i="9"/>
  <c r="G29" i="9"/>
  <c r="G30" i="9" s="1"/>
  <c r="J28" i="9"/>
  <c r="I28" i="9"/>
  <c r="G28" i="9"/>
  <c r="J27" i="9"/>
  <c r="I27" i="9"/>
  <c r="G27" i="9"/>
  <c r="J26" i="9"/>
  <c r="I26" i="9"/>
  <c r="G26" i="9"/>
  <c r="J25" i="9"/>
  <c r="I25" i="9"/>
  <c r="G25" i="9"/>
  <c r="J24" i="9"/>
  <c r="I24" i="9"/>
  <c r="G24" i="9"/>
  <c r="J23" i="9"/>
  <c r="J29" i="9" s="1"/>
  <c r="C13" i="8" s="1"/>
  <c r="I23" i="9"/>
  <c r="G23" i="9"/>
  <c r="G22" i="9"/>
  <c r="J21" i="9"/>
  <c r="I21" i="9"/>
  <c r="G21" i="9"/>
  <c r="J20" i="9"/>
  <c r="I20" i="9"/>
  <c r="G20" i="9"/>
  <c r="J19" i="9"/>
  <c r="J22" i="9" s="1"/>
  <c r="I19" i="9"/>
  <c r="G19" i="9"/>
  <c r="G16" i="9"/>
  <c r="B12" i="4" s="1"/>
  <c r="F16" i="9"/>
  <c r="I16" i="9" s="1"/>
  <c r="J16" i="9" s="1"/>
  <c r="C15" i="8" s="1"/>
  <c r="I13" i="9"/>
  <c r="G13" i="9"/>
  <c r="G14" i="9" s="1"/>
  <c r="C33" i="8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7" i="7"/>
  <c r="H16" i="7"/>
  <c r="H15" i="7"/>
  <c r="H14" i="7"/>
  <c r="H13" i="7"/>
  <c r="H12" i="7"/>
  <c r="F12" i="7"/>
  <c r="B32" i="4"/>
  <c r="B30" i="4"/>
  <c r="B28" i="4"/>
  <c r="B27" i="4"/>
  <c r="B26" i="4"/>
  <c r="B19" i="4"/>
  <c r="B17" i="4"/>
  <c r="B9" i="4"/>
  <c r="A4" i="4"/>
  <c r="A2" i="4"/>
  <c r="G9" i="3"/>
  <c r="F9" i="3"/>
  <c r="G8" i="3"/>
  <c r="D8" i="3"/>
  <c r="G7" i="3"/>
  <c r="D7" i="3"/>
  <c r="G6" i="3"/>
  <c r="D6" i="3"/>
  <c r="G5" i="3"/>
  <c r="D5" i="3"/>
  <c r="G4" i="3"/>
  <c r="C18" i="2"/>
  <c r="A18" i="2"/>
  <c r="C11" i="2"/>
  <c r="C4" i="2"/>
  <c r="B4" i="2"/>
  <c r="G75" i="9" l="1"/>
  <c r="B14" i="4" s="1"/>
  <c r="B15" i="4" s="1"/>
  <c r="B10" i="4"/>
  <c r="B11" i="4" s="1"/>
  <c r="J75" i="9"/>
  <c r="C17" i="8" s="1"/>
  <c r="C18" i="8" s="1"/>
  <c r="H35" i="9"/>
  <c r="G37" i="9"/>
  <c r="C12" i="8"/>
  <c r="C14" i="8" s="1"/>
  <c r="J30" i="9"/>
  <c r="H28" i="9"/>
  <c r="H25" i="9"/>
  <c r="H20" i="9"/>
  <c r="H26" i="9"/>
  <c r="H23" i="9"/>
  <c r="H21" i="9"/>
  <c r="H27" i="9"/>
  <c r="H24" i="9"/>
  <c r="H22" i="9"/>
  <c r="H19" i="9"/>
  <c r="J38" i="9"/>
  <c r="C26" i="8" s="1"/>
  <c r="C25" i="8"/>
  <c r="G15" i="10"/>
  <c r="B22" i="4" s="1"/>
  <c r="G38" i="9"/>
  <c r="B23" i="4"/>
  <c r="C12" i="2" s="1"/>
  <c r="D18" i="2" s="1"/>
  <c r="H29" i="9"/>
  <c r="B8" i="4"/>
  <c r="H13" i="9"/>
  <c r="D79" i="9"/>
  <c r="E13" i="9"/>
  <c r="D78" i="9"/>
  <c r="G76" i="9" l="1"/>
  <c r="H75" i="9" s="1"/>
  <c r="J76" i="9"/>
  <c r="H36" i="9"/>
  <c r="H34" i="9"/>
  <c r="H37" i="9"/>
  <c r="H33" i="9"/>
  <c r="J78" i="9"/>
  <c r="C23" i="8"/>
  <c r="E14" i="9"/>
  <c r="J13" i="9"/>
  <c r="J14" i="9" s="1"/>
  <c r="B16" i="4"/>
  <c r="B21" i="4" s="1"/>
  <c r="C8" i="4" s="1"/>
  <c r="B18" i="4"/>
  <c r="B20" i="4"/>
  <c r="J79" i="9"/>
  <c r="C21" i="8"/>
  <c r="H45" i="9" l="1"/>
  <c r="H52" i="9"/>
  <c r="H58" i="9"/>
  <c r="H73" i="9"/>
  <c r="H55" i="9"/>
  <c r="H65" i="9"/>
  <c r="H48" i="9"/>
  <c r="H68" i="9"/>
  <c r="H51" i="9"/>
  <c r="G80" i="9"/>
  <c r="G81" i="9" s="1"/>
  <c r="G82" i="9" s="1"/>
  <c r="H53" i="9"/>
  <c r="H41" i="9"/>
  <c r="H72" i="9"/>
  <c r="H63" i="9"/>
  <c r="G77" i="9"/>
  <c r="H56" i="9"/>
  <c r="H44" i="9"/>
  <c r="H64" i="9"/>
  <c r="H66" i="9"/>
  <c r="H46" i="9"/>
  <c r="H47" i="9"/>
  <c r="H59" i="9"/>
  <c r="H71" i="9"/>
  <c r="H76" i="9"/>
  <c r="H61" i="9"/>
  <c r="H70" i="9"/>
  <c r="H54" i="9"/>
  <c r="H69" i="9"/>
  <c r="H49" i="9"/>
  <c r="H50" i="9"/>
  <c r="H62" i="9"/>
  <c r="H74" i="9"/>
  <c r="H67" i="9"/>
  <c r="H57" i="9"/>
  <c r="H43" i="9"/>
  <c r="H60" i="9"/>
  <c r="H42" i="9"/>
  <c r="C19" i="4"/>
  <c r="C17" i="4"/>
  <c r="C10" i="4"/>
  <c r="C21" i="4"/>
  <c r="C15" i="4"/>
  <c r="C13" i="4"/>
  <c r="C11" i="4"/>
  <c r="C9" i="4"/>
  <c r="C14" i="4"/>
  <c r="C12" i="4"/>
  <c r="C11" i="8"/>
  <c r="J80" i="9"/>
  <c r="J81" i="9" s="1"/>
  <c r="J82" i="9" s="1"/>
  <c r="J77" i="9"/>
  <c r="B24" i="4" l="1"/>
  <c r="B33" i="4" s="1"/>
  <c r="B34" i="4" s="1"/>
  <c r="B35" i="4" s="1"/>
  <c r="C19" i="8"/>
  <c r="C20" i="8"/>
  <c r="C22" i="8"/>
  <c r="D30" i="4" l="1"/>
  <c r="D28" i="4"/>
  <c r="D15" i="4"/>
  <c r="D13" i="4"/>
  <c r="D11" i="4"/>
  <c r="D9" i="4"/>
  <c r="D26" i="4"/>
  <c r="B36" i="4"/>
  <c r="D14" i="4"/>
  <c r="D19" i="4"/>
  <c r="D35" i="4"/>
  <c r="D32" i="4"/>
  <c r="D27" i="4"/>
  <c r="D23" i="4"/>
  <c r="D17" i="4"/>
  <c r="D10" i="4"/>
  <c r="D22" i="4"/>
  <c r="D12" i="4"/>
  <c r="D8" i="4"/>
  <c r="D24" i="4"/>
  <c r="D21" i="4"/>
  <c r="D33" i="4"/>
  <c r="D34" i="4"/>
  <c r="C24" i="8"/>
  <c r="D17" i="8" l="1"/>
  <c r="D13" i="8"/>
  <c r="C29" i="8"/>
  <c r="C30" i="8" s="1"/>
  <c r="C27" i="8"/>
  <c r="D24" i="8"/>
  <c r="D18" i="8"/>
  <c r="D16" i="8"/>
  <c r="D14" i="8"/>
  <c r="D12" i="8"/>
  <c r="D15" i="8"/>
  <c r="D11" i="8"/>
  <c r="C13" i="2"/>
  <c r="C10" i="1"/>
  <c r="C9" i="2"/>
  <c r="B18" i="2" s="1"/>
  <c r="D22" i="8"/>
  <c r="D20" i="8"/>
  <c r="C35" i="8" l="1"/>
  <c r="C34" i="8"/>
  <c r="C32" i="8"/>
  <c r="C37" i="8" l="1"/>
  <c r="C36" i="8"/>
  <c r="C38" i="8" l="1"/>
  <c r="C39" i="8" s="1"/>
  <c r="E39" i="8" l="1"/>
  <c r="C40" i="8"/>
  <c r="E25" i="8" l="1"/>
  <c r="E13" i="8"/>
  <c r="E33" i="8"/>
  <c r="C41" i="8"/>
  <c r="D11" i="11" s="1"/>
  <c r="E18" i="8"/>
  <c r="E16" i="8"/>
  <c r="E14" i="8"/>
  <c r="E12" i="8"/>
  <c r="E26" i="8"/>
  <c r="E17" i="8"/>
  <c r="E40" i="8"/>
  <c r="E31" i="8"/>
  <c r="E15" i="8"/>
  <c r="E11" i="8"/>
  <c r="E20" i="8"/>
  <c r="E22" i="8"/>
  <c r="E24" i="8"/>
  <c r="E30" i="8"/>
  <c r="E29" i="8"/>
  <c r="E27" i="8"/>
  <c r="E34" i="8"/>
  <c r="E36" i="8"/>
  <c r="E32" i="8"/>
  <c r="E35" i="8"/>
  <c r="E37" i="8"/>
  <c r="E3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  <family val="2"/>
            <charset val="204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  <family val="2"/>
            <charset val="204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D00-000001000000}">
      <text>
        <r>
          <rPr>
            <b/>
            <sz val="9"/>
            <color rgb="FF000000"/>
            <rFont val="Tahoma"/>
            <family val="2"/>
            <charset val="204"/>
          </rPr>
          <t>Принимаем процент согласно РГН вкладка "Индексы и нормы"</t>
        </r>
      </text>
    </comment>
    <comment ref="D14" authorId="0" shapeId="0" xr:uid="{00000000-0006-0000-0D00-000002000000}">
      <text>
        <r>
          <rPr>
            <b/>
            <sz val="9"/>
            <color rgb="FF000000"/>
            <rFont val="Tahoma"/>
            <family val="2"/>
            <charset val="204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<sst xmlns="http://schemas.openxmlformats.org/spreadsheetml/2006/main" count="806" uniqueCount="474">
  <si>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</si>
  <si>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</si>
  <si>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</si>
  <si>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</si>
  <si>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  <family val="2"/>
        <charset val="204"/>
      </rPr>
      <t>Единица измерения:</t>
    </r>
    <r>
      <rPr>
        <sz val="11"/>
        <color rgb="FF000000"/>
        <rFont val="Calibri"/>
        <family val="2"/>
        <charset val="204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</si>
  <si>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</si>
  <si>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</si>
  <si>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</si>
  <si>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</si>
  <si>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</si>
  <si>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</si>
  <si>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</si>
  <si>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</si>
  <si>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</si>
  <si>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</si>
  <si>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</si>
  <si>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</si>
  <si>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</si>
  <si>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</si>
  <si>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</si>
  <si>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</si>
  <si>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</si>
  <si>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</si>
  <si>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</si>
  <si>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</si>
  <si>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</si>
  <si>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</si>
  <si>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</si>
  <si>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</si>
  <si>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</si>
  <si>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</si>
  <si>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</si>
  <si>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</si>
  <si>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</si>
  <si>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</si>
  <si>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</si>
  <si>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</si>
  <si>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</si>
  <si>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</si>
  <si>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</si>
  <si>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</si>
  <si>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</si>
  <si>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</si>
  <si>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</si>
  <si>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</si>
  <si>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Ресурсная модель</t>
  </si>
  <si>
    <t>Наименование</t>
  </si>
  <si>
    <t>Сметная стоимость в ценах на 01.01.2000 (руб.)</t>
  </si>
  <si>
    <t xml:space="preserve">Удельный вес, %
(в СМР)
</t>
  </si>
  <si>
    <t>Удельный вес, %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</si>
  <si>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</si>
  <si>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</si>
  <si>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</si>
  <si>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</si>
  <si>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</si>
  <si>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</si>
  <si>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</si>
  <si>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</si>
  <si>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</si>
  <si>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</si>
  <si>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</si>
  <si>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</si>
  <si>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</si>
  <si>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</si>
  <si>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</si>
  <si>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</si>
  <si>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</si>
  <si>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</si>
  <si>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 xml:space="preserve">Временные здания и сооружения </t>
  </si>
  <si>
    <t xml:space="preserve">Зимнее удорожание </t>
  </si>
  <si>
    <t xml:space="preserve">Пусконаладочные работы </t>
  </si>
  <si>
    <t>Строительный контроль</t>
  </si>
  <si>
    <t>ПИР (в том числе экспертиза ПД)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</si>
  <si>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</si>
  <si>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</si>
  <si>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</si>
  <si>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</si>
  <si>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</si>
  <si>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</si>
  <si>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</si>
  <si>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</si>
  <si>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</si>
  <si>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</si>
  <si>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</si>
  <si>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Наименование разрабатываемого показателя УНЦ — Постоянная часть ПС, откатные (раздвижные, автоматические, противопожарные) ворота ЗПС 500 кВ</t>
  </si>
  <si>
    <t>Сопоставимый уровень цен: 4 квартал 2016 г</t>
  </si>
  <si>
    <t>Единица измерения  — 1 ПС</t>
  </si>
  <si>
    <t>Параметр</t>
  </si>
  <si>
    <t xml:space="preserve">Объект-представитель </t>
  </si>
  <si>
    <t>Наименование объекта-представителя</t>
  </si>
  <si>
    <t>ПС 500 кВ Очаково</t>
  </si>
  <si>
    <t>Наименование субъекта Российской Федерации</t>
  </si>
  <si>
    <t>Москва</t>
  </si>
  <si>
    <t>Климатический район и подрайон</t>
  </si>
  <si>
    <t>IIВ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</si>
  <si>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</si>
  <si>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</si>
  <si>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Мотор-редуктор - 1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</si>
  <si>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</si>
  <si>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</si>
  <si>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</si>
  <si>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</si>
  <si>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</si>
  <si>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</si>
  <si>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</si>
  <si>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</si>
  <si>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</si>
  <si>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</si>
  <si>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</si>
  <si>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</si>
  <si>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</si>
  <si>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</si>
  <si>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 xml:space="preserve">                         (подпись, инициалы, фамилия)</t>
  </si>
  <si>
    <r>
      <t xml:space="preserve">Проверил </t>
    </r>
    <r>
      <rPr>
        <u/>
        <sz val="10"/>
        <color rgb="FF000000"/>
        <rFont val="Arial"/>
        <family val="2"/>
        <charset val="204"/>
      </rPr>
      <t>______________________        А.В. Костянецкая</t>
    </r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</si>
  <si>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</si>
  <si>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</si>
  <si>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</si>
  <si>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</si>
  <si>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</si>
  <si>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</si>
  <si>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4 кв. 2016 г., тыс. руб.</t>
  </si>
  <si>
    <t>Строительные работы</t>
  </si>
  <si>
    <t>Монтажные работы</t>
  </si>
  <si>
    <t>Прочее</t>
  </si>
  <si>
    <t>Всего</t>
  </si>
  <si>
    <t>Откатные (раздвижные, автоматические, противопожарные) ворота ЗПС 500 кВ</t>
  </si>
  <si>
    <t>Всего по объекту:</t>
  </si>
  <si>
    <t>Всего по объекту в сопоставимом уровне цен 4 кв. 2016 г:</t>
  </si>
  <si>
    <t>Составил ______________________     А.Р. Маркова</t>
  </si>
  <si>
    <t>Проверил ______________________        А.В. Костянецкая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</si>
  <si>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</si>
  <si>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</si>
  <si>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</si>
  <si>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Наименование разрабатываемого показателя УНЦ - Постоянная часть ПС, откатные (раздвижные, автоматические, противопожарные) ворота ЗПС 500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</si>
  <si>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</si>
  <si>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</si>
  <si>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</si>
  <si>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</si>
  <si>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</si>
  <si>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</si>
  <si>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на ед.изм.</t>
  </si>
  <si>
    <t>общая</t>
  </si>
  <si>
    <t>З</t>
  </si>
  <si>
    <t>Затраты труда рабочих</t>
  </si>
  <si>
    <t>1-3-8</t>
  </si>
  <si>
    <t>Затраты труда рабочих (средний разряд работы 3,8)</t>
  </si>
  <si>
    <t>чел.-ч</t>
  </si>
  <si>
    <t>1-4-2</t>
  </si>
  <si>
    <t>Затраты труда рабочих (средний разряд работы 4,2)</t>
  </si>
  <si>
    <t>1-4-1</t>
  </si>
  <si>
    <t>Затраты труда рабочих (средний разряд работы 4,1)</t>
  </si>
  <si>
    <t>1-4-0</t>
  </si>
  <si>
    <t>Затраты труда рабочих (средний разряд работы 4,0)</t>
  </si>
  <si>
    <t>Затраты труда машинистов</t>
  </si>
  <si>
    <t>Затраты труда машинистов(справочно)</t>
  </si>
  <si>
    <t>Машины и механизмы</t>
  </si>
  <si>
    <t>91.05.04-010</t>
  </si>
  <si>
    <t>Краны мостовые электрические, грузоподъемность 50 т</t>
  </si>
  <si>
    <t>маш.-ч</t>
  </si>
  <si>
    <t>91.05.05-014</t>
  </si>
  <si>
    <t>Краны на автомобильном ходу, грузоподъемность 10 т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</si>
  <si>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</si>
  <si>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</si>
  <si>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</si>
  <si>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</si>
  <si>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91.06.03-061</t>
  </si>
  <si>
    <t>Лебедки электрические тяговым усилием до 12,26 кН (1,25 т)</t>
  </si>
  <si>
    <t>331-451</t>
  </si>
  <si>
    <t>Перфораторы: электрические</t>
  </si>
  <si>
    <t>91.01.05-106</t>
  </si>
  <si>
    <t>Экскаваторы одноковшовые дизельные на пневмоколесном ходу, емкость ковша 0,25 м3</t>
  </si>
  <si>
    <t>91.06.01-003</t>
  </si>
  <si>
    <t>Домкраты гидравлические, грузоподъемность 63-100 т</t>
  </si>
  <si>
    <t>91.07.04-001</t>
  </si>
  <si>
    <t>Вибраторы глубинные</t>
  </si>
  <si>
    <t>Прайс из СД ОП</t>
  </si>
  <si>
    <t>Мотор-редуктор МЦ2С-63-45-0,55-РG110ЦУЗ</t>
  </si>
  <si>
    <t>шт</t>
  </si>
  <si>
    <t>62.1.02.14-0069</t>
  </si>
  <si>
    <t>Ящик управления РУСМ 5410-2274 У2</t>
  </si>
  <si>
    <t>шт.</t>
  </si>
  <si>
    <t>Материалы</t>
  </si>
  <si>
    <t>07.2.07.12-0018</t>
  </si>
  <si>
    <t>Элементы конструктивные зданий и сооружений с преобладанием гнутых профилей, средняя масса сборочной единицы свыше 0,1 до 0,5 т</t>
  </si>
  <si>
    <t>т</t>
  </si>
  <si>
    <t>08.1.06.01-0002</t>
  </si>
  <si>
    <t>Ворота различных типов рамы, каркасы, панели с заполнением из тонколистовой стали без механизма открывания</t>
  </si>
  <si>
    <t>08.1.02.13-0005</t>
  </si>
  <si>
    <t>Рукава металлические из стальной оцинкованной ленты, негерметичные, простого профиля, РЗ-ЦХ, условный диаметр 15 мм</t>
  </si>
  <si>
    <t>м</t>
  </si>
  <si>
    <t>05.1.08.01-0088</t>
  </si>
  <si>
    <t>Блоки железобетонные фундаментные</t>
  </si>
  <si>
    <t>м3</t>
  </si>
  <si>
    <t>21.1.05.02-0001</t>
  </si>
  <si>
    <t>Кабель силовой повышенной гибкости с медными жилами КПГ 2х2,5-660</t>
  </si>
  <si>
    <t>1000 м</t>
  </si>
  <si>
    <t>18.5.08.09-0001</t>
  </si>
  <si>
    <t>Патрубки</t>
  </si>
  <si>
    <t>10 шт</t>
  </si>
  <si>
    <t>08.3.07.01-0076</t>
  </si>
  <si>
    <t>Прокат полосовой, горячекатаный, марка стали Ст3сп, ширина 50-200 мм, толщина 4-5 мм</t>
  </si>
  <si>
    <t>07.2.07.04-0007</t>
  </si>
  <si>
    <t>Конструкции стальные индивидуальные решетчатые сварные, масса до 0,1 т</t>
  </si>
  <si>
    <t>04.1.02.05-0023</t>
  </si>
  <si>
    <t>Смеси бетонные тяжелого бетона (БСТ), крупность заполнителя 10 мм, класс В7,5 (М100)</t>
  </si>
  <si>
    <t>21.2.03.05-0002</t>
  </si>
  <si>
    <t>Провод силовой установочный АПВ 2,5-450</t>
  </si>
  <si>
    <t>10.3.02.03-0002</t>
  </si>
  <si>
    <t>Припои оловянно-свинцовые бессурьмянистые в чушках, марка ПОС30</t>
  </si>
  <si>
    <t>21.2.03.05-0045</t>
  </si>
  <si>
    <t>Провод силовой установочный с медными жилами ПВ1 1,5-450</t>
  </si>
  <si>
    <t>01.7.15.04-0011</t>
  </si>
  <si>
    <t>Винты с полукруглой головкой, длина 50 мм</t>
  </si>
  <si>
    <t>20.1.02.23-0082</t>
  </si>
  <si>
    <t>Перемычки гибкие, тип ПГС-50</t>
  </si>
  <si>
    <t>11.1.03.05-0085</t>
  </si>
  <si>
    <t>Доска необрезная, хвойных пород, длина 4-6,5 м, все ширины, толщина 44 мм и более, сорт III</t>
  </si>
  <si>
    <t>01.7.15.03-0042</t>
  </si>
  <si>
    <t>Болты с гайками и шайбами строительные</t>
  </si>
  <si>
    <t>кг</t>
  </si>
  <si>
    <t>999-9950</t>
  </si>
  <si>
    <t>Вспомогательные ненормируемые ресурсы (2% от оплаты труда рабочих)</t>
  </si>
  <si>
    <t>руб</t>
  </si>
  <si>
    <t>01.7.11.07-0034</t>
  </si>
  <si>
    <t>Электроды сварочные Э42А, диаметр 4 мм</t>
  </si>
  <si>
    <t>25.1.01.04-0031</t>
  </si>
  <si>
    <t>Шпалы непропитанные для железных дорог, тип I</t>
  </si>
  <si>
    <t>20.2.09.05-0012</t>
  </si>
  <si>
    <t>Муфты соединительные</t>
  </si>
  <si>
    <t>01.7.15.14-0165</t>
  </si>
  <si>
    <t>Шурупы с полукруглой головкой 4х40 мм</t>
  </si>
  <si>
    <t>14.4.03.03-0002</t>
  </si>
  <si>
    <t>Лак битумный БТ-123</t>
  </si>
  <si>
    <t>01.7.06.07-0001</t>
  </si>
  <si>
    <t>Лента К226</t>
  </si>
  <si>
    <t>100 м</t>
  </si>
  <si>
    <t>20.2.02.01-0019</t>
  </si>
  <si>
    <t>Втулки изолирующие</t>
  </si>
  <si>
    <t>1000 шт</t>
  </si>
  <si>
    <t>01.7.11.07-0054</t>
  </si>
  <si>
    <t>Электроды сварочные Э42, диаметр 6 мм</t>
  </si>
  <si>
    <t>11.1.02.04-0031</t>
  </si>
  <si>
    <t>Лесоматериалы круглые, хвойных пород, для строительства, диаметр 14-24 см, длина 3-6,5 м</t>
  </si>
  <si>
    <t>06.1.01.05-0015</t>
  </si>
  <si>
    <t>Кирпич керамический лицевой, размер 250х120х65 мм, марка 100</t>
  </si>
  <si>
    <t>14.4.02.09-0001</t>
  </si>
  <si>
    <t>Краска</t>
  </si>
  <si>
    <t>01.7.15.07-0031</t>
  </si>
  <si>
    <t>Дюбели распорные с гайкой</t>
  </si>
  <si>
    <t>100 шт</t>
  </si>
  <si>
    <t>03.2.01.01-0003</t>
  </si>
  <si>
    <t>Портландцемент общестроительного назначения бездобавочный М500 Д0 (ЦЕМ I 42,5Н)</t>
  </si>
  <si>
    <t>01.7.15.10-0053</t>
  </si>
  <si>
    <t>Скобы металлические</t>
  </si>
  <si>
    <t>04.3.01.09-0011</t>
  </si>
  <si>
    <t>Раствор готовый кладочный, цементный, М25</t>
  </si>
  <si>
    <t>02.3.01.02-0016</t>
  </si>
  <si>
    <t>Песок природный для строительных: работ средний с крупностью зерен размером свыше 5 мм-до 5% по массе</t>
  </si>
  <si>
    <t>Приложение № 4</t>
  </si>
  <si>
    <t>Сметная стоимость в ценах на 01.01.2023
 (руб.)</t>
  </si>
  <si>
    <t>Удельный вес, 
(в СМР)</t>
  </si>
  <si>
    <t>Удельный вес, % 
(от всего по РМ)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</si>
  <si>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</si>
  <si>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</si>
  <si>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</si>
  <si>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</si>
  <si>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</si>
  <si>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</si>
  <si>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</si>
  <si>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</si>
  <si>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</si>
  <si>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Составил ____________________________ А.Р. Маркова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</si>
  <si>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</si>
  <si>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</si>
  <si>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</si>
  <si>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</si>
  <si>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</si>
  <si>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</si>
  <si>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откатные (раздвижные, автоматические, противопожарные) ворота ЗПС 500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</si>
  <si>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</si>
  <si>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</si>
  <si>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</si>
  <si>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</si>
  <si>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</si>
  <si>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(4,0)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</si>
  <si>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</si>
  <si>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</si>
  <si>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</si>
  <si>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</si>
  <si>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</si>
  <si>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</si>
  <si>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</si>
  <si>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БЦ.92_4.11</t>
  </si>
  <si>
    <t>Мотор-редуктор для откатных ворот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</si>
  <si>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</si>
  <si>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</si>
  <si>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</si>
  <si>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</si>
  <si>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</si>
  <si>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</si>
  <si>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</si>
  <si>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</si>
  <si>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</si>
  <si>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</si>
  <si>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</si>
  <si>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</si>
  <si>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</si>
  <si>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</si>
  <si>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А.Р. Маркова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</si>
  <si>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</si>
  <si>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</si>
  <si>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</si>
  <si>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</si>
  <si>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</si>
  <si>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</si>
  <si>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</si>
  <si>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</si>
  <si>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</si>
  <si>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</si>
  <si>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</si>
  <si>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</si>
  <si>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З2-05</t>
  </si>
  <si>
    <t>УНЦ постоянной части ЗПС 500 кВ</t>
  </si>
  <si>
    <t>З2_ЗПС_ворота_500_кВ</t>
  </si>
  <si>
    <t>Составил ______________________      А.Р. Маркова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</si>
  <si>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</si>
  <si>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</si>
  <si>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</si>
  <si>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</si>
  <si>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</si>
  <si>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</si>
  <si>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</si>
  <si>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</si>
  <si>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</si>
  <si>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</si>
  <si>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</si>
  <si>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</si>
  <si>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</si>
  <si>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</si>
  <si>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</si>
  <si>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</si>
  <si>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</si>
  <si>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</si>
  <si>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</si>
  <si>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</si>
  <si>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</si>
  <si>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</si>
  <si>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</si>
  <si>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</si>
  <si>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</si>
  <si>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</si>
  <si>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</si>
  <si>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  <family val="1"/>
        <charset val="204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</si>
  <si>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</si>
  <si>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</si>
  <si>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</si>
  <si>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</si>
  <si>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  <family val="1"/>
        <charset val="204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</si>
  <si>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</si>
  <si>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</si>
  <si>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</si>
  <si>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</si>
  <si>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</si>
  <si>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</si>
  <si>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</si>
  <si>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</si>
  <si>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</si>
  <si>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</si>
  <si>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</si>
  <si>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</si>
  <si>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</si>
  <si>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</si>
  <si>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</si>
  <si>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</si>
  <si>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</si>
  <si>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  <family val="1"/>
        <charset val="204"/>
      </rPr>
      <t>р.тек.</t>
    </r>
    <r>
      <rPr>
        <b/>
        <sz val="12"/>
        <color rgb="FF000000"/>
        <rFont val="Times New Roman"/>
        <family val="1"/>
        <charset val="204"/>
      </rPr>
      <t>), руб/чел.-ч</t>
    </r>
  </si>
  <si>
    <r>
      <t>ФОТ</t>
    </r>
    <r>
      <rPr>
        <vertAlign val="subscript"/>
        <sz val="12"/>
        <color rgb="FF000000"/>
        <rFont val="Times New Roman"/>
        <family val="1"/>
        <charset val="204"/>
      </rPr>
      <t>р.тек.</t>
    </r>
  </si>
  <si>
    <r>
      <t>(С</t>
    </r>
    <r>
      <rPr>
        <vertAlign val="subscript"/>
        <sz val="12"/>
        <color rgb="FF000000"/>
        <rFont val="Times New Roman"/>
        <family val="1"/>
        <charset val="204"/>
      </rPr>
      <t>1ср</t>
    </r>
    <r>
      <rPr>
        <sz val="12"/>
        <color rgb="FF000000"/>
        <rFont val="Times New Roman"/>
        <family val="1"/>
        <charset val="204"/>
      </rPr>
      <t>/t</t>
    </r>
    <r>
      <rPr>
        <vertAlign val="subscript"/>
        <sz val="12"/>
        <color rgb="FF000000"/>
        <rFont val="Times New Roman"/>
        <family val="1"/>
        <charset val="204"/>
      </rPr>
      <t>ср</t>
    </r>
    <r>
      <rPr>
        <sz val="12"/>
        <color rgb="FF000000"/>
        <rFont val="Times New Roman"/>
        <family val="1"/>
        <charset val="204"/>
      </rPr>
      <t>*К</t>
    </r>
    <r>
      <rPr>
        <vertAlign val="subscript"/>
        <sz val="12"/>
        <color rgb="FF000000"/>
        <rFont val="Times New Roman"/>
        <family val="1"/>
        <charset val="204"/>
      </rPr>
      <t>Т</t>
    </r>
    <r>
      <rPr>
        <sz val="12"/>
        <color rgb="FF000000"/>
        <rFont val="Times New Roman"/>
        <family val="1"/>
        <charset val="204"/>
      </rPr>
      <t>*Т*Кув)*К</t>
    </r>
    <r>
      <rPr>
        <vertAlign val="subscript"/>
        <sz val="12"/>
        <color rgb="FF000000"/>
        <rFont val="Times New Roman"/>
        <family val="1"/>
        <charset val="204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</si>
  <si>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</si>
  <si>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</si>
  <si>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</si>
  <si>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</si>
  <si>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</si>
  <si>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</si>
  <si>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</si>
  <si>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</si>
  <si>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</si>
  <si>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</si>
  <si>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</si>
  <si>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</si>
  <si>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</si>
  <si>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</si>
  <si>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</si>
  <si>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</si>
  <si>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</si>
  <si>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</si>
  <si>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</si>
  <si>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</si>
  <si>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</si>
  <si>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</si>
  <si>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</si>
  <si>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</si>
  <si>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</si>
  <si>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</si>
  <si>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</si>
  <si>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</si>
  <si>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</si>
  <si>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</si>
  <si>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</si>
  <si>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</si>
  <si>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</si>
  <si>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</si>
  <si>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</si>
  <si>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</si>
  <si>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</si>
  <si>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</si>
  <si>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</si>
  <si>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</si>
  <si>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</si>
  <si>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</si>
  <si>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</si>
  <si>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</si>
  <si>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</si>
  <si>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</si>
  <si>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</si>
  <si>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</si>
  <si>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</si>
  <si>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</si>
  <si>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</si>
  <si>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</si>
  <si>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</si>
  <si>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</si>
  <si>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</si>
  <si>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</si>
  <si>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</si>
  <si>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</si>
  <si>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</si>
  <si>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</si>
  <si>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</si>
  <si>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</si>
  <si>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</si>
  <si>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</si>
  <si>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</si>
  <si>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</si>
  <si>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</si>
  <si>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</si>
  <si>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</si>
  <si>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</si>
  <si>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</si>
  <si>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</si>
  <si>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</si>
  <si>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</si>
  <si>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</si>
  <si>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</si>
  <si>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</si>
  <si>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</si>
  <si>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</si>
  <si>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</si>
  <si>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</si>
  <si>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</si>
  <si>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</si>
  <si>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</si>
  <si>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</si>
  <si>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</si>
  <si>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</si>
  <si>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</si>
  <si>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</si>
  <si>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</si>
  <si>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</si>
  <si>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</si>
  <si>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</si>
  <si>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</si>
  <si>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А.Р. Маркова</t>
    </r>
  </si>
  <si>
    <r>
      <t xml:space="preserve">Составил </t>
    </r>
    <r>
      <rPr>
        <u/>
        <sz val="10"/>
        <color rgb="FF000000"/>
        <rFont val="Arial"/>
        <family val="2"/>
        <charset val="204"/>
      </rPr>
      <t>______________________      А.Р. Маркова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</si>
</sst>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</numFmts>
  <fonts count="30" x14ac:knownFonts="1">
    <font>
      <sz val="11"/>
      <color rgb="FF000000"/>
      <name val="Calibri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8"/>
      <color rgb="FFFF0000"/>
      <name val="Arial"/>
      <family val="2"/>
      <charset val="204"/>
    </font>
    <font>
      <i/>
      <sz val="8"/>
      <color rgb="FF000000"/>
      <name val="Arial"/>
      <family val="2"/>
      <charset val="204"/>
    </font>
    <font>
      <i/>
      <sz val="11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b/>
      <sz val="9"/>
      <color rgb="FFFF0000"/>
      <name val="Arial"/>
      <family val="2"/>
      <charset val="204"/>
    </font>
    <font>
      <i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1"/>
      <color rgb="FFFF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u/>
      <sz val="12"/>
      <color rgb="FF0563C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u/>
      <sz val="10"/>
      <color rgb="FF000000"/>
      <name val="Arial"/>
      <family val="2"/>
      <charset val="204"/>
    </font>
    <font>
      <i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vertAlign val="subscript"/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9"/>
      <color rgb="FF000000"/>
      <name val="Tahoma"/>
      <family val="2"/>
      <charset val="204"/>
    </font>
    <font>
      <b/>
      <sz val="9"/>
      <color rgb="FF000000"/>
      <name val="Tahoma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vertical="center"/>
    </xf>
    <xf numFmtId="10" fontId="4" fillId="0" borderId="0" xfId="0" applyNumberFormat="1" applyFont="1"/>
    <xf numFmtId="10" fontId="1" fillId="0" borderId="1" xfId="0" applyNumberFormat="1" applyFont="1" applyBorder="1" applyAlignment="1">
      <alignment horizontal="right" vertical="center"/>
    </xf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2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>
      <alignment horizontal="justify" vertical="center" wrapText="1"/>
    </xf>
    <xf numFmtId="49" fontId="16" fillId="0" borderId="0" xfId="0" applyNumberFormat="1" applyFont="1" applyAlignment="1">
      <alignment horizontal="left" vertical="center"/>
    </xf>
    <xf numFmtId="0" fontId="16" fillId="0" borderId="0" xfId="0" applyFont="1"/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vertical="center"/>
    </xf>
    <xf numFmtId="166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167" fontId="16" fillId="4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0" fontId="18" fillId="0" borderId="1" xfId="0" applyFont="1" applyBorder="1" applyAlignment="1">
      <alignment vertical="center" wrapText="1"/>
    </xf>
    <xf numFmtId="4" fontId="18" fillId="0" borderId="1" xfId="0" applyNumberFormat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Alignment="1">
      <alignment horizontal="justify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4" fillId="0" borderId="1" xfId="0" applyFont="1" applyBorder="1"/>
    <xf numFmtId="168" fontId="1" fillId="0" borderId="1" xfId="0" applyNumberFormat="1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Border="1" applyAlignment="1">
      <alignment vertical="top"/>
    </xf>
    <xf numFmtId="0" fontId="18" fillId="0" borderId="0" xfId="0" applyFont="1"/>
    <xf numFmtId="4" fontId="18" fillId="0" borderId="1" xfId="0" applyNumberFormat="1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0" fontId="16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4" fontId="1" fillId="0" borderId="1" xfId="0" applyNumberFormat="1" applyFont="1" applyBorder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justify" vertical="center"/>
    </xf>
    <xf numFmtId="169" fontId="16" fillId="0" borderId="1" xfId="0" applyNumberFormat="1" applyFont="1" applyBorder="1" applyAlignment="1">
      <alignment horizontal="center" vertical="center"/>
    </xf>
    <xf numFmtId="10" fontId="0" fillId="0" borderId="0" xfId="0" applyNumberFormat="1"/>
    <xf numFmtId="4" fontId="1" fillId="0" borderId="1" xfId="0" applyNumberFormat="1" applyFont="1" applyBorder="1" applyAlignment="1">
      <alignment horizontal="right" vertical="top" wrapText="1"/>
    </xf>
    <xf numFmtId="49" fontId="1" fillId="0" borderId="1" xfId="0" applyNumberFormat="1" applyFont="1" applyBorder="1" applyAlignment="1">
      <alignment horizontal="center" vertical="top" wrapText="1"/>
    </xf>
    <xf numFmtId="1" fontId="1" fillId="0" borderId="1" xfId="0" applyNumberFormat="1" applyFont="1" applyBorder="1" applyAlignment="1">
      <alignment horizontal="center" vertical="top" wrapText="1"/>
    </xf>
    <xf numFmtId="165" fontId="2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top" wrapText="1"/>
    </xf>
    <xf numFmtId="0" fontId="20" fillId="0" borderId="0" xfId="0" applyFont="1" applyAlignment="1">
      <alignment horizontal="center" vertical="center"/>
    </xf>
    <xf numFmtId="167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2" fontId="1" fillId="0" borderId="1" xfId="0" applyNumberFormat="1" applyFont="1" applyBorder="1" applyAlignment="1">
      <alignment vertical="center" wrapText="1"/>
    </xf>
    <xf numFmtId="0" fontId="1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0" fontId="21" fillId="0" borderId="1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vertical="top" wrapText="1"/>
    </xf>
    <xf numFmtId="4" fontId="1" fillId="0" borderId="1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top" wrapText="1"/>
    </xf>
    <xf numFmtId="0" fontId="0" fillId="0" borderId="0" xfId="0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justify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3" fillId="0" borderId="0" xfId="0" applyFont="1" applyAlignment="1">
      <alignment vertical="top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5" fillId="0" borderId="0" xfId="0" applyFont="1"/>
    <xf numFmtId="0" fontId="1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/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8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justify" vertical="center"/>
    </xf>
    <xf numFmtId="0" fontId="16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8" fillId="0" borderId="1" xfId="0" applyFont="1" applyBorder="1" applyAlignment="1">
      <alignment horizontal="right" vertical="center" wrapText="1"/>
    </xf>
    <xf numFmtId="4" fontId="18" fillId="0" borderId="2" xfId="0" applyNumberFormat="1" applyFont="1" applyBorder="1" applyAlignment="1">
      <alignment horizontal="center" vertical="center" wrapText="1"/>
    </xf>
    <xf numFmtId="4" fontId="18" fillId="0" borderId="7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6" xfId="0" applyNumberFormat="1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233456</xdr:colOff>
      <xdr:row>28</xdr:row>
      <xdr:rowOff>86471</xdr:rowOff>
    </xdr:from>
    <xdr:to>
      <xdr:col>2</xdr:col>
      <xdr:colOff>1178258</xdr:colOff>
      <xdr:row>30</xdr:row>
      <xdr:rowOff>179294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A15A1806-92D5-4C5E-A057-1C7028A5FE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3691" y="11650942"/>
          <a:ext cx="944802" cy="473823"/>
        </a:xfrm>
        <a:prstGeom prst="rect">
          <a:avLst/>
        </a:prstGeom>
      </xdr:spPr>
    </xdr:pic>
    <xdr:clientData/>
  </xdr:twoCellAnchor>
  <xdr:oneCellAnchor>
    <xdr:from>
      <xdr:col>2</xdr:col>
      <xdr:colOff>395381</xdr:colOff>
      <xdr:row>25</xdr:row>
      <xdr:rowOff>175559</xdr:rowOff>
    </xdr:from>
    <xdr:ext cx="704850" cy="407810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6C483161-AAFF-442C-82A6-896EFF913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5616" y="11146118"/>
          <a:ext cx="704850" cy="4078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864055</xdr:colOff>
      <xdr:row>18</xdr:row>
      <xdr:rowOff>85271</xdr:rowOff>
    </xdr:from>
    <xdr:to>
      <xdr:col>2</xdr:col>
      <xdr:colOff>1808857</xdr:colOff>
      <xdr:row>21</xdr:row>
      <xdr:rowOff>37984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8ED985D-9CA5-4D6F-A37D-C69725A68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3769" y="5351235"/>
          <a:ext cx="944802" cy="524213"/>
        </a:xfrm>
        <a:prstGeom prst="rect">
          <a:avLst/>
        </a:prstGeom>
      </xdr:spPr>
    </xdr:pic>
    <xdr:clientData/>
  </xdr:twoCellAnchor>
  <xdr:oneCellAnchor>
    <xdr:from>
      <xdr:col>2</xdr:col>
      <xdr:colOff>1025980</xdr:colOff>
      <xdr:row>15</xdr:row>
      <xdr:rowOff>151947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CE84B556-84D6-41EC-9AF3-2FEDB6334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5694" y="4846411"/>
          <a:ext cx="704850" cy="44571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261938</xdr:colOff>
      <xdr:row>68</xdr:row>
      <xdr:rowOff>9524</xdr:rowOff>
    </xdr:from>
    <xdr:to>
      <xdr:col>2</xdr:col>
      <xdr:colOff>1206740</xdr:colOff>
      <xdr:row>70</xdr:row>
      <xdr:rowOff>124162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6C20042-9673-4113-AC22-721640BD3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6964024"/>
          <a:ext cx="944802" cy="495638"/>
        </a:xfrm>
        <a:prstGeom prst="rect">
          <a:avLst/>
        </a:prstGeom>
      </xdr:spPr>
    </xdr:pic>
    <xdr:clientData/>
  </xdr:twoCellAnchor>
  <xdr:oneCellAnchor>
    <xdr:from>
      <xdr:col>2</xdr:col>
      <xdr:colOff>423863</xdr:colOff>
      <xdr:row>65</xdr:row>
      <xdr:rowOff>95250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A26A2E3-5035-4EF7-8753-09C1939B0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426" y="16478250"/>
          <a:ext cx="704850" cy="445714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57149</xdr:rowOff>
    </xdr:from>
    <xdr:to>
      <xdr:col>1</xdr:col>
      <xdr:colOff>1725852</xdr:colOff>
      <xdr:row>46</xdr:row>
      <xdr:rowOff>9862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3773AE5-9906-4F66-AA4F-14E38764B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942975</xdr:colOff>
      <xdr:row>40</xdr:row>
      <xdr:rowOff>123825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28CA086C-EA70-4C4F-9697-4960CB4748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1172825"/>
          <a:ext cx="704850" cy="44571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697006</xdr:colOff>
      <xdr:row>84</xdr:row>
      <xdr:rowOff>108136</xdr:rowOff>
    </xdr:from>
    <xdr:to>
      <xdr:col>2</xdr:col>
      <xdr:colOff>136858</xdr:colOff>
      <xdr:row>87</xdr:row>
      <xdr:rowOff>60848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829501AD-FF4A-4CF5-916E-01CA2D982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006" y="23272936"/>
          <a:ext cx="963852" cy="524213"/>
        </a:xfrm>
        <a:prstGeom prst="rect">
          <a:avLst/>
        </a:prstGeom>
      </xdr:spPr>
    </xdr:pic>
    <xdr:clientData/>
  </xdr:twoCellAnchor>
  <xdr:oneCellAnchor>
    <xdr:from>
      <xdr:col>1</xdr:col>
      <xdr:colOff>858931</xdr:colOff>
      <xdr:row>81</xdr:row>
      <xdr:rowOff>441512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3ECD4C29-DAD9-45C7-BCDF-69BDDE1EA0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931" y="22768112"/>
          <a:ext cx="704850" cy="445714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17</xdr:row>
      <xdr:rowOff>104774</xdr:rowOff>
    </xdr:from>
    <xdr:to>
      <xdr:col>2</xdr:col>
      <xdr:colOff>144702</xdr:colOff>
      <xdr:row>20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F5F1F9F-FDAD-400B-9FB3-03F9B4F74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2475" y="4552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533400</xdr:colOff>
      <xdr:row>14</xdr:row>
      <xdr:rowOff>228600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12CA321A-EE2D-4FFE-B616-C5E8F39359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4048125"/>
          <a:ext cx="704850" cy="44571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819150</xdr:colOff>
      <xdr:row>13</xdr:row>
      <xdr:rowOff>104774</xdr:rowOff>
    </xdr:from>
    <xdr:to>
      <xdr:col>1</xdr:col>
      <xdr:colOff>801927</xdr:colOff>
      <xdr:row>16</xdr:row>
      <xdr:rowOff>57487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BAF593E-5235-45C5-BF35-91E367FBA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9150" y="3514724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19050</xdr:colOff>
      <xdr:row>10</xdr:row>
      <xdr:rowOff>504825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4E12132E-043B-4745-9674-EED3F4645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3009900"/>
          <a:ext cx="704850" cy="445714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809625</xdr:colOff>
      <xdr:row>26</xdr:row>
      <xdr:rowOff>12699</xdr:rowOff>
    </xdr:from>
    <xdr:to>
      <xdr:col>1</xdr:col>
      <xdr:colOff>1754427</xdr:colOff>
      <xdr:row>28</xdr:row>
      <xdr:rowOff>155912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547F2B2-8838-42B7-B0F4-3340F0659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225" y="8870949"/>
          <a:ext cx="944802" cy="524213"/>
        </a:xfrm>
        <a:prstGeom prst="rect">
          <a:avLst/>
        </a:prstGeom>
      </xdr:spPr>
    </xdr:pic>
    <xdr:clientData/>
  </xdr:twoCellAnchor>
  <xdr:oneCellAnchor>
    <xdr:from>
      <xdr:col>1</xdr:col>
      <xdr:colOff>971550</xdr:colOff>
      <xdr:row>23</xdr:row>
      <xdr:rowOff>79375</xdr:rowOff>
    </xdr:from>
    <xdr:ext cx="704850" cy="445714"/>
    <xdr:pic>
      <xdr:nvPicPr>
        <xdr:cNvPr id="3" name="Рисунок 2" descr="Изображение выглядит как свет&#10;&#10;Автоматически созданное описание с низким доверительным уровнем">
          <a:extLst>
            <a:ext uri="{FF2B5EF4-FFF2-40B4-BE49-F238E27FC236}">
              <a16:creationId xmlns:a16="http://schemas.microsoft.com/office/drawing/2014/main" id="{B8ABD35A-CA86-4AC0-92D2-366A33479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8366125"/>
          <a:ext cx="704850" cy="44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238" t="s">
        <v>0</v>
      </c>
      <c r="B2" s="238"/>
      <c r="C2" s="238"/>
    </row>
    <row r="3" spans="1:3" x14ac:dyDescent="0.25">
      <c r="A3" s="1"/>
      <c r="B3" s="1"/>
      <c r="C3" s="1"/>
    </row>
    <row r="4" spans="1:3" x14ac:dyDescent="0.25">
      <c r="A4" s="239" t="s">
        <v>1</v>
      </c>
      <c r="B4" s="239"/>
      <c r="C4" s="23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10" t="s">
        <v>2</v>
      </c>
      <c r="B6" s="240" t="s">
        <v>3</v>
      </c>
      <c r="C6" s="240"/>
    </row>
    <row r="7" spans="1:3" x14ac:dyDescent="0.25">
      <c r="A7" s="111" t="s">
        <v>4</v>
      </c>
      <c r="B7" s="1"/>
      <c r="C7" s="1"/>
    </row>
    <row r="8" spans="1:3" x14ac:dyDescent="0.25">
      <c r="A8" s="11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12" t="s">
        <v>8</v>
      </c>
      <c r="B10" s="113" t="s">
        <v>9</v>
      </c>
      <c r="C10" s="3">
        <f>'4.5 РМ'!B36/1000</f>
        <v>29.529055198605835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21"/>
  <sheetViews>
    <sheetView view="pageBreakPreview" workbookViewId="0">
      <selection activeCell="C24" sqref="C24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86" t="s">
        <v>309</v>
      </c>
      <c r="B1" s="286"/>
      <c r="C1" s="286"/>
      <c r="D1" s="286"/>
      <c r="E1" s="286"/>
      <c r="F1" s="286"/>
      <c r="G1" s="286"/>
    </row>
    <row r="2" spans="1:7" ht="21.75" customHeight="1" x14ac:dyDescent="0.25">
      <c r="A2" s="52"/>
      <c r="B2" s="52"/>
      <c r="C2" s="52"/>
      <c r="D2" s="52"/>
      <c r="E2" s="52"/>
      <c r="F2" s="52"/>
      <c r="G2" s="52"/>
    </row>
    <row r="3" spans="1:7" x14ac:dyDescent="0.25">
      <c r="A3" s="238" t="s">
        <v>310</v>
      </c>
      <c r="B3" s="238"/>
      <c r="C3" s="238"/>
      <c r="D3" s="238"/>
      <c r="E3" s="238"/>
      <c r="F3" s="238"/>
      <c r="G3" s="238"/>
    </row>
    <row r="4" spans="1:7" ht="25.5" customHeight="1" x14ac:dyDescent="0.25">
      <c r="A4" s="241" t="s">
        <v>84</v>
      </c>
      <c r="B4" s="241"/>
      <c r="C4" s="241"/>
      <c r="D4" s="241"/>
      <c r="E4" s="241"/>
      <c r="F4" s="241"/>
      <c r="G4" s="241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91" t="s">
        <v>13</v>
      </c>
      <c r="B6" s="291" t="s">
        <v>136</v>
      </c>
      <c r="C6" s="291" t="s">
        <v>46</v>
      </c>
      <c r="D6" s="291" t="s">
        <v>138</v>
      </c>
      <c r="E6" s="268" t="s">
        <v>279</v>
      </c>
      <c r="F6" s="291" t="s">
        <v>47</v>
      </c>
      <c r="G6" s="291"/>
    </row>
    <row r="7" spans="1:7" x14ac:dyDescent="0.25">
      <c r="A7" s="291"/>
      <c r="B7" s="291"/>
      <c r="C7" s="291"/>
      <c r="D7" s="291"/>
      <c r="E7" s="284"/>
      <c r="F7" s="2" t="s">
        <v>282</v>
      </c>
      <c r="G7" s="2" t="s">
        <v>141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25"/>
      <c r="B9" s="287" t="s">
        <v>311</v>
      </c>
      <c r="C9" s="288"/>
      <c r="D9" s="288"/>
      <c r="E9" s="288"/>
      <c r="F9" s="288"/>
      <c r="G9" s="289"/>
    </row>
    <row r="10" spans="1:7" ht="27" customHeight="1" x14ac:dyDescent="0.25">
      <c r="A10" s="2"/>
      <c r="B10" s="104"/>
      <c r="C10" s="8" t="s">
        <v>312</v>
      </c>
      <c r="D10" s="104"/>
      <c r="E10" s="105"/>
      <c r="F10" s="103"/>
      <c r="G10" s="103">
        <v>0</v>
      </c>
    </row>
    <row r="11" spans="1:7" x14ac:dyDescent="0.25">
      <c r="A11" s="2"/>
      <c r="B11" s="272" t="s">
        <v>313</v>
      </c>
      <c r="C11" s="272"/>
      <c r="D11" s="272"/>
      <c r="E11" s="290"/>
      <c r="F11" s="275"/>
      <c r="G11" s="275"/>
    </row>
    <row r="12" spans="1:7" ht="33" customHeight="1" x14ac:dyDescent="0.25">
      <c r="A12" s="2">
        <v>1</v>
      </c>
      <c r="B12" s="183" t="str">
        <f>'Прил.5 Расчет СМР и ОБ'!B33</f>
        <v>БЦ.92_4.11</v>
      </c>
      <c r="C12" s="183" t="str">
        <f>'Прил.5 Расчет СМР и ОБ'!C33</f>
        <v>Мотор-редуктор для откатных ворот</v>
      </c>
      <c r="D12" s="191" t="str">
        <f>'Прил.5 Расчет СМР и ОБ'!D33</f>
        <v>шт</v>
      </c>
      <c r="E12" s="192">
        <f>'Прил.5 Расчет СМР и ОБ'!E33</f>
        <v>1</v>
      </c>
      <c r="F12" s="183">
        <f>'Прил.5 Расчет СМР и ОБ'!F33</f>
        <v>3642.45</v>
      </c>
      <c r="G12" s="32">
        <f>ROUND(E12*F12,2)</f>
        <v>3642.45</v>
      </c>
    </row>
    <row r="13" spans="1:7" ht="33" customHeight="1" x14ac:dyDescent="0.25">
      <c r="A13" s="2">
        <v>2</v>
      </c>
      <c r="B13" s="183" t="str">
        <f>'Прил.5 Расчет СМР и ОБ'!B34</f>
        <v>62.1.02.14-0069</v>
      </c>
      <c r="C13" s="183" t="str">
        <f>'Прил.5 Расчет СМР и ОБ'!C34</f>
        <v>Ящик управления РУСМ 5410-2274 У2</v>
      </c>
      <c r="D13" s="191" t="str">
        <f>'Прил.5 Расчет СМР и ОБ'!D34</f>
        <v>шт.</v>
      </c>
      <c r="E13" s="192">
        <f>'Прил.5 Расчет СМР и ОБ'!E34</f>
        <v>1</v>
      </c>
      <c r="F13" s="183">
        <f>'Прил.5 Расчет СМР и ОБ'!F34</f>
        <v>1097.28</v>
      </c>
      <c r="G13" s="32">
        <f>ROUND(E13*F13,2)</f>
        <v>1097.28</v>
      </c>
    </row>
    <row r="14" spans="1:7" ht="25.5" customHeight="1" x14ac:dyDescent="0.25">
      <c r="A14" s="2"/>
      <c r="B14" s="8"/>
      <c r="C14" s="8" t="s">
        <v>314</v>
      </c>
      <c r="D14" s="8"/>
      <c r="E14" s="47"/>
      <c r="F14" s="103"/>
      <c r="G14" s="32">
        <f>SUM(G12:G13)</f>
        <v>4739.7299999999996</v>
      </c>
    </row>
    <row r="15" spans="1:7" ht="19.5" customHeight="1" x14ac:dyDescent="0.25">
      <c r="A15" s="2"/>
      <c r="B15" s="8"/>
      <c r="C15" s="8" t="s">
        <v>315</v>
      </c>
      <c r="D15" s="8"/>
      <c r="E15" s="47"/>
      <c r="F15" s="103"/>
      <c r="G15" s="32">
        <f>G10+G14</f>
        <v>4739.7299999999996</v>
      </c>
    </row>
    <row r="16" spans="1:7" x14ac:dyDescent="0.25">
      <c r="A16" s="30"/>
      <c r="B16" s="106"/>
      <c r="C16" s="30"/>
      <c r="D16" s="30"/>
      <c r="E16" s="30"/>
      <c r="F16" s="30"/>
      <c r="G16" s="30"/>
    </row>
    <row r="17" spans="1:7" x14ac:dyDescent="0.25">
      <c r="A17" s="4" t="s">
        <v>308</v>
      </c>
      <c r="B17" s="12"/>
      <c r="C17" s="12"/>
      <c r="D17" s="30"/>
      <c r="E17" s="30"/>
      <c r="F17" s="30"/>
      <c r="G17" s="30"/>
    </row>
    <row r="18" spans="1:7" x14ac:dyDescent="0.25">
      <c r="A18" s="33" t="s">
        <v>112</v>
      </c>
      <c r="B18" s="12"/>
      <c r="C18" s="12"/>
      <c r="D18" s="30"/>
      <c r="E18" s="30"/>
      <c r="F18" s="30"/>
      <c r="G18" s="30"/>
    </row>
    <row r="19" spans="1:7" x14ac:dyDescent="0.25">
      <c r="A19" s="4"/>
      <c r="B19" s="12"/>
      <c r="C19" s="12"/>
      <c r="D19" s="30"/>
      <c r="E19" s="30"/>
      <c r="F19" s="30"/>
      <c r="G19" s="30"/>
    </row>
    <row r="20" spans="1:7" x14ac:dyDescent="0.25">
      <c r="A20" s="4" t="s">
        <v>113</v>
      </c>
      <c r="B20" s="12"/>
      <c r="C20" s="12"/>
      <c r="D20" s="30"/>
      <c r="E20" s="30"/>
      <c r="F20" s="30"/>
      <c r="G20" s="30"/>
    </row>
    <row r="21" spans="1:7" x14ac:dyDescent="0.25">
      <c r="A21" s="33" t="s">
        <v>114</v>
      </c>
      <c r="B21" s="12"/>
      <c r="C21" s="12"/>
      <c r="D21" s="30"/>
      <c r="E21" s="30"/>
      <c r="F21" s="30"/>
      <c r="G21" s="30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17"/>
  <sheetViews>
    <sheetView view="pageBreakPreview" workbookViewId="0">
      <selection activeCell="B14" sqref="B14"/>
    </sheetView>
  </sheetViews>
  <sheetFormatPr defaultColWidth="8.85546875" defaultRowHeight="15" x14ac:dyDescent="0.25"/>
  <cols>
    <col min="1" max="1" width="14.42578125" style="210" customWidth="1"/>
    <col min="2" max="2" width="29.5703125" style="210" customWidth="1"/>
    <col min="3" max="3" width="39.140625" style="210" customWidth="1"/>
    <col min="4" max="4" width="48.140625" style="210" customWidth="1"/>
    <col min="5" max="5" width="8.85546875" style="210"/>
  </cols>
  <sheetData>
    <row r="1" spans="1:5" x14ac:dyDescent="0.25">
      <c r="B1" s="211"/>
      <c r="C1" s="211"/>
      <c r="D1" s="212" t="s">
        <v>316</v>
      </c>
    </row>
    <row r="2" spans="1:5" x14ac:dyDescent="0.25">
      <c r="A2" s="212"/>
      <c r="B2" s="212"/>
      <c r="C2" s="212"/>
      <c r="D2" s="212"/>
    </row>
    <row r="3" spans="1:5" ht="24.75" customHeight="1" x14ac:dyDescent="0.25">
      <c r="A3" s="238" t="s">
        <v>317</v>
      </c>
      <c r="B3" s="238"/>
      <c r="C3" s="238"/>
      <c r="D3" s="238"/>
    </row>
    <row r="4" spans="1:5" ht="24.75" customHeight="1" x14ac:dyDescent="0.25">
      <c r="A4" s="213"/>
      <c r="B4" s="213"/>
      <c r="C4" s="213"/>
      <c r="D4" s="213"/>
    </row>
    <row r="5" spans="1:5" ht="39" customHeight="1" x14ac:dyDescent="0.25">
      <c r="A5" s="241" t="s">
        <v>318</v>
      </c>
      <c r="B5" s="241"/>
      <c r="C5" s="241"/>
      <c r="D5" s="214" t="str">
        <f>'Прил.5 Расчет СМР и ОБ'!D6:J6</f>
        <v>Постоянная часть ПС, откатные (раздвижные, автоматические, противопожарные) ворота ЗПС 500 кВ</v>
      </c>
    </row>
    <row r="6" spans="1:5" ht="19.899999999999999" customHeight="1" x14ac:dyDescent="0.25">
      <c r="A6" s="241" t="s">
        <v>86</v>
      </c>
      <c r="B6" s="241"/>
      <c r="C6" s="241"/>
      <c r="D6" s="214"/>
    </row>
    <row r="7" spans="1:5" x14ac:dyDescent="0.25">
      <c r="A7" s="211"/>
      <c r="B7" s="211"/>
      <c r="C7" s="211"/>
      <c r="D7" s="211"/>
    </row>
    <row r="8" spans="1:5" ht="14.45" customHeight="1" x14ac:dyDescent="0.25">
      <c r="A8" s="256" t="s">
        <v>5</v>
      </c>
      <c r="B8" s="256" t="s">
        <v>6</v>
      </c>
      <c r="C8" s="256" t="s">
        <v>319</v>
      </c>
      <c r="D8" s="256" t="s">
        <v>320</v>
      </c>
    </row>
    <row r="9" spans="1:5" ht="15" customHeight="1" x14ac:dyDescent="0.25">
      <c r="A9" s="256"/>
      <c r="B9" s="256"/>
      <c r="C9" s="256"/>
      <c r="D9" s="256"/>
    </row>
    <row r="10" spans="1:5" x14ac:dyDescent="0.25">
      <c r="A10" s="215">
        <v>1</v>
      </c>
      <c r="B10" s="215">
        <v>2</v>
      </c>
      <c r="C10" s="215">
        <v>3</v>
      </c>
      <c r="D10" s="215">
        <v>4</v>
      </c>
    </row>
    <row r="11" spans="1:5" ht="41.45" customHeight="1" x14ac:dyDescent="0.25">
      <c r="A11" s="215" t="s">
        <v>321</v>
      </c>
      <c r="B11" s="223" t="s">
        <v>322</v>
      </c>
      <c r="C11" s="224" t="s">
        <v>323</v>
      </c>
      <c r="D11" s="216">
        <f>'Прил.4 РМ'!C41/1000</f>
        <v>290.64425</v>
      </c>
      <c r="E11" s="217"/>
    </row>
    <row r="12" spans="1:5" x14ac:dyDescent="0.25">
      <c r="A12" s="218"/>
      <c r="B12" s="219"/>
      <c r="C12" s="218"/>
      <c r="D12" s="218"/>
    </row>
    <row r="13" spans="1:5" x14ac:dyDescent="0.25">
      <c r="A13" s="211" t="s">
        <v>324</v>
      </c>
      <c r="B13" s="220"/>
      <c r="C13" s="220"/>
      <c r="D13" s="218"/>
    </row>
    <row r="14" spans="1:5" x14ac:dyDescent="0.25">
      <c r="A14" s="221" t="s">
        <v>112</v>
      </c>
      <c r="B14" s="220"/>
      <c r="C14" s="220"/>
      <c r="D14" s="218"/>
    </row>
    <row r="15" spans="1:5" x14ac:dyDescent="0.25">
      <c r="A15" s="211"/>
      <c r="B15" s="220"/>
      <c r="C15" s="220"/>
      <c r="D15" s="218"/>
    </row>
    <row r="16" spans="1:5" x14ac:dyDescent="0.25">
      <c r="A16" s="211" t="s">
        <v>129</v>
      </c>
      <c r="B16" s="220"/>
      <c r="C16" s="220"/>
      <c r="D16" s="218"/>
    </row>
    <row r="17" spans="1:4" x14ac:dyDescent="0.25">
      <c r="A17" s="221" t="s">
        <v>114</v>
      </c>
      <c r="B17" s="220"/>
      <c r="C17" s="220"/>
      <c r="D17" s="21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4:E30"/>
  <sheetViews>
    <sheetView view="pageBreakPreview" topLeftCell="A4" zoomScale="60" zoomScaleNormal="85" workbookViewId="0">
      <selection activeCell="K11" sqref="K11:K12"/>
    </sheetView>
  </sheetViews>
  <sheetFormatPr defaultColWidth="9.140625" defaultRowHeight="15" x14ac:dyDescent="0.25"/>
  <cols>
    <col min="2" max="2" width="40.7109375" customWidth="1"/>
    <col min="3" max="3" width="37" customWidth="1"/>
    <col min="4" max="4" width="32" customWidth="1"/>
  </cols>
  <sheetData>
    <row r="4" spans="2:5" ht="15.75" customHeight="1" x14ac:dyDescent="0.25">
      <c r="B4" s="249" t="s">
        <v>325</v>
      </c>
      <c r="C4" s="249"/>
      <c r="D4" s="249"/>
    </row>
    <row r="5" spans="2:5" ht="18.75" customHeight="1" x14ac:dyDescent="0.25">
      <c r="B5" s="131"/>
    </row>
    <row r="6" spans="2:5" ht="15.75" customHeight="1" x14ac:dyDescent="0.25">
      <c r="B6" s="255" t="s">
        <v>326</v>
      </c>
      <c r="C6" s="255"/>
      <c r="D6" s="255"/>
    </row>
    <row r="7" spans="2:5" x14ac:dyDescent="0.25">
      <c r="B7" s="292"/>
      <c r="C7" s="292"/>
      <c r="D7" s="292"/>
      <c r="E7" s="292"/>
    </row>
    <row r="8" spans="2:5" x14ac:dyDescent="0.25">
      <c r="B8" s="146"/>
      <c r="C8" s="146"/>
      <c r="D8" s="146"/>
      <c r="E8" s="146"/>
    </row>
    <row r="9" spans="2:5" ht="47.25" customHeight="1" x14ac:dyDescent="0.25">
      <c r="B9" s="122" t="s">
        <v>327</v>
      </c>
      <c r="C9" s="122" t="s">
        <v>328</v>
      </c>
      <c r="D9" s="122" t="s">
        <v>329</v>
      </c>
    </row>
    <row r="10" spans="2:5" ht="15.75" customHeight="1" x14ac:dyDescent="0.25">
      <c r="B10" s="122">
        <v>1</v>
      </c>
      <c r="C10" s="122">
        <v>2</v>
      </c>
      <c r="D10" s="122">
        <v>3</v>
      </c>
    </row>
    <row r="11" spans="2:5" ht="45" customHeight="1" x14ac:dyDescent="0.25">
      <c r="B11" s="122" t="s">
        <v>330</v>
      </c>
      <c r="C11" s="122" t="s">
        <v>331</v>
      </c>
      <c r="D11" s="122">
        <v>44.29</v>
      </c>
    </row>
    <row r="12" spans="2:5" ht="29.25" customHeight="1" x14ac:dyDescent="0.25">
      <c r="B12" s="122" t="s">
        <v>332</v>
      </c>
      <c r="C12" s="122" t="s">
        <v>331</v>
      </c>
      <c r="D12" s="122">
        <v>13.47</v>
      </c>
    </row>
    <row r="13" spans="2:5" ht="29.25" customHeight="1" x14ac:dyDescent="0.25">
      <c r="B13" s="122" t="s">
        <v>333</v>
      </c>
      <c r="C13" s="122" t="s">
        <v>331</v>
      </c>
      <c r="D13" s="122">
        <v>8.0399999999999991</v>
      </c>
    </row>
    <row r="14" spans="2:5" ht="30.75" customHeight="1" x14ac:dyDescent="0.25">
      <c r="B14" s="122" t="s">
        <v>334</v>
      </c>
      <c r="C14" s="116" t="s">
        <v>335</v>
      </c>
      <c r="D14" s="122">
        <v>6.26</v>
      </c>
    </row>
    <row r="15" spans="2:5" ht="89.45" customHeight="1" x14ac:dyDescent="0.25">
      <c r="B15" s="122" t="s">
        <v>336</v>
      </c>
      <c r="C15" s="122" t="s">
        <v>337</v>
      </c>
      <c r="D15" s="133">
        <v>3.9E-2</v>
      </c>
    </row>
    <row r="16" spans="2:5" ht="78.75" customHeight="1" x14ac:dyDescent="0.25">
      <c r="B16" s="122" t="s">
        <v>338</v>
      </c>
      <c r="C16" s="122" t="s">
        <v>339</v>
      </c>
      <c r="D16" s="133">
        <v>2.1000000000000001E-2</v>
      </c>
    </row>
    <row r="17" spans="2:4" ht="31.7" customHeight="1" x14ac:dyDescent="0.25">
      <c r="B17" s="122" t="s">
        <v>71</v>
      </c>
      <c r="C17" s="122" t="s">
        <v>340</v>
      </c>
      <c r="D17" s="133">
        <v>2.1399999999999999E-2</v>
      </c>
    </row>
    <row r="18" spans="2:4" ht="31.7" customHeight="1" x14ac:dyDescent="0.25">
      <c r="B18" s="122" t="s">
        <v>270</v>
      </c>
      <c r="C18" s="122" t="s">
        <v>341</v>
      </c>
      <c r="D18" s="133">
        <v>2E-3</v>
      </c>
    </row>
    <row r="19" spans="2:4" ht="24" customHeight="1" x14ac:dyDescent="0.25">
      <c r="B19" s="122" t="s">
        <v>74</v>
      </c>
      <c r="C19" s="122" t="s">
        <v>342</v>
      </c>
      <c r="D19" s="133">
        <v>0.03</v>
      </c>
    </row>
    <row r="20" spans="2:4" ht="18.75" customHeight="1" x14ac:dyDescent="0.25">
      <c r="B20" s="132"/>
    </row>
    <row r="21" spans="2:4" ht="18.75" customHeight="1" x14ac:dyDescent="0.25">
      <c r="B21" s="132"/>
    </row>
    <row r="22" spans="2:4" ht="18.75" customHeight="1" x14ac:dyDescent="0.25">
      <c r="B22" s="132"/>
    </row>
    <row r="23" spans="2:4" ht="18.75" customHeight="1" x14ac:dyDescent="0.25">
      <c r="B23" s="132"/>
    </row>
    <row r="26" spans="2:4" x14ac:dyDescent="0.25">
      <c r="B26" s="4" t="s">
        <v>473</v>
      </c>
      <c r="C26" s="12"/>
    </row>
    <row r="27" spans="2:4" x14ac:dyDescent="0.25">
      <c r="B27" s="33" t="s">
        <v>112</v>
      </c>
      <c r="C27" s="12"/>
    </row>
    <row r="28" spans="2:4" x14ac:dyDescent="0.25">
      <c r="B28" s="4"/>
      <c r="C28" s="12"/>
    </row>
    <row r="29" spans="2:4" x14ac:dyDescent="0.25">
      <c r="B29" s="4" t="s">
        <v>113</v>
      </c>
      <c r="C29" s="12"/>
    </row>
    <row r="30" spans="2:4" x14ac:dyDescent="0.25">
      <c r="B30" s="33" t="s">
        <v>114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9" orientation="portrait" cellComments="atEnd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G13"/>
  <sheetViews>
    <sheetView view="pageBreakPreview" workbookViewId="0">
      <selection activeCell="J13" sqref="J13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45" customHeight="1" x14ac:dyDescent="0.25">
      <c r="A2" s="255" t="s">
        <v>343</v>
      </c>
      <c r="B2" s="255"/>
      <c r="C2" s="255"/>
      <c r="D2" s="255"/>
      <c r="E2" s="255"/>
      <c r="F2" s="255"/>
    </row>
    <row r="4" spans="1:7" ht="18" customHeight="1" x14ac:dyDescent="0.25">
      <c r="A4" s="117" t="s">
        <v>344</v>
      </c>
      <c r="B4" s="118"/>
      <c r="C4" s="118"/>
      <c r="D4" s="118"/>
      <c r="E4" s="118"/>
      <c r="F4" s="118"/>
      <c r="G4" s="118"/>
    </row>
    <row r="5" spans="1:7" ht="15.75" customHeight="1" x14ac:dyDescent="0.25">
      <c r="A5" s="119" t="s">
        <v>13</v>
      </c>
      <c r="B5" s="119" t="s">
        <v>345</v>
      </c>
      <c r="C5" s="119" t="s">
        <v>346</v>
      </c>
      <c r="D5" s="119" t="s">
        <v>347</v>
      </c>
      <c r="E5" s="119" t="s">
        <v>348</v>
      </c>
      <c r="F5" s="119" t="s">
        <v>349</v>
      </c>
      <c r="G5" s="118"/>
    </row>
    <row r="6" spans="1:7" ht="15.75" customHeight="1" x14ac:dyDescent="0.25">
      <c r="A6" s="119">
        <v>1</v>
      </c>
      <c r="B6" s="119">
        <v>2</v>
      </c>
      <c r="C6" s="119">
        <v>3</v>
      </c>
      <c r="D6" s="119">
        <v>4</v>
      </c>
      <c r="E6" s="119">
        <v>5</v>
      </c>
      <c r="F6" s="119">
        <v>6</v>
      </c>
      <c r="G6" s="118"/>
    </row>
    <row r="7" spans="1:7" ht="110.25" customHeight="1" x14ac:dyDescent="0.25">
      <c r="A7" s="120" t="s">
        <v>350</v>
      </c>
      <c r="B7" s="121" t="s">
        <v>351</v>
      </c>
      <c r="C7" s="122" t="s">
        <v>352</v>
      </c>
      <c r="D7" s="122" t="s">
        <v>353</v>
      </c>
      <c r="E7" s="123">
        <v>47872.94</v>
      </c>
      <c r="F7" s="121" t="s">
        <v>354</v>
      </c>
      <c r="G7" s="118"/>
    </row>
    <row r="8" spans="1:7" ht="31.7" customHeight="1" x14ac:dyDescent="0.25">
      <c r="A8" s="120" t="s">
        <v>355</v>
      </c>
      <c r="B8" s="121" t="s">
        <v>356</v>
      </c>
      <c r="C8" s="122" t="s">
        <v>357</v>
      </c>
      <c r="D8" s="122" t="s">
        <v>358</v>
      </c>
      <c r="E8" s="123">
        <f>1973/12</f>
        <v>164.41666666667001</v>
      </c>
      <c r="F8" s="121" t="s">
        <v>359</v>
      </c>
      <c r="G8" s="124"/>
    </row>
    <row r="9" spans="1:7" ht="15.75" customHeight="1" x14ac:dyDescent="0.25">
      <c r="A9" s="120" t="s">
        <v>360</v>
      </c>
      <c r="B9" s="121" t="s">
        <v>361</v>
      </c>
      <c r="C9" s="122" t="s">
        <v>362</v>
      </c>
      <c r="D9" s="122" t="s">
        <v>353</v>
      </c>
      <c r="E9" s="123">
        <v>1</v>
      </c>
      <c r="F9" s="121"/>
      <c r="G9" s="124"/>
    </row>
    <row r="10" spans="1:7" ht="15.75" customHeight="1" x14ac:dyDescent="0.25">
      <c r="A10" s="120" t="s">
        <v>363</v>
      </c>
      <c r="B10" s="121" t="s">
        <v>364</v>
      </c>
      <c r="C10" s="122"/>
      <c r="D10" s="122"/>
      <c r="E10" s="125">
        <v>4</v>
      </c>
      <c r="F10" s="121" t="s">
        <v>365</v>
      </c>
      <c r="G10" s="124"/>
    </row>
    <row r="11" spans="1:7" ht="78.75" customHeight="1" x14ac:dyDescent="0.25">
      <c r="A11" s="120" t="s">
        <v>366</v>
      </c>
      <c r="B11" s="121" t="s">
        <v>367</v>
      </c>
      <c r="C11" s="122" t="s">
        <v>368</v>
      </c>
      <c r="D11" s="122" t="s">
        <v>353</v>
      </c>
      <c r="E11" s="167">
        <v>1.34</v>
      </c>
      <c r="F11" s="121" t="s">
        <v>369</v>
      </c>
      <c r="G11" s="118"/>
    </row>
    <row r="12" spans="1:7" ht="78.75" customHeight="1" x14ac:dyDescent="0.25">
      <c r="A12" s="120" t="s">
        <v>370</v>
      </c>
      <c r="B12" s="126" t="s">
        <v>371</v>
      </c>
      <c r="C12" s="122" t="s">
        <v>372</v>
      </c>
      <c r="D12" s="122" t="s">
        <v>353</v>
      </c>
      <c r="E12" s="127">
        <v>1.139</v>
      </c>
      <c r="F12" s="128" t="s">
        <v>373</v>
      </c>
      <c r="G12" s="124"/>
    </row>
    <row r="13" spans="1:7" ht="63" customHeight="1" x14ac:dyDescent="0.25">
      <c r="A13" s="120" t="s">
        <v>374</v>
      </c>
      <c r="B13" s="129" t="s">
        <v>375</v>
      </c>
      <c r="C13" s="122" t="s">
        <v>376</v>
      </c>
      <c r="D13" s="122" t="s">
        <v>377</v>
      </c>
      <c r="E13" s="130">
        <f>((E7*E9/E8)*E11)*E12</f>
        <v>444.39870291576</v>
      </c>
      <c r="F13" s="121" t="s">
        <v>378</v>
      </c>
      <c r="G13" s="118"/>
    </row>
  </sheetData>
  <mergeCells count="1">
    <mergeCell ref="A2:F2"/>
  </mergeCells>
  <pageMargins left="0.7" right="0.7" top="0.75" bottom="0.75" header="0.3" footer="0.3"/>
  <pageSetup paperSize="9" scale="57" orientation="portrait" cellComments="atEnd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34" customFormat="1" ht="29.45" customHeight="1" x14ac:dyDescent="0.2">
      <c r="A1" s="293" t="s">
        <v>379</v>
      </c>
      <c r="B1" s="293"/>
      <c r="C1" s="293"/>
      <c r="D1" s="293"/>
      <c r="E1" s="293"/>
      <c r="F1" s="293"/>
      <c r="G1" s="293"/>
      <c r="H1" s="293"/>
      <c r="I1" s="293"/>
    </row>
    <row r="2" spans="1:13" s="34" customFormat="1" ht="13.7" customHeight="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3" s="34" customFormat="1" ht="34.5" customHeight="1" x14ac:dyDescent="0.2">
      <c r="A3" s="241" t="e">
        <f>#REF!</f>
        <v>#REF!</v>
      </c>
      <c r="B3" s="241"/>
      <c r="C3" s="241"/>
      <c r="D3" s="241"/>
      <c r="E3" s="241"/>
      <c r="F3" s="241"/>
      <c r="G3" s="241"/>
      <c r="H3" s="241"/>
      <c r="I3" s="241"/>
    </row>
    <row r="4" spans="1:13" s="4" customFormat="1" ht="15.75" customHeight="1" x14ac:dyDescent="0.2">
      <c r="A4" s="245"/>
      <c r="B4" s="245"/>
      <c r="C4" s="245"/>
      <c r="D4" s="245"/>
      <c r="E4" s="245"/>
      <c r="F4" s="245"/>
      <c r="G4" s="245"/>
      <c r="H4" s="245"/>
      <c r="I4" s="245"/>
    </row>
    <row r="5" spans="1:13" s="36" customFormat="1" ht="36.75" customHeight="1" x14ac:dyDescent="0.35">
      <c r="A5" s="294" t="s">
        <v>13</v>
      </c>
      <c r="B5" s="294" t="s">
        <v>380</v>
      </c>
      <c r="C5" s="294" t="s">
        <v>381</v>
      </c>
      <c r="D5" s="294" t="s">
        <v>382</v>
      </c>
      <c r="E5" s="291" t="s">
        <v>383</v>
      </c>
      <c r="F5" s="291"/>
      <c r="G5" s="291"/>
      <c r="H5" s="291"/>
      <c r="I5" s="291"/>
    </row>
    <row r="6" spans="1:13" s="30" customFormat="1" ht="31.7" customHeight="1" x14ac:dyDescent="0.2">
      <c r="A6" s="294"/>
      <c r="B6" s="294"/>
      <c r="C6" s="294"/>
      <c r="D6" s="294"/>
      <c r="E6" s="37" t="s">
        <v>121</v>
      </c>
      <c r="F6" s="37" t="s">
        <v>122</v>
      </c>
      <c r="G6" s="37" t="s">
        <v>43</v>
      </c>
      <c r="H6" s="37" t="s">
        <v>384</v>
      </c>
      <c r="I6" s="37" t="s">
        <v>385</v>
      </c>
    </row>
    <row r="7" spans="1:13" s="30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30" customFormat="1" ht="13.15" customHeight="1" x14ac:dyDescent="0.2">
      <c r="A8" s="38">
        <v>1</v>
      </c>
      <c r="B8" s="39"/>
      <c r="C8" s="8" t="s">
        <v>66</v>
      </c>
      <c r="D8" s="40"/>
      <c r="E8" s="32">
        <f>'4.3 Отдел 2. Тех.характеристики'!H4/1000</f>
        <v>3.98509</v>
      </c>
      <c r="F8" s="32">
        <f>'4.3 Отдел 2. Тех.характеристики'!I4/1000</f>
        <v>3.1536300000000002</v>
      </c>
      <c r="G8" s="32">
        <f>'4.3 Отдел 2. Тех.характеристики'!J4/1000</f>
        <v>94.532139999999998</v>
      </c>
      <c r="H8" s="32"/>
      <c r="I8" s="32">
        <f>E8+F8+G8</f>
        <v>101.67086</v>
      </c>
      <c r="K8" s="41"/>
      <c r="L8" s="41"/>
      <c r="M8" s="41"/>
    </row>
    <row r="9" spans="1:13" s="30" customFormat="1" ht="38.25" customHeight="1" x14ac:dyDescent="0.2">
      <c r="A9" s="38">
        <v>2</v>
      </c>
      <c r="B9" s="8" t="s">
        <v>386</v>
      </c>
      <c r="C9" s="8" t="s">
        <v>387</v>
      </c>
      <c r="D9" s="115">
        <v>3.9E-2</v>
      </c>
      <c r="E9" s="32">
        <f>E8*D9</f>
        <v>0.15541851000000001</v>
      </c>
      <c r="F9" s="32">
        <f>F8*D9</f>
        <v>0.12299156999999999</v>
      </c>
      <c r="G9" s="32"/>
      <c r="H9" s="32"/>
      <c r="I9" s="32">
        <f>E9+F9</f>
        <v>0.27841008</v>
      </c>
    </row>
    <row r="10" spans="1:13" s="30" customFormat="1" ht="13.15" customHeight="1" x14ac:dyDescent="0.2">
      <c r="A10" s="38"/>
      <c r="B10" s="8"/>
      <c r="C10" s="8"/>
      <c r="D10" s="16"/>
      <c r="E10" s="32"/>
      <c r="F10" s="32"/>
      <c r="G10" s="32"/>
      <c r="H10" s="32"/>
      <c r="I10" s="32"/>
    </row>
    <row r="11" spans="1:13" s="30" customFormat="1" ht="51" customHeight="1" x14ac:dyDescent="0.2">
      <c r="A11" s="38">
        <v>3</v>
      </c>
      <c r="B11" s="8" t="s">
        <v>388</v>
      </c>
      <c r="C11" s="8" t="s">
        <v>338</v>
      </c>
      <c r="D11" s="115">
        <v>2.1000000000000001E-2</v>
      </c>
      <c r="E11" s="32">
        <f>(E8+E9)*D11</f>
        <v>8.6950678710000007E-2</v>
      </c>
      <c r="F11" s="32"/>
      <c r="G11" s="32"/>
      <c r="H11" s="32" t="s">
        <v>389</v>
      </c>
      <c r="I11" s="32">
        <f>E11</f>
        <v>8.6950678710000007E-2</v>
      </c>
    </row>
    <row r="12" spans="1:13" s="30" customFormat="1" ht="45" customHeight="1" x14ac:dyDescent="0.2">
      <c r="A12" s="38">
        <v>4</v>
      </c>
      <c r="B12" s="8" t="s">
        <v>390</v>
      </c>
      <c r="C12" s="8" t="s">
        <v>391</v>
      </c>
      <c r="D12" s="16">
        <v>5.6000000000000001E-2</v>
      </c>
      <c r="E12" s="32"/>
      <c r="F12" s="32"/>
      <c r="G12" s="32"/>
      <c r="H12" s="32">
        <f>(G8+F8)*D12</f>
        <v>5.4704031200000003</v>
      </c>
      <c r="I12" s="32">
        <f>H12</f>
        <v>5.4704031200000003</v>
      </c>
      <c r="J12" s="42" t="s">
        <v>392</v>
      </c>
    </row>
    <row r="13" spans="1:13" s="30" customFormat="1" ht="13.15" customHeight="1" x14ac:dyDescent="0.2">
      <c r="A13" s="38"/>
      <c r="B13" s="8"/>
      <c r="C13" s="8"/>
      <c r="D13" s="16"/>
      <c r="E13" s="32"/>
      <c r="F13" s="32"/>
      <c r="G13" s="32"/>
      <c r="H13" s="32"/>
      <c r="I13" s="32"/>
    </row>
    <row r="14" spans="1:13" s="30" customFormat="1" ht="39.6" customHeight="1" x14ac:dyDescent="0.2">
      <c r="A14" s="38">
        <v>5</v>
      </c>
      <c r="B14" s="8" t="s">
        <v>340</v>
      </c>
      <c r="C14" s="8" t="s">
        <v>393</v>
      </c>
      <c r="D14" s="11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32"/>
      <c r="F14" s="32"/>
      <c r="G14" s="32"/>
      <c r="H14" s="32">
        <f>(I8+I9+I11+I12)*D14*1</f>
        <v>2.3006417510044002</v>
      </c>
      <c r="I14" s="32">
        <f>H14</f>
        <v>2.3006417510044002</v>
      </c>
      <c r="J14" s="43">
        <f>(I8+I9+I11+I12)/1000</f>
        <v>0.10750662387871</v>
      </c>
    </row>
    <row r="15" spans="1:13" s="30" customFormat="1" ht="13.15" customHeight="1" x14ac:dyDescent="0.2">
      <c r="A15" s="38"/>
      <c r="B15" s="8"/>
      <c r="C15" s="8"/>
      <c r="D15" s="16"/>
      <c r="E15" s="32"/>
      <c r="F15" s="32"/>
      <c r="G15" s="32"/>
      <c r="H15" s="32"/>
      <c r="I15" s="32"/>
    </row>
    <row r="16" spans="1:13" s="30" customFormat="1" ht="39.6" customHeight="1" x14ac:dyDescent="0.2">
      <c r="A16" s="38">
        <v>6</v>
      </c>
      <c r="B16" s="8" t="s">
        <v>394</v>
      </c>
      <c r="C16" s="8" t="s">
        <v>395</v>
      </c>
      <c r="D16" s="16">
        <v>0</v>
      </c>
      <c r="E16" s="32"/>
      <c r="F16" s="32"/>
      <c r="G16" s="32"/>
      <c r="H16" s="32">
        <f>(E8+F8)*D16</f>
        <v>0</v>
      </c>
      <c r="I16" s="32">
        <f>H16</f>
        <v>0</v>
      </c>
      <c r="J16" s="42" t="s">
        <v>396</v>
      </c>
    </row>
    <row r="17" spans="1:10" s="30" customFormat="1" ht="81.75" customHeight="1" x14ac:dyDescent="0.2">
      <c r="A17" s="38">
        <v>7</v>
      </c>
      <c r="B17" s="8" t="s">
        <v>394</v>
      </c>
      <c r="C17" s="8" t="s">
        <v>397</v>
      </c>
      <c r="D17" s="16">
        <v>0</v>
      </c>
      <c r="E17" s="32"/>
      <c r="F17" s="32"/>
      <c r="G17" s="32"/>
      <c r="H17" s="32">
        <f>(E9+F9)*D17</f>
        <v>0</v>
      </c>
      <c r="I17" s="32">
        <f>H17</f>
        <v>0</v>
      </c>
      <c r="J17" s="42"/>
    </row>
    <row r="18" spans="1:10" s="30" customFormat="1" ht="13.15" customHeight="1" x14ac:dyDescent="0.2">
      <c r="A18" s="38"/>
      <c r="B18" s="8"/>
      <c r="C18" s="8"/>
      <c r="D18" s="16"/>
      <c r="E18" s="32"/>
      <c r="F18" s="32"/>
      <c r="G18" s="32"/>
      <c r="H18" s="32"/>
      <c r="I18" s="32"/>
    </row>
    <row r="19" spans="1:10" s="45" customFormat="1" ht="13.15" customHeight="1" x14ac:dyDescent="0.2">
      <c r="A19" s="38">
        <v>8</v>
      </c>
      <c r="B19" s="8"/>
      <c r="C19" s="8" t="s">
        <v>398</v>
      </c>
      <c r="D19" s="44"/>
      <c r="E19" s="32">
        <f>SUM(E8:E18)</f>
        <v>4.2274591887100001</v>
      </c>
      <c r="F19" s="32"/>
      <c r="G19" s="32">
        <f>SUM(G8:G18)</f>
        <v>94.532139999999998</v>
      </c>
      <c r="H19" s="32">
        <f>SUM(H8:H18)</f>
        <v>7.7710448710044</v>
      </c>
      <c r="I19" s="32">
        <f>SUM(I8:I18)</f>
        <v>109.80726562971</v>
      </c>
    </row>
    <row r="20" spans="1:10" s="30" customFormat="1" ht="51" customHeight="1" x14ac:dyDescent="0.2">
      <c r="A20" s="38">
        <v>9</v>
      </c>
      <c r="B20" s="8" t="s">
        <v>399</v>
      </c>
      <c r="C20" s="8" t="s">
        <v>74</v>
      </c>
      <c r="D20" s="46">
        <v>0.03</v>
      </c>
      <c r="E20" s="32">
        <f>E19*3%</f>
        <v>0.12682377566129999</v>
      </c>
      <c r="F20" s="32"/>
      <c r="G20" s="32">
        <f>G19*3%</f>
        <v>2.8359641999999998</v>
      </c>
      <c r="H20" s="32">
        <f>H19*3%</f>
        <v>0.23313134613013001</v>
      </c>
      <c r="I20" s="32">
        <f>I19*3%</f>
        <v>3.2942179688914002</v>
      </c>
    </row>
    <row r="21" spans="1:10" s="34" customFormat="1" ht="13.15" customHeight="1" x14ac:dyDescent="0.2">
      <c r="A21" s="38">
        <v>10</v>
      </c>
      <c r="B21" s="8"/>
      <c r="C21" s="8" t="s">
        <v>400</v>
      </c>
      <c r="D21" s="47"/>
      <c r="E21" s="32"/>
      <c r="F21" s="32"/>
      <c r="G21" s="32"/>
      <c r="H21" s="32"/>
      <c r="I21" s="32">
        <f>I19+I20</f>
        <v>113.10148359861</v>
      </c>
    </row>
    <row r="22" spans="1:10" s="34" customFormat="1" ht="13.15" customHeight="1" x14ac:dyDescent="0.2">
      <c r="A22" s="48"/>
      <c r="B22" s="49"/>
      <c r="C22" s="49"/>
      <c r="D22" s="50"/>
      <c r="E22" s="51"/>
      <c r="F22" s="51"/>
      <c r="G22" s="51"/>
      <c r="H22" s="51"/>
      <c r="I22" s="51"/>
    </row>
    <row r="23" spans="1:10" x14ac:dyDescent="0.25">
      <c r="A23" s="4" t="s">
        <v>77</v>
      </c>
      <c r="B23" s="52"/>
      <c r="C23" s="4"/>
      <c r="D23" s="30"/>
      <c r="E23" s="30"/>
      <c r="F23" s="30"/>
      <c r="G23" s="30"/>
      <c r="H23" s="30"/>
      <c r="I23" s="30"/>
    </row>
    <row r="24" spans="1:10" x14ac:dyDescent="0.25">
      <c r="A24" s="31" t="s">
        <v>78</v>
      </c>
      <c r="B24" s="52"/>
      <c r="C24" s="4"/>
      <c r="D24" s="30"/>
      <c r="E24" s="30"/>
      <c r="F24" s="30"/>
      <c r="G24" s="30"/>
      <c r="H24" s="30"/>
      <c r="I24" s="30"/>
    </row>
    <row r="25" spans="1:10" x14ac:dyDescent="0.25">
      <c r="A25" s="4"/>
      <c r="B25" s="52"/>
      <c r="C25" s="4"/>
      <c r="D25" s="30"/>
      <c r="E25" s="30"/>
      <c r="F25" s="30"/>
      <c r="G25" s="30"/>
      <c r="H25" s="30"/>
      <c r="I25" s="30"/>
    </row>
    <row r="26" spans="1:10" x14ac:dyDescent="0.25">
      <c r="A26" s="4" t="s">
        <v>79</v>
      </c>
      <c r="B26" s="52"/>
      <c r="C26" s="4"/>
      <c r="D26" s="30"/>
      <c r="E26" s="30"/>
      <c r="F26" s="30"/>
      <c r="G26" s="30"/>
      <c r="H26" s="30"/>
      <c r="I26" s="30"/>
    </row>
    <row r="27" spans="1:10" x14ac:dyDescent="0.25">
      <c r="A27" s="31" t="s">
        <v>80</v>
      </c>
      <c r="B27" s="52"/>
      <c r="C27" s="4"/>
      <c r="D27" s="30"/>
      <c r="E27" s="30"/>
      <c r="F27" s="30"/>
      <c r="G27" s="30"/>
      <c r="H27" s="30"/>
      <c r="I27" s="30"/>
    </row>
    <row r="28" spans="1:10" x14ac:dyDescent="0.25">
      <c r="B28" s="53"/>
    </row>
    <row r="29" spans="1:10" x14ac:dyDescent="0.25">
      <c r="B29" s="53"/>
    </row>
    <row r="30" spans="1:10" x14ac:dyDescent="0.25">
      <c r="B30" s="53"/>
    </row>
    <row r="31" spans="1:10" x14ac:dyDescent="0.25">
      <c r="B31" s="53"/>
    </row>
    <row r="32" spans="1:10" x14ac:dyDescent="0.25">
      <c r="B32" s="53"/>
    </row>
    <row r="33" spans="2:2" x14ac:dyDescent="0.25">
      <c r="B33" s="53"/>
    </row>
    <row r="34" spans="2:2" x14ac:dyDescent="0.25">
      <c r="B34" s="53"/>
    </row>
    <row r="35" spans="2:2" x14ac:dyDescent="0.25">
      <c r="B35" s="53"/>
    </row>
    <row r="36" spans="2:2" x14ac:dyDescent="0.25">
      <c r="B36" s="53"/>
    </row>
    <row r="37" spans="2:2" x14ac:dyDescent="0.25">
      <c r="B37" s="53"/>
    </row>
    <row r="38" spans="2:2" x14ac:dyDescent="0.25">
      <c r="B38" s="53"/>
    </row>
    <row r="39" spans="2:2" x14ac:dyDescent="0.25">
      <c r="B39" s="53"/>
    </row>
    <row r="40" spans="2:2" x14ac:dyDescent="0.25">
      <c r="B40" s="53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96" t="s">
        <v>401</v>
      </c>
      <c r="O2" s="296"/>
    </row>
    <row r="3" spans="1:16" x14ac:dyDescent="0.25">
      <c r="A3" s="297" t="s">
        <v>402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</row>
    <row r="5" spans="1:16" ht="37.5" customHeight="1" x14ac:dyDescent="0.25">
      <c r="A5" s="298" t="s">
        <v>403</v>
      </c>
      <c r="B5" s="301" t="s">
        <v>404</v>
      </c>
      <c r="C5" s="304" t="s">
        <v>405</v>
      </c>
      <c r="D5" s="307" t="s">
        <v>406</v>
      </c>
      <c r="E5" s="308"/>
      <c r="F5" s="308"/>
      <c r="G5" s="308"/>
      <c r="H5" s="308"/>
      <c r="I5" s="307" t="s">
        <v>407</v>
      </c>
      <c r="J5" s="308"/>
      <c r="K5" s="308"/>
      <c r="L5" s="308"/>
      <c r="M5" s="308"/>
      <c r="N5" s="308"/>
      <c r="O5" s="54" t="s">
        <v>408</v>
      </c>
    </row>
    <row r="6" spans="1:16" s="57" customFormat="1" ht="150" customHeight="1" x14ac:dyDescent="0.25">
      <c r="A6" s="299"/>
      <c r="B6" s="302"/>
      <c r="C6" s="305"/>
      <c r="D6" s="304" t="s">
        <v>409</v>
      </c>
      <c r="E6" s="309" t="s">
        <v>410</v>
      </c>
      <c r="F6" s="310"/>
      <c r="G6" s="311"/>
      <c r="H6" s="55" t="s">
        <v>411</v>
      </c>
      <c r="I6" s="312" t="s">
        <v>412</v>
      </c>
      <c r="J6" s="312" t="s">
        <v>409</v>
      </c>
      <c r="K6" s="313" t="s">
        <v>410</v>
      </c>
      <c r="L6" s="313"/>
      <c r="M6" s="313"/>
      <c r="N6" s="55" t="s">
        <v>411</v>
      </c>
      <c r="O6" s="56" t="s">
        <v>413</v>
      </c>
    </row>
    <row r="7" spans="1:16" s="57" customFormat="1" ht="30.75" customHeight="1" x14ac:dyDescent="0.25">
      <c r="A7" s="300"/>
      <c r="B7" s="303"/>
      <c r="C7" s="306"/>
      <c r="D7" s="306"/>
      <c r="E7" s="54" t="s">
        <v>121</v>
      </c>
      <c r="F7" s="54" t="s">
        <v>122</v>
      </c>
      <c r="G7" s="54" t="s">
        <v>43</v>
      </c>
      <c r="H7" s="58" t="s">
        <v>414</v>
      </c>
      <c r="I7" s="312"/>
      <c r="J7" s="312"/>
      <c r="K7" s="54" t="s">
        <v>121</v>
      </c>
      <c r="L7" s="54" t="s">
        <v>122</v>
      </c>
      <c r="M7" s="54" t="s">
        <v>43</v>
      </c>
      <c r="N7" s="58" t="s">
        <v>414</v>
      </c>
      <c r="O7" s="54" t="s">
        <v>415</v>
      </c>
    </row>
    <row r="8" spans="1:16" s="57" customFormat="1" x14ac:dyDescent="0.25">
      <c r="A8" s="59">
        <v>1</v>
      </c>
      <c r="B8" s="59">
        <v>2</v>
      </c>
      <c r="C8" s="59">
        <v>3</v>
      </c>
      <c r="D8" s="59">
        <v>4</v>
      </c>
      <c r="E8" s="59">
        <v>5</v>
      </c>
      <c r="F8" s="59">
        <v>6</v>
      </c>
      <c r="G8" s="59">
        <v>7</v>
      </c>
      <c r="H8" s="59">
        <v>8</v>
      </c>
      <c r="I8" s="59">
        <v>9</v>
      </c>
      <c r="J8" s="59">
        <v>10</v>
      </c>
      <c r="K8" s="59">
        <v>11</v>
      </c>
      <c r="L8" s="59">
        <v>12</v>
      </c>
      <c r="M8" s="59">
        <v>13</v>
      </c>
      <c r="N8" s="59">
        <v>14</v>
      </c>
      <c r="O8" s="59">
        <v>15</v>
      </c>
    </row>
    <row r="9" spans="1:16" s="57" customFormat="1" ht="102.75" customHeight="1" x14ac:dyDescent="0.25">
      <c r="A9" s="59">
        <v>1</v>
      </c>
      <c r="B9" s="298" t="s">
        <v>416</v>
      </c>
      <c r="C9" s="60" t="s">
        <v>417</v>
      </c>
      <c r="D9" s="61">
        <f t="shared" ref="D9:D15" si="0">SUM(E9:G9)</f>
        <v>583.41863000000001</v>
      </c>
      <c r="E9" s="61">
        <f>340656.93/1000</f>
        <v>340.65692999999999</v>
      </c>
      <c r="F9" s="61">
        <f>242761.7/1000</f>
        <v>242.76169999999999</v>
      </c>
      <c r="G9" s="61">
        <v>0</v>
      </c>
      <c r="H9" s="61">
        <f>(713.49*0.8)/1000</f>
        <v>0.57079199999999997</v>
      </c>
      <c r="I9" s="61">
        <v>11656.266250000001</v>
      </c>
      <c r="J9" s="61">
        <f t="shared" ref="J9:J15" si="1">K9+L9+M9</f>
        <v>3553.0194566999999</v>
      </c>
      <c r="K9" s="61">
        <f>E9*H22</f>
        <v>2074.6007036999999</v>
      </c>
      <c r="L9" s="61">
        <f>F9*H22</f>
        <v>1478.4187529999999</v>
      </c>
      <c r="M9" s="61">
        <f>G9*H24</f>
        <v>0</v>
      </c>
      <c r="N9" s="61">
        <f>H9*H25</f>
        <v>6.48990504</v>
      </c>
      <c r="O9" s="62">
        <f t="shared" ref="O9:O15" si="2">N9/(L9+M9)</f>
        <v>4.389761038157E-3</v>
      </c>
    </row>
    <row r="10" spans="1:16" s="57" customFormat="1" ht="54.75" customHeight="1" x14ac:dyDescent="0.25">
      <c r="A10" s="58">
        <v>2</v>
      </c>
      <c r="B10" s="300"/>
      <c r="C10" s="63" t="s">
        <v>418</v>
      </c>
      <c r="D10" s="61">
        <f t="shared" si="0"/>
        <v>2228.558</v>
      </c>
      <c r="E10" s="61">
        <f>430700/1000</f>
        <v>430.7</v>
      </c>
      <c r="F10" s="61">
        <f>1797858/1000</f>
        <v>1797.8579999999999</v>
      </c>
      <c r="G10" s="61">
        <v>0</v>
      </c>
      <c r="H10" s="61">
        <f>1685/1000</f>
        <v>1.6850000000000001</v>
      </c>
      <c r="I10" s="61">
        <f>15834377.63/1000</f>
        <v>15834.377630000001</v>
      </c>
      <c r="J10" s="61">
        <f t="shared" si="1"/>
        <v>14351.91352</v>
      </c>
      <c r="K10" s="61">
        <f>E10*I22</f>
        <v>2773.7080000000001</v>
      </c>
      <c r="L10" s="61">
        <f>F10*I22</f>
        <v>11578.20552</v>
      </c>
      <c r="M10" s="61">
        <f>G10*I24</f>
        <v>0</v>
      </c>
      <c r="N10" s="61">
        <f>H10*I25</f>
        <v>14.1877</v>
      </c>
      <c r="O10" s="62">
        <f t="shared" si="2"/>
        <v>1.2253798721652001E-3</v>
      </c>
      <c r="P10" s="64"/>
    </row>
    <row r="11" spans="1:16" s="57" customFormat="1" ht="24.6" customHeight="1" x14ac:dyDescent="0.25">
      <c r="A11" s="59">
        <v>3</v>
      </c>
      <c r="B11" s="298" t="s">
        <v>419</v>
      </c>
      <c r="C11" s="63" t="s">
        <v>420</v>
      </c>
      <c r="D11" s="61">
        <f t="shared" si="0"/>
        <v>22378.080000000002</v>
      </c>
      <c r="E11" s="61">
        <v>15858.44</v>
      </c>
      <c r="F11" s="61">
        <v>6519.64</v>
      </c>
      <c r="G11" s="61">
        <v>0</v>
      </c>
      <c r="H11" s="61">
        <v>9.7100000000000009</v>
      </c>
      <c r="I11" s="61">
        <v>170961.79</v>
      </c>
      <c r="J11" s="61">
        <f t="shared" si="1"/>
        <v>129121.52159999999</v>
      </c>
      <c r="K11" s="61">
        <f>E11*J22</f>
        <v>91503.198799999998</v>
      </c>
      <c r="L11" s="61">
        <f>F11*J22</f>
        <v>37618.322800000002</v>
      </c>
      <c r="M11" s="61">
        <f>G11*J24</f>
        <v>0</v>
      </c>
      <c r="N11" s="61">
        <f>H11*J25</f>
        <v>154.48609999999999</v>
      </c>
      <c r="O11" s="62">
        <f t="shared" si="2"/>
        <v>4.1066716562919003E-3</v>
      </c>
    </row>
    <row r="12" spans="1:16" s="57" customFormat="1" ht="31.9" customHeight="1" x14ac:dyDescent="0.25">
      <c r="A12" s="58">
        <v>4</v>
      </c>
      <c r="B12" s="300"/>
      <c r="C12" s="63" t="s">
        <v>421</v>
      </c>
      <c r="D12" s="61">
        <f t="shared" si="0"/>
        <v>93405.18</v>
      </c>
      <c r="E12" s="61">
        <v>53163.12</v>
      </c>
      <c r="F12" s="61">
        <v>40153.81</v>
      </c>
      <c r="G12" s="61">
        <v>88.25</v>
      </c>
      <c r="H12" s="61">
        <v>33.76</v>
      </c>
      <c r="I12" s="61">
        <v>725870.83</v>
      </c>
      <c r="J12" s="61">
        <f t="shared" si="1"/>
        <v>538845.47</v>
      </c>
      <c r="K12" s="61">
        <v>306751.18</v>
      </c>
      <c r="L12" s="61">
        <v>231687.44</v>
      </c>
      <c r="M12" s="61">
        <v>406.85</v>
      </c>
      <c r="N12" s="61">
        <v>537.07000000000005</v>
      </c>
      <c r="O12" s="62">
        <f t="shared" si="2"/>
        <v>2.3140164284093001E-3</v>
      </c>
    </row>
    <row r="13" spans="1:16" s="57" customFormat="1" ht="60" customHeight="1" x14ac:dyDescent="0.25">
      <c r="A13" s="59">
        <v>5</v>
      </c>
      <c r="B13" s="298" t="s">
        <v>422</v>
      </c>
      <c r="C13" s="60" t="s">
        <v>423</v>
      </c>
      <c r="D13" s="61">
        <f t="shared" si="0"/>
        <v>52119.83</v>
      </c>
      <c r="E13" s="61">
        <v>15198.48</v>
      </c>
      <c r="F13" s="61">
        <v>31977.3</v>
      </c>
      <c r="G13" s="61">
        <v>4944.05</v>
      </c>
      <c r="H13" s="61">
        <v>16.13</v>
      </c>
      <c r="I13" s="61">
        <v>2024759.04</v>
      </c>
      <c r="J13" s="61">
        <f t="shared" si="1"/>
        <v>267889.86339999997</v>
      </c>
      <c r="K13" s="61">
        <f>E13*L22</f>
        <v>79488.050399999993</v>
      </c>
      <c r="L13" s="61">
        <f>F13*L22</f>
        <v>167241.27900000001</v>
      </c>
      <c r="M13" s="61">
        <f>G13*L24</f>
        <v>21160.534</v>
      </c>
      <c r="N13" s="61">
        <f>H13*L25</f>
        <v>231.46549999999999</v>
      </c>
      <c r="O13" s="62">
        <f t="shared" si="2"/>
        <v>1.2285736337367E-3</v>
      </c>
    </row>
    <row r="14" spans="1:16" s="57" customFormat="1" ht="39.6" customHeight="1" x14ac:dyDescent="0.25">
      <c r="A14" s="58">
        <v>6</v>
      </c>
      <c r="B14" s="300"/>
      <c r="C14" s="63" t="s">
        <v>424</v>
      </c>
      <c r="D14" s="61">
        <f t="shared" si="0"/>
        <v>89613.6</v>
      </c>
      <c r="E14" s="61">
        <v>44598.73</v>
      </c>
      <c r="F14" s="61">
        <v>40017</v>
      </c>
      <c r="G14" s="61">
        <v>4997.87</v>
      </c>
      <c r="H14" s="61">
        <f>7.69+81.8</f>
        <v>89.49</v>
      </c>
      <c r="I14" s="61">
        <v>738823.57</v>
      </c>
      <c r="J14" s="61">
        <f t="shared" si="1"/>
        <v>511472.85759999999</v>
      </c>
      <c r="K14" s="61">
        <f>E14*M22</f>
        <v>257334.6721</v>
      </c>
      <c r="L14" s="61">
        <f>F14*M22</f>
        <v>230898.09</v>
      </c>
      <c r="M14" s="61">
        <f>G14*M24</f>
        <v>23240.095499999999</v>
      </c>
      <c r="N14" s="61">
        <f>H14*M25</f>
        <v>1423.7859000000001</v>
      </c>
      <c r="O14" s="62">
        <f t="shared" si="2"/>
        <v>5.6024083795152002E-3</v>
      </c>
    </row>
    <row r="15" spans="1:16" s="57" customFormat="1" ht="46.15" customHeight="1" x14ac:dyDescent="0.25">
      <c r="A15" s="59">
        <v>7</v>
      </c>
      <c r="B15" s="65" t="s">
        <v>425</v>
      </c>
      <c r="C15" s="63" t="s">
        <v>426</v>
      </c>
      <c r="D15" s="61">
        <f t="shared" si="0"/>
        <v>981651.63</v>
      </c>
      <c r="E15" s="61">
        <v>448398.51</v>
      </c>
      <c r="F15" s="61">
        <v>486091.33</v>
      </c>
      <c r="G15" s="61">
        <v>47161.79</v>
      </c>
      <c r="H15" s="61">
        <v>143.03</v>
      </c>
      <c r="I15" s="61">
        <v>16001185.93</v>
      </c>
      <c r="J15" s="61">
        <f t="shared" si="1"/>
        <v>6269109.2307000002</v>
      </c>
      <c r="K15" s="61">
        <f>123094.59*N22+325303.92*N23</f>
        <v>2908258.6863000002</v>
      </c>
      <c r="L15" s="61">
        <f>110226.08*N22+375865.25*N23</f>
        <v>3158998.0832000002</v>
      </c>
      <c r="M15" s="61">
        <f>G15*N24</f>
        <v>201852.46119999999</v>
      </c>
      <c r="N15" s="61">
        <f>H15*N25</f>
        <v>1185.7186999999999</v>
      </c>
      <c r="O15" s="62">
        <f t="shared" si="2"/>
        <v>3.5280316227560002E-4</v>
      </c>
    </row>
    <row r="16" spans="1:16" s="57" customFormat="1" ht="24" customHeight="1" x14ac:dyDescent="0.25">
      <c r="A16" s="66"/>
      <c r="B16" s="66"/>
      <c r="C16" s="67" t="s">
        <v>427</v>
      </c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>
        <f>(O9+O10+O11+O12+O13+O14+O15)/7</f>
        <v>2.7456591672216E-3</v>
      </c>
    </row>
    <row r="17" spans="1:15" s="57" customFormat="1" ht="18.75" customHeight="1" x14ac:dyDescent="0.25">
      <c r="A17" s="70"/>
      <c r="B17" s="70"/>
      <c r="C17" s="71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3"/>
    </row>
    <row r="18" spans="1:15" ht="21.2" customHeight="1" x14ac:dyDescent="0.25">
      <c r="C18" s="74" t="s">
        <v>428</v>
      </c>
    </row>
    <row r="19" spans="1:15" ht="30.75" customHeight="1" x14ac:dyDescent="0.25">
      <c r="L19" s="75"/>
    </row>
    <row r="20" spans="1:15" ht="15" customHeight="1" outlineLevel="1" x14ac:dyDescent="0.25">
      <c r="G20" s="295" t="s">
        <v>429</v>
      </c>
      <c r="H20" s="295"/>
      <c r="I20" s="295"/>
      <c r="J20" s="295"/>
      <c r="K20" s="295"/>
      <c r="L20" s="295"/>
      <c r="M20" s="295"/>
      <c r="N20" s="295"/>
    </row>
    <row r="21" spans="1:15" ht="15.75" customHeight="1" outlineLevel="1" x14ac:dyDescent="0.25">
      <c r="G21" s="76"/>
      <c r="H21" s="76" t="s">
        <v>430</v>
      </c>
      <c r="I21" s="76" t="s">
        <v>431</v>
      </c>
      <c r="J21" s="76" t="s">
        <v>432</v>
      </c>
      <c r="K21" s="77" t="s">
        <v>433</v>
      </c>
      <c r="L21" s="76" t="s">
        <v>434</v>
      </c>
      <c r="M21" s="76" t="s">
        <v>435</v>
      </c>
      <c r="N21" s="76" t="s">
        <v>436</v>
      </c>
      <c r="O21" s="70"/>
    </row>
    <row r="22" spans="1:15" ht="15.75" customHeight="1" outlineLevel="1" x14ac:dyDescent="0.25">
      <c r="G22" s="315" t="s">
        <v>437</v>
      </c>
      <c r="H22" s="314">
        <v>6.09</v>
      </c>
      <c r="I22" s="316">
        <v>6.44</v>
      </c>
      <c r="J22" s="314">
        <v>5.77</v>
      </c>
      <c r="K22" s="316">
        <v>5.77</v>
      </c>
      <c r="L22" s="314">
        <v>5.23</v>
      </c>
      <c r="M22" s="314">
        <v>5.77</v>
      </c>
      <c r="N22" s="78">
        <v>6.29</v>
      </c>
      <c r="O22" t="s">
        <v>438</v>
      </c>
    </row>
    <row r="23" spans="1:15" ht="15.75" customHeight="1" outlineLevel="1" x14ac:dyDescent="0.25">
      <c r="G23" s="315"/>
      <c r="H23" s="314"/>
      <c r="I23" s="316"/>
      <c r="J23" s="314"/>
      <c r="K23" s="316"/>
      <c r="L23" s="314"/>
      <c r="M23" s="314"/>
      <c r="N23" s="78">
        <v>6.56</v>
      </c>
      <c r="O23" t="s">
        <v>439</v>
      </c>
    </row>
    <row r="24" spans="1:15" ht="15.75" customHeight="1" outlineLevel="1" x14ac:dyDescent="0.25">
      <c r="G24" s="79" t="s">
        <v>440</v>
      </c>
      <c r="H24" s="78">
        <v>4.46</v>
      </c>
      <c r="I24" s="77">
        <v>4.28</v>
      </c>
      <c r="J24" s="78">
        <v>4.6500000000000004</v>
      </c>
      <c r="K24" s="77">
        <v>4.6100000000000003</v>
      </c>
      <c r="L24" s="78">
        <v>4.28</v>
      </c>
      <c r="M24" s="78">
        <v>4.6500000000000004</v>
      </c>
      <c r="N24" s="78">
        <v>4.28</v>
      </c>
      <c r="O24" s="70"/>
    </row>
    <row r="25" spans="1:15" ht="15.75" customHeight="1" outlineLevel="1" x14ac:dyDescent="0.25">
      <c r="G25" s="79" t="s">
        <v>414</v>
      </c>
      <c r="H25" s="78">
        <v>11.37</v>
      </c>
      <c r="I25" s="78">
        <v>8.42</v>
      </c>
      <c r="J25" s="78">
        <v>15.91</v>
      </c>
      <c r="K25" s="77">
        <v>15.91</v>
      </c>
      <c r="L25" s="78">
        <v>14.35</v>
      </c>
      <c r="M25" s="78">
        <v>15.91</v>
      </c>
      <c r="N25" s="78">
        <v>8.2899999999999991</v>
      </c>
      <c r="O25" s="70"/>
    </row>
    <row r="26" spans="1:15" ht="31.7" customHeight="1" outlineLevel="1" x14ac:dyDescent="0.25">
      <c r="G26" s="79" t="s">
        <v>441</v>
      </c>
      <c r="H26" s="78">
        <v>3.83</v>
      </c>
      <c r="I26" s="77">
        <v>3.95</v>
      </c>
      <c r="J26" s="78">
        <v>4.1500000000000004</v>
      </c>
      <c r="K26" s="77">
        <v>3.83</v>
      </c>
      <c r="L26" s="77">
        <v>3.95</v>
      </c>
      <c r="M26" s="78">
        <v>4.09</v>
      </c>
      <c r="N26" s="78">
        <v>3.95</v>
      </c>
      <c r="O26" s="70"/>
    </row>
    <row r="27" spans="1:15" ht="31.7" customHeight="1" outlineLevel="1" x14ac:dyDescent="0.25">
      <c r="G27" s="79" t="s">
        <v>442</v>
      </c>
      <c r="H27" s="78">
        <v>3.91</v>
      </c>
      <c r="I27" s="77">
        <v>3.99</v>
      </c>
      <c r="J27" s="78">
        <v>4.2300000000000004</v>
      </c>
      <c r="K27" s="77">
        <v>3.91</v>
      </c>
      <c r="L27" s="77">
        <v>3.99</v>
      </c>
      <c r="M27" s="78">
        <v>4.17</v>
      </c>
      <c r="N27" s="78">
        <v>3.99</v>
      </c>
      <c r="O27" s="70"/>
    </row>
    <row r="28" spans="1:15" ht="15.75" customHeight="1" outlineLevel="1" x14ac:dyDescent="0.25">
      <c r="G28" s="79" t="s">
        <v>384</v>
      </c>
      <c r="H28" s="78">
        <v>8.7899999999999991</v>
      </c>
      <c r="I28" s="78">
        <v>8.7899999999999991</v>
      </c>
      <c r="J28" s="78">
        <v>9.19</v>
      </c>
      <c r="K28" s="77">
        <v>9.1</v>
      </c>
      <c r="L28" s="78">
        <v>8.42</v>
      </c>
      <c r="M28" s="78">
        <v>9.19</v>
      </c>
      <c r="N28" s="78">
        <v>8.42</v>
      </c>
      <c r="O28" s="70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1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70" customWidth="1"/>
  </cols>
  <sheetData>
    <row r="2" spans="1:18" ht="18.75" customHeight="1" x14ac:dyDescent="0.25">
      <c r="A2" s="332" t="s">
        <v>443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</row>
    <row r="4" spans="1:18" ht="36.75" customHeight="1" x14ac:dyDescent="0.25">
      <c r="A4" s="298" t="s">
        <v>403</v>
      </c>
      <c r="B4" s="301" t="s">
        <v>404</v>
      </c>
      <c r="C4" s="304" t="s">
        <v>444</v>
      </c>
      <c r="D4" s="304" t="s">
        <v>445</v>
      </c>
      <c r="E4" s="307" t="s">
        <v>446</v>
      </c>
      <c r="F4" s="308"/>
      <c r="G4" s="308"/>
      <c r="H4" s="308"/>
      <c r="I4" s="308"/>
      <c r="J4" s="308"/>
      <c r="K4" s="308"/>
      <c r="L4" s="308"/>
      <c r="M4" s="308"/>
      <c r="N4" s="333" t="s">
        <v>447</v>
      </c>
      <c r="O4" s="334"/>
      <c r="P4" s="334"/>
      <c r="Q4" s="334"/>
      <c r="R4" s="335"/>
    </row>
    <row r="5" spans="1:18" ht="60" customHeight="1" x14ac:dyDescent="0.25">
      <c r="A5" s="299"/>
      <c r="B5" s="302"/>
      <c r="C5" s="305"/>
      <c r="D5" s="305"/>
      <c r="E5" s="312" t="s">
        <v>448</v>
      </c>
      <c r="F5" s="312" t="s">
        <v>449</v>
      </c>
      <c r="G5" s="309" t="s">
        <v>410</v>
      </c>
      <c r="H5" s="310"/>
      <c r="I5" s="310"/>
      <c r="J5" s="311"/>
      <c r="K5" s="312" t="s">
        <v>450</v>
      </c>
      <c r="L5" s="312"/>
      <c r="M5" s="312"/>
      <c r="N5" s="81" t="s">
        <v>451</v>
      </c>
      <c r="O5" s="81" t="s">
        <v>452</v>
      </c>
      <c r="P5" s="81" t="s">
        <v>453</v>
      </c>
      <c r="Q5" s="82" t="s">
        <v>454</v>
      </c>
      <c r="R5" s="81" t="s">
        <v>455</v>
      </c>
    </row>
    <row r="6" spans="1:18" ht="49.7" customHeight="1" x14ac:dyDescent="0.25">
      <c r="A6" s="300"/>
      <c r="B6" s="303"/>
      <c r="C6" s="306"/>
      <c r="D6" s="306"/>
      <c r="E6" s="312"/>
      <c r="F6" s="312"/>
      <c r="G6" s="54" t="s">
        <v>121</v>
      </c>
      <c r="H6" s="54" t="s">
        <v>122</v>
      </c>
      <c r="I6" s="54" t="s">
        <v>43</v>
      </c>
      <c r="J6" s="54" t="s">
        <v>384</v>
      </c>
      <c r="K6" s="54" t="s">
        <v>451</v>
      </c>
      <c r="L6" s="54" t="s">
        <v>452</v>
      </c>
      <c r="M6" s="54" t="s">
        <v>453</v>
      </c>
      <c r="N6" s="54" t="s">
        <v>456</v>
      </c>
      <c r="O6" s="54" t="s">
        <v>457</v>
      </c>
      <c r="P6" s="54" t="s">
        <v>458</v>
      </c>
      <c r="Q6" s="55" t="s">
        <v>459</v>
      </c>
      <c r="R6" s="54" t="s">
        <v>460</v>
      </c>
    </row>
    <row r="7" spans="1:18" ht="16.5" customHeight="1" x14ac:dyDescent="0.25">
      <c r="A7" s="59"/>
      <c r="B7" s="83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55"/>
      <c r="R7" s="58"/>
    </row>
    <row r="8" spans="1:18" x14ac:dyDescent="0.25">
      <c r="A8" s="59">
        <v>1</v>
      </c>
      <c r="B8" s="59"/>
      <c r="C8" s="59">
        <v>2</v>
      </c>
      <c r="D8" s="59">
        <v>3</v>
      </c>
      <c r="E8" s="59">
        <v>4</v>
      </c>
      <c r="F8" s="59">
        <v>5</v>
      </c>
      <c r="G8" s="59">
        <v>6</v>
      </c>
      <c r="H8" s="59">
        <v>7</v>
      </c>
      <c r="I8" s="59">
        <v>8</v>
      </c>
      <c r="J8" s="59">
        <v>9</v>
      </c>
      <c r="K8" s="59">
        <v>10</v>
      </c>
      <c r="L8" s="59">
        <v>11</v>
      </c>
      <c r="M8" s="59">
        <v>12</v>
      </c>
      <c r="N8" s="59">
        <v>13</v>
      </c>
      <c r="O8" s="59">
        <v>14</v>
      </c>
      <c r="P8" s="59">
        <v>15</v>
      </c>
      <c r="Q8" s="59">
        <v>16</v>
      </c>
      <c r="R8" s="59">
        <v>17</v>
      </c>
    </row>
    <row r="9" spans="1:18" ht="102.6" customHeight="1" x14ac:dyDescent="0.25">
      <c r="A9" s="298">
        <v>1</v>
      </c>
      <c r="B9" s="298" t="s">
        <v>461</v>
      </c>
      <c r="C9" s="325" t="s">
        <v>417</v>
      </c>
      <c r="D9" s="60" t="s">
        <v>462</v>
      </c>
      <c r="E9" s="61">
        <v>11656.266250000001</v>
      </c>
      <c r="F9" s="61">
        <f t="shared" ref="F9:F14" si="0">G9+H9+I9</f>
        <v>9442.6878704999999</v>
      </c>
      <c r="G9" s="61">
        <f>G10*E28</f>
        <v>2331.6699567000001</v>
      </c>
      <c r="H9" s="61">
        <f>H10*E28</f>
        <v>1695.3600216</v>
      </c>
      <c r="I9" s="61">
        <f>I10*E30</f>
        <v>5415.6578921999999</v>
      </c>
      <c r="J9" s="61"/>
      <c r="K9" s="61">
        <f>K10*1.19*E33</f>
        <v>136.37044035299999</v>
      </c>
      <c r="L9" s="61">
        <v>0</v>
      </c>
      <c r="M9" s="61">
        <f>M10*1.266*E34</f>
        <v>66.539350027799998</v>
      </c>
      <c r="N9" s="62">
        <f t="shared" ref="N9:N22" si="1">K9/(G9+H9)</f>
        <v>3.3863775806946002E-2</v>
      </c>
      <c r="O9" s="62">
        <f t="shared" ref="O9:O22" si="2">L9/(G9+H9)</f>
        <v>0</v>
      </c>
      <c r="P9" s="62">
        <f t="shared" ref="P9:P22" si="3">M9/(G9+H9)</f>
        <v>1.652318219292E-2</v>
      </c>
      <c r="Q9" s="84">
        <v>0</v>
      </c>
      <c r="R9" s="85">
        <f>N9+O9+P9+Q9</f>
        <v>5.0386957999864999E-2</v>
      </c>
    </row>
    <row r="10" spans="1:18" ht="72.75" hidden="1" customHeight="1" x14ac:dyDescent="0.25">
      <c r="A10" s="300"/>
      <c r="B10" s="299"/>
      <c r="C10" s="326"/>
      <c r="D10" s="60" t="s">
        <v>463</v>
      </c>
      <c r="E10" s="61">
        <v>2179.8248199999998</v>
      </c>
      <c r="F10" s="61">
        <f t="shared" si="0"/>
        <v>1875.52594</v>
      </c>
      <c r="G10" s="61">
        <f>382868.63/1000</f>
        <v>382.86863</v>
      </c>
      <c r="H10" s="61">
        <f>278384.24/1000</f>
        <v>278.38423999999998</v>
      </c>
      <c r="I10" s="61">
        <f>1214273.07/1000</f>
        <v>1214.27307</v>
      </c>
      <c r="J10" s="61"/>
      <c r="K10" s="61">
        <f>29920.89/1000</f>
        <v>29.92089</v>
      </c>
      <c r="L10" s="61">
        <v>0</v>
      </c>
      <c r="M10" s="61">
        <f>13442.13/1000</f>
        <v>13.442130000000001</v>
      </c>
      <c r="N10" s="62">
        <f t="shared" si="1"/>
        <v>4.5248786595059001E-2</v>
      </c>
      <c r="O10" s="62">
        <f t="shared" si="2"/>
        <v>0</v>
      </c>
      <c r="P10" s="62">
        <f t="shared" si="3"/>
        <v>2.0328274718868E-2</v>
      </c>
      <c r="Q10" s="84">
        <v>0</v>
      </c>
      <c r="R10" s="85"/>
    </row>
    <row r="11" spans="1:18" ht="192.75" customHeight="1" x14ac:dyDescent="0.25">
      <c r="A11" s="298">
        <v>2</v>
      </c>
      <c r="B11" s="299"/>
      <c r="C11" s="325" t="s">
        <v>464</v>
      </c>
      <c r="D11" s="60" t="s">
        <v>462</v>
      </c>
      <c r="E11" s="61">
        <v>688044.21</v>
      </c>
      <c r="F11" s="61">
        <f t="shared" si="0"/>
        <v>521424.06839999999</v>
      </c>
      <c r="G11" s="61">
        <f>G12*F28</f>
        <v>99804.705000000002</v>
      </c>
      <c r="H11" s="61">
        <f>H12*F28</f>
        <v>246917.90760000001</v>
      </c>
      <c r="I11" s="61">
        <f>I12*F30</f>
        <v>174701.4558</v>
      </c>
      <c r="J11" s="61"/>
      <c r="K11" s="61">
        <f>K12*1.19*F33</f>
        <v>8486.4829769999997</v>
      </c>
      <c r="L11" s="61">
        <f>L12*1.19*F33</f>
        <v>11572.501646999999</v>
      </c>
      <c r="M11" s="61">
        <f>M12*1.266*F34</f>
        <v>3883.6190735999999</v>
      </c>
      <c r="N11" s="62">
        <f t="shared" si="1"/>
        <v>2.4476289311970999E-2</v>
      </c>
      <c r="O11" s="62">
        <f t="shared" si="2"/>
        <v>3.3376829853179003E-2</v>
      </c>
      <c r="P11" s="62">
        <f t="shared" si="3"/>
        <v>1.1200939692042E-2</v>
      </c>
      <c r="Q11" s="84">
        <v>0</v>
      </c>
      <c r="R11" s="85">
        <f>N11+O11+P11+Q11</f>
        <v>6.9054058857192999E-2</v>
      </c>
    </row>
    <row r="12" spans="1:18" ht="100.9" hidden="1" customHeight="1" x14ac:dyDescent="0.25">
      <c r="A12" s="300"/>
      <c r="B12" s="300"/>
      <c r="C12" s="326"/>
      <c r="D12" s="60" t="s">
        <v>463</v>
      </c>
      <c r="E12" s="61">
        <v>116471.93</v>
      </c>
      <c r="F12" s="61">
        <f t="shared" si="0"/>
        <v>91466.75</v>
      </c>
      <c r="G12" s="61">
        <v>15053.5</v>
      </c>
      <c r="H12" s="61">
        <v>37242.519999999997</v>
      </c>
      <c r="I12" s="61">
        <v>39170.730000000003</v>
      </c>
      <c r="J12" s="61"/>
      <c r="K12" s="61">
        <v>1862.01</v>
      </c>
      <c r="L12" s="61">
        <v>2539.11</v>
      </c>
      <c r="M12" s="61">
        <v>784.56</v>
      </c>
      <c r="N12" s="62">
        <f t="shared" si="1"/>
        <v>3.5605195194586998E-2</v>
      </c>
      <c r="O12" s="62">
        <f t="shared" si="2"/>
        <v>4.8552643203058E-2</v>
      </c>
      <c r="P12" s="62">
        <f t="shared" si="3"/>
        <v>1.5002288893112999E-2</v>
      </c>
      <c r="Q12" s="84">
        <v>0</v>
      </c>
      <c r="R12" s="85"/>
    </row>
    <row r="13" spans="1:18" ht="49.15" customHeight="1" x14ac:dyDescent="0.25">
      <c r="A13" s="298">
        <v>3</v>
      </c>
      <c r="B13" s="298" t="s">
        <v>419</v>
      </c>
      <c r="C13" s="328" t="s">
        <v>420</v>
      </c>
      <c r="D13" s="60" t="s">
        <v>465</v>
      </c>
      <c r="E13" s="61">
        <v>170961.79</v>
      </c>
      <c r="F13" s="61">
        <f t="shared" si="0"/>
        <v>129121.52159999999</v>
      </c>
      <c r="G13" s="61">
        <f>G14*G28</f>
        <v>91503.198799999998</v>
      </c>
      <c r="H13" s="61">
        <f>H14*G28</f>
        <v>37618.322800000002</v>
      </c>
      <c r="I13" s="61">
        <f>I14*G30</f>
        <v>0</v>
      </c>
      <c r="J13" s="61"/>
      <c r="K13" s="61">
        <f>K14*1.19*G33</f>
        <v>1996.481088</v>
      </c>
      <c r="L13" s="61">
        <f>L14*1.19*G33</f>
        <v>2500.7293079999999</v>
      </c>
      <c r="M13" s="61">
        <f>M14*1.266*G34</f>
        <v>200.53819799999999</v>
      </c>
      <c r="N13" s="62">
        <f t="shared" si="1"/>
        <v>1.5462031915832E-2</v>
      </c>
      <c r="O13" s="62">
        <f t="shared" si="2"/>
        <v>1.9367254017862E-2</v>
      </c>
      <c r="P13" s="62">
        <f t="shared" si="3"/>
        <v>1.5530966140659E-3</v>
      </c>
      <c r="Q13" s="84">
        <v>4.5614105389631997E-3</v>
      </c>
      <c r="R13" s="85">
        <f>N13+O13+P13+Q13</f>
        <v>4.0943793086723003E-2</v>
      </c>
    </row>
    <row r="14" spans="1:18" ht="57.2" hidden="1" customHeight="1" x14ac:dyDescent="0.25">
      <c r="A14" s="300"/>
      <c r="B14" s="299"/>
      <c r="C14" s="329"/>
      <c r="D14" s="60" t="s">
        <v>463</v>
      </c>
      <c r="E14" s="61">
        <v>29033.31</v>
      </c>
      <c r="F14" s="61">
        <f t="shared" si="0"/>
        <v>22378.080000000002</v>
      </c>
      <c r="G14" s="61">
        <v>15858.44</v>
      </c>
      <c r="H14" s="61">
        <v>6519.64</v>
      </c>
      <c r="I14" s="61">
        <v>0</v>
      </c>
      <c r="J14" s="61"/>
      <c r="K14" s="61">
        <v>420.48</v>
      </c>
      <c r="L14" s="61">
        <v>526.67999999999995</v>
      </c>
      <c r="M14" s="61">
        <v>39.700000000000003</v>
      </c>
      <c r="N14" s="62">
        <f t="shared" si="1"/>
        <v>1.8789815748268001E-2</v>
      </c>
      <c r="O14" s="62">
        <f t="shared" si="2"/>
        <v>2.3535531198387E-2</v>
      </c>
      <c r="P14" s="62">
        <f t="shared" si="3"/>
        <v>1.7740574705247E-3</v>
      </c>
      <c r="Q14" s="84">
        <v>4.9753003421204997E-3</v>
      </c>
      <c r="R14" s="85"/>
    </row>
    <row r="15" spans="1:18" ht="67.900000000000006" customHeight="1" x14ac:dyDescent="0.25">
      <c r="A15" s="298">
        <v>4</v>
      </c>
      <c r="B15" s="299"/>
      <c r="C15" s="330" t="s">
        <v>421</v>
      </c>
      <c r="D15" s="63" t="s">
        <v>465</v>
      </c>
      <c r="E15" s="61">
        <v>725870.83</v>
      </c>
      <c r="F15" s="61">
        <v>551588.679</v>
      </c>
      <c r="G15" s="61">
        <v>319494.33</v>
      </c>
      <c r="H15" s="61">
        <v>231687.44</v>
      </c>
      <c r="I15" s="61">
        <v>406.85</v>
      </c>
      <c r="J15" s="61"/>
      <c r="K15" s="61">
        <v>12415.71</v>
      </c>
      <c r="L15" s="61">
        <v>14808.286339</v>
      </c>
      <c r="M15" s="61">
        <v>3822.96</v>
      </c>
      <c r="N15" s="62">
        <f t="shared" si="1"/>
        <v>2.2525618000755001E-2</v>
      </c>
      <c r="O15" s="62">
        <f t="shared" si="2"/>
        <v>2.6866429814977E-2</v>
      </c>
      <c r="P15" s="62">
        <f t="shared" si="3"/>
        <v>6.9359333128888E-3</v>
      </c>
      <c r="Q15" s="84">
        <v>3.5515340532281999E-3</v>
      </c>
      <c r="R15" s="85">
        <f>N15+O15+P15+Q15</f>
        <v>5.9879515181849002E-2</v>
      </c>
    </row>
    <row r="16" spans="1:18" ht="67.900000000000006" hidden="1" customHeight="1" x14ac:dyDescent="0.25">
      <c r="A16" s="300"/>
      <c r="B16" s="300"/>
      <c r="C16" s="331"/>
      <c r="D16" s="63" t="s">
        <v>463</v>
      </c>
      <c r="E16" s="61">
        <v>125177.97</v>
      </c>
      <c r="F16" s="61">
        <v>95613.7</v>
      </c>
      <c r="G16" s="61">
        <v>55371.64</v>
      </c>
      <c r="H16" s="61">
        <v>40153.81</v>
      </c>
      <c r="I16" s="61">
        <v>88.25</v>
      </c>
      <c r="J16" s="61"/>
      <c r="K16" s="61">
        <v>2724.12</v>
      </c>
      <c r="L16" s="61">
        <v>3249.07</v>
      </c>
      <c r="M16" s="61">
        <v>772.31</v>
      </c>
      <c r="N16" s="62">
        <f t="shared" si="1"/>
        <v>2.8517217139516E-2</v>
      </c>
      <c r="O16" s="62">
        <f t="shared" si="2"/>
        <v>3.4012611298874E-2</v>
      </c>
      <c r="P16" s="62">
        <f t="shared" si="3"/>
        <v>8.0848611548021993E-3</v>
      </c>
      <c r="Q16" s="84">
        <v>3.8737899135989E-3</v>
      </c>
      <c r="R16" s="85"/>
    </row>
    <row r="17" spans="1:18" ht="67.900000000000006" customHeight="1" x14ac:dyDescent="0.25">
      <c r="A17" s="298">
        <v>5</v>
      </c>
      <c r="B17" s="313" t="s">
        <v>422</v>
      </c>
      <c r="C17" s="325" t="s">
        <v>466</v>
      </c>
      <c r="D17" s="60" t="s">
        <v>467</v>
      </c>
      <c r="E17" s="61">
        <v>561932.85</v>
      </c>
      <c r="F17" s="61">
        <f>G17+H17+I17</f>
        <v>399667.21620000002</v>
      </c>
      <c r="G17" s="61">
        <f>G18*I28</f>
        <v>163785.296</v>
      </c>
      <c r="H17" s="61">
        <f>H18*I28</f>
        <v>147763.611</v>
      </c>
      <c r="I17" s="61">
        <f>I18*I30</f>
        <v>88118.309200000003</v>
      </c>
      <c r="J17" s="61"/>
      <c r="K17" s="61">
        <f>K18*1.19*I33</f>
        <v>19215.596995</v>
      </c>
      <c r="L17" s="61">
        <f>L18*1.19*I33</f>
        <v>0</v>
      </c>
      <c r="M17" s="61">
        <f>M18*1.266*I34</f>
        <v>1734.8322095999999</v>
      </c>
      <c r="N17" s="62">
        <f t="shared" si="1"/>
        <v>6.1677626090981999E-2</v>
      </c>
      <c r="O17" s="62">
        <f t="shared" si="2"/>
        <v>0</v>
      </c>
      <c r="P17" s="62">
        <f t="shared" si="3"/>
        <v>5.5684105147574998E-3</v>
      </c>
      <c r="Q17" s="84">
        <v>5.5643872525604002E-3</v>
      </c>
      <c r="R17" s="85">
        <f>N17+O17+P17+Q17</f>
        <v>7.2810423858299E-2</v>
      </c>
    </row>
    <row r="18" spans="1:18" ht="67.900000000000006" hidden="1" customHeight="1" x14ac:dyDescent="0.25">
      <c r="A18" s="300"/>
      <c r="B18" s="313"/>
      <c r="C18" s="326"/>
      <c r="D18" s="60" t="s">
        <v>463</v>
      </c>
      <c r="E18" s="61">
        <v>94393.09</v>
      </c>
      <c r="F18" s="61">
        <f>G18+H18+I18</f>
        <v>69651.210000000006</v>
      </c>
      <c r="G18" s="61">
        <v>25792.959999999999</v>
      </c>
      <c r="H18" s="61">
        <v>23269.86</v>
      </c>
      <c r="I18" s="61">
        <v>20588.39</v>
      </c>
      <c r="J18" s="61"/>
      <c r="K18" s="61">
        <v>4087.99</v>
      </c>
      <c r="L18" s="61">
        <v>0</v>
      </c>
      <c r="M18" s="61">
        <v>343.44</v>
      </c>
      <c r="N18" s="62">
        <f t="shared" si="1"/>
        <v>8.3321545724441004E-2</v>
      </c>
      <c r="O18" s="62">
        <f t="shared" si="2"/>
        <v>0</v>
      </c>
      <c r="P18" s="62">
        <f t="shared" si="3"/>
        <v>7.0000052993284996E-3</v>
      </c>
      <c r="Q18" s="84">
        <v>9.4728844648146997E-3</v>
      </c>
      <c r="R18" s="85"/>
    </row>
    <row r="19" spans="1:18" ht="67.900000000000006" customHeight="1" x14ac:dyDescent="0.25">
      <c r="A19" s="298">
        <v>6</v>
      </c>
      <c r="B19" s="313"/>
      <c r="C19" s="325" t="s">
        <v>424</v>
      </c>
      <c r="D19" s="63" t="s">
        <v>465</v>
      </c>
      <c r="E19" s="61">
        <v>738823.57</v>
      </c>
      <c r="F19" s="61">
        <v>511472.86</v>
      </c>
      <c r="G19" s="61">
        <v>257334.67</v>
      </c>
      <c r="H19" s="61">
        <v>230898.09</v>
      </c>
      <c r="I19" s="61">
        <v>23240.1</v>
      </c>
      <c r="J19" s="61"/>
      <c r="K19" s="61">
        <v>19584.188309000001</v>
      </c>
      <c r="L19" s="61">
        <v>0</v>
      </c>
      <c r="M19" s="61">
        <v>2539.5687809999999</v>
      </c>
      <c r="N19" s="62">
        <f t="shared" si="1"/>
        <v>4.0112401119907999E-2</v>
      </c>
      <c r="O19" s="62">
        <f t="shared" si="2"/>
        <v>0</v>
      </c>
      <c r="P19" s="62">
        <f t="shared" si="3"/>
        <v>5.2015534168579998E-3</v>
      </c>
      <c r="Q19" s="84">
        <v>5.1286902198045999E-3</v>
      </c>
      <c r="R19" s="85">
        <f>N19+O19+P19+Q19</f>
        <v>5.0442644756571002E-2</v>
      </c>
    </row>
    <row r="20" spans="1:18" ht="67.900000000000006" hidden="1" customHeight="1" x14ac:dyDescent="0.25">
      <c r="A20" s="300"/>
      <c r="B20" s="313"/>
      <c r="C20" s="326"/>
      <c r="D20" s="63" t="s">
        <v>463</v>
      </c>
      <c r="E20" s="61">
        <v>128717.35</v>
      </c>
      <c r="F20" s="61">
        <v>89613.6</v>
      </c>
      <c r="G20" s="61">
        <v>44598.73</v>
      </c>
      <c r="H20" s="61">
        <v>40017</v>
      </c>
      <c r="I20" s="61">
        <v>4997.87</v>
      </c>
      <c r="J20" s="61"/>
      <c r="K20" s="61">
        <v>4023.79</v>
      </c>
      <c r="L20" s="61">
        <v>0</v>
      </c>
      <c r="M20" s="61">
        <v>481.05</v>
      </c>
      <c r="N20" s="62">
        <f t="shared" si="1"/>
        <v>4.7553687712675E-2</v>
      </c>
      <c r="O20" s="62">
        <f t="shared" si="2"/>
        <v>0</v>
      </c>
      <c r="P20" s="62">
        <f t="shared" si="3"/>
        <v>5.6851131580381003E-3</v>
      </c>
      <c r="Q20" s="84">
        <v>5.5940533914911996E-3</v>
      </c>
      <c r="R20" s="85"/>
    </row>
    <row r="21" spans="1:18" ht="67.900000000000006" customHeight="1" x14ac:dyDescent="0.25">
      <c r="A21" s="298">
        <v>7</v>
      </c>
      <c r="B21" s="298" t="s">
        <v>425</v>
      </c>
      <c r="C21" s="325" t="s">
        <v>426</v>
      </c>
      <c r="D21" s="63" t="s">
        <v>468</v>
      </c>
      <c r="E21" s="61">
        <v>16001185.93</v>
      </c>
      <c r="F21" s="61">
        <f>G21+H21+I21+J21</f>
        <v>6269109.2307000002</v>
      </c>
      <c r="G21" s="61">
        <f>123094.59*K28+325303.92*K29</f>
        <v>2908258.6863000002</v>
      </c>
      <c r="H21" s="61">
        <f>110226.08*K28+375865.25*K29</f>
        <v>3158998.0832000002</v>
      </c>
      <c r="I21" s="61">
        <f>I22*K30</f>
        <v>201852.46119999999</v>
      </c>
      <c r="J21" s="61">
        <f>J22*K35</f>
        <v>0</v>
      </c>
      <c r="K21" s="61">
        <f>K22*K33*1.19</f>
        <v>48825.362634999998</v>
      </c>
      <c r="L21" s="61">
        <f>L22*1.19*K33</f>
        <v>73238.020449999996</v>
      </c>
      <c r="M21" s="61">
        <f>M22*K34*1.266</f>
        <v>11514.8831238</v>
      </c>
      <c r="N21" s="62">
        <f t="shared" si="1"/>
        <v>8.0473539343916007E-3</v>
      </c>
      <c r="O21" s="62">
        <f t="shared" si="2"/>
        <v>1.2071027027926E-2</v>
      </c>
      <c r="P21" s="62">
        <f t="shared" si="3"/>
        <v>1.8978730522309999E-3</v>
      </c>
      <c r="Q21" s="84">
        <v>5.9210415358545E-4</v>
      </c>
      <c r="R21" s="85">
        <f>N21+O21+P21+Q21</f>
        <v>2.2608358168133998E-2</v>
      </c>
    </row>
    <row r="22" spans="1:18" ht="67.900000000000006" hidden="1" customHeight="1" x14ac:dyDescent="0.25">
      <c r="A22" s="300"/>
      <c r="B22" s="300"/>
      <c r="C22" s="326"/>
      <c r="D22" s="86" t="s">
        <v>463</v>
      </c>
      <c r="E22" s="87">
        <v>2195184.4700000002</v>
      </c>
      <c r="F22" s="87">
        <f>G22+H22+I22+J22</f>
        <v>981651.63</v>
      </c>
      <c r="G22" s="87">
        <f>123094.59+325303.92</f>
        <v>448398.51</v>
      </c>
      <c r="H22" s="87">
        <f>110226.08+375865.25</f>
        <v>486091.33</v>
      </c>
      <c r="I22" s="87">
        <v>47161.79</v>
      </c>
      <c r="J22" s="87">
        <v>0</v>
      </c>
      <c r="K22" s="87">
        <v>10387.27</v>
      </c>
      <c r="L22" s="87">
        <v>15580.9</v>
      </c>
      <c r="M22" s="87">
        <v>2279.5700000000002</v>
      </c>
      <c r="N22" s="88">
        <f t="shared" si="1"/>
        <v>1.1115444551008E-2</v>
      </c>
      <c r="O22" s="88">
        <f t="shared" si="2"/>
        <v>1.6673161475998E-2</v>
      </c>
      <c r="P22" s="88">
        <f t="shared" si="3"/>
        <v>2.4393737656901999E-3</v>
      </c>
      <c r="Q22" s="89">
        <v>7.7662380726578996E-4</v>
      </c>
      <c r="R22" s="90"/>
    </row>
    <row r="23" spans="1:18" ht="67.900000000000006" customHeight="1" x14ac:dyDescent="0.25">
      <c r="A23" s="66"/>
      <c r="B23" s="66"/>
      <c r="C23" s="91" t="s">
        <v>469</v>
      </c>
      <c r="D23" s="67"/>
      <c r="E23" s="92"/>
      <c r="F23" s="92"/>
      <c r="G23" s="92"/>
      <c r="H23" s="92"/>
      <c r="I23" s="92"/>
      <c r="J23" s="92"/>
      <c r="K23" s="92"/>
      <c r="L23" s="92"/>
      <c r="M23" s="92"/>
      <c r="N23" s="69">
        <f>(N9+N11+N13+N15+N17+N19+N21)/7</f>
        <v>2.9452156597254999E-2</v>
      </c>
      <c r="O23" s="69">
        <f>(O9+O11+O13+O15+O17+O19+O21)/7</f>
        <v>1.3097362959135E-2</v>
      </c>
      <c r="P23" s="69">
        <f>(P9+P11+P13+P15+P17+P19+P21)/7</f>
        <v>6.9829983993947003E-3</v>
      </c>
      <c r="Q23" s="69">
        <f>(Q9+Q11+Q13+Q15+Q17+Q19+Q21)/7</f>
        <v>2.7711608883059999E-3</v>
      </c>
      <c r="R23" s="69">
        <f>N23+O23+P23+Q23</f>
        <v>5.2303678844090998E-2</v>
      </c>
    </row>
    <row r="24" spans="1:18" ht="67.900000000000006" customHeight="1" x14ac:dyDescent="0.25">
      <c r="A24" s="70"/>
      <c r="B24" s="70"/>
      <c r="C24" s="75"/>
      <c r="D24" s="71"/>
      <c r="E24" s="72"/>
      <c r="F24" s="72"/>
      <c r="G24" s="72"/>
      <c r="H24" s="72"/>
      <c r="I24" s="72"/>
      <c r="J24" s="72"/>
      <c r="K24" s="72"/>
      <c r="L24" s="72"/>
      <c r="M24" s="72"/>
      <c r="N24" s="73"/>
      <c r="O24" s="73"/>
      <c r="P24" s="73"/>
      <c r="Q24" s="72"/>
    </row>
    <row r="26" spans="1:18" ht="14.45" customHeight="1" outlineLevel="1" x14ac:dyDescent="0.25">
      <c r="D26" s="327" t="s">
        <v>470</v>
      </c>
      <c r="E26" s="327"/>
      <c r="F26" s="327"/>
      <c r="G26" s="327"/>
      <c r="H26" s="327"/>
      <c r="I26" s="327"/>
      <c r="J26" s="327"/>
      <c r="K26" s="327"/>
      <c r="L26" s="75"/>
      <c r="R26" s="93"/>
    </row>
    <row r="27" spans="1:18" outlineLevel="1" x14ac:dyDescent="0.25">
      <c r="D27" s="94"/>
      <c r="E27" s="94" t="s">
        <v>430</v>
      </c>
      <c r="F27" s="94" t="s">
        <v>431</v>
      </c>
      <c r="G27" s="94" t="s">
        <v>432</v>
      </c>
      <c r="H27" s="95" t="s">
        <v>433</v>
      </c>
      <c r="I27" s="95" t="s">
        <v>434</v>
      </c>
      <c r="J27" s="95" t="s">
        <v>435</v>
      </c>
      <c r="K27" s="66" t="s">
        <v>436</v>
      </c>
    </row>
    <row r="28" spans="1:18" outlineLevel="1" x14ac:dyDescent="0.25">
      <c r="D28" s="321" t="s">
        <v>437</v>
      </c>
      <c r="E28" s="319">
        <v>6.09</v>
      </c>
      <c r="F28" s="323">
        <v>6.63</v>
      </c>
      <c r="G28" s="319">
        <v>5.77</v>
      </c>
      <c r="H28" s="317">
        <v>5.77</v>
      </c>
      <c r="I28" s="317">
        <v>6.35</v>
      </c>
      <c r="J28" s="319">
        <v>5.77</v>
      </c>
      <c r="K28" s="96">
        <v>6.29</v>
      </c>
      <c r="L28" t="s">
        <v>438</v>
      </c>
    </row>
    <row r="29" spans="1:18" outlineLevel="1" x14ac:dyDescent="0.25">
      <c r="D29" s="322"/>
      <c r="E29" s="320"/>
      <c r="F29" s="324"/>
      <c r="G29" s="320"/>
      <c r="H29" s="318"/>
      <c r="I29" s="318"/>
      <c r="J29" s="320"/>
      <c r="K29" s="96">
        <v>6.56</v>
      </c>
      <c r="L29" t="s">
        <v>439</v>
      </c>
    </row>
    <row r="30" spans="1:18" outlineLevel="1" x14ac:dyDescent="0.25">
      <c r="D30" s="97" t="s">
        <v>440</v>
      </c>
      <c r="E30" s="96">
        <v>4.46</v>
      </c>
      <c r="F30" s="94">
        <v>4.46</v>
      </c>
      <c r="G30" s="96">
        <v>4.6500000000000004</v>
      </c>
      <c r="H30" s="95">
        <v>4.6100000000000003</v>
      </c>
      <c r="I30" s="95">
        <v>4.28</v>
      </c>
      <c r="J30" s="96">
        <v>4.6500000000000004</v>
      </c>
      <c r="K30" s="96">
        <v>4.28</v>
      </c>
    </row>
    <row r="31" spans="1:18" outlineLevel="1" x14ac:dyDescent="0.25">
      <c r="D31" s="321" t="s">
        <v>414</v>
      </c>
      <c r="E31" s="319">
        <v>11.37</v>
      </c>
      <c r="F31" s="323">
        <v>13.56</v>
      </c>
      <c r="G31" s="319">
        <v>15.91</v>
      </c>
      <c r="H31" s="317">
        <v>15.91</v>
      </c>
      <c r="I31" s="317">
        <v>14.03</v>
      </c>
      <c r="J31" s="319">
        <v>15.91</v>
      </c>
      <c r="K31" s="96">
        <v>8.2899999999999991</v>
      </c>
      <c r="L31" t="s">
        <v>438</v>
      </c>
    </row>
    <row r="32" spans="1:18" outlineLevel="1" x14ac:dyDescent="0.25">
      <c r="D32" s="322"/>
      <c r="E32" s="320"/>
      <c r="F32" s="324"/>
      <c r="G32" s="320"/>
      <c r="H32" s="318"/>
      <c r="I32" s="318"/>
      <c r="J32" s="320"/>
      <c r="K32" s="96">
        <v>11.84</v>
      </c>
      <c r="L32" t="s">
        <v>439</v>
      </c>
    </row>
    <row r="33" spans="4:12" ht="15" customHeight="1" outlineLevel="1" x14ac:dyDescent="0.25">
      <c r="D33" s="98" t="s">
        <v>441</v>
      </c>
      <c r="E33" s="99">
        <v>3.83</v>
      </c>
      <c r="F33" s="100">
        <v>3.83</v>
      </c>
      <c r="G33" s="99">
        <v>3.99</v>
      </c>
      <c r="H33" s="101">
        <v>3.83</v>
      </c>
      <c r="I33" s="101">
        <v>3.95</v>
      </c>
      <c r="J33" s="99">
        <v>4.09</v>
      </c>
      <c r="K33" s="96">
        <v>3.95</v>
      </c>
      <c r="L33" t="s">
        <v>471</v>
      </c>
    </row>
    <row r="34" spans="4:12" outlineLevel="1" x14ac:dyDescent="0.25">
      <c r="D34" s="98" t="s">
        <v>442</v>
      </c>
      <c r="E34" s="99">
        <v>3.91</v>
      </c>
      <c r="F34" s="100">
        <v>3.91</v>
      </c>
      <c r="G34" s="99">
        <v>3.99</v>
      </c>
      <c r="H34" s="101">
        <v>3.91</v>
      </c>
      <c r="I34" s="101">
        <v>3.99</v>
      </c>
      <c r="J34" s="99">
        <v>4.17</v>
      </c>
      <c r="K34" s="96">
        <v>3.99</v>
      </c>
      <c r="L34" t="s">
        <v>471</v>
      </c>
    </row>
    <row r="35" spans="4:12" outlineLevel="1" x14ac:dyDescent="0.25">
      <c r="D35" s="97" t="s">
        <v>384</v>
      </c>
      <c r="E35" s="96">
        <v>8.7899999999999991</v>
      </c>
      <c r="F35" s="94">
        <v>8.7899999999999991</v>
      </c>
      <c r="G35" s="96">
        <v>9.19</v>
      </c>
      <c r="H35" s="95">
        <v>9.1</v>
      </c>
      <c r="I35" s="95">
        <v>8.42</v>
      </c>
      <c r="J35" s="96">
        <v>9.19</v>
      </c>
      <c r="K35" s="96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238" t="s">
        <v>10</v>
      </c>
      <c r="B2" s="238"/>
      <c r="C2" s="238"/>
      <c r="D2" s="238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4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41"/>
    </row>
    <row r="5" spans="1:4" x14ac:dyDescent="0.25">
      <c r="A5" s="5"/>
      <c r="B5" s="1"/>
      <c r="C5" s="1"/>
    </row>
    <row r="6" spans="1:4" x14ac:dyDescent="0.25">
      <c r="A6" s="238" t="s">
        <v>12</v>
      </c>
      <c r="B6" s="238"/>
      <c r="C6" s="238"/>
      <c r="D6" s="23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>
        <f>'4.5 РМ'!B36/1000</f>
        <v>29.529055198605835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>
        <f>'4.5 РМ'!B32/1000</f>
        <v>0</v>
      </c>
    </row>
    <row r="12" spans="1:4" ht="25.5" hidden="1" customHeight="1" outlineLevel="1" x14ac:dyDescent="0.25">
      <c r="A12" s="7" t="s">
        <v>22</v>
      </c>
      <c r="B12" s="8" t="s">
        <v>23</v>
      </c>
      <c r="C12" s="3">
        <f>'4.5 РМ'!B23/1000</f>
        <v>4.7397299999999998</v>
      </c>
    </row>
    <row r="13" spans="1:4" ht="26.45" hidden="1" customHeight="1" outlineLevel="1" x14ac:dyDescent="0.25">
      <c r="A13" s="7" t="s">
        <v>24</v>
      </c>
      <c r="B13" s="8" t="s">
        <v>25</v>
      </c>
      <c r="C13" s="3">
        <f>'4.5 РМ'!B36/1000</f>
        <v>29.529055198605835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42" t="s">
        <v>5</v>
      </c>
      <c r="B15" s="243" t="s">
        <v>15</v>
      </c>
      <c r="C15" s="243"/>
      <c r="D15" s="243"/>
    </row>
    <row r="16" spans="1:4" x14ac:dyDescent="0.25">
      <c r="A16" s="242"/>
      <c r="B16" s="242" t="s">
        <v>17</v>
      </c>
      <c r="C16" s="243" t="s">
        <v>28</v>
      </c>
      <c r="D16" s="243"/>
    </row>
    <row r="17" spans="1:4" ht="39.200000000000003" customHeight="1" x14ac:dyDescent="0.25">
      <c r="A17" s="242"/>
      <c r="B17" s="24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>
        <f>C9</f>
        <v>29.529055198605835</v>
      </c>
      <c r="C18" s="3">
        <f>C11</f>
        <v>0</v>
      </c>
      <c r="D18" s="3">
        <f>C12</f>
        <v>4.7397299999999998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44" t="s">
        <v>29</v>
      </c>
      <c r="B2" s="244"/>
      <c r="C2" s="244"/>
      <c r="D2" s="244"/>
    </row>
    <row r="3" spans="1:10" x14ac:dyDescent="0.25">
      <c r="H3" s="109" t="s">
        <v>30</v>
      </c>
      <c r="I3" s="109" t="s">
        <v>31</v>
      </c>
      <c r="J3" s="10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102">
        <v>3985.09</v>
      </c>
      <c r="I4" s="102">
        <v>3153.63</v>
      </c>
      <c r="J4" s="102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107">
        <v>3</v>
      </c>
      <c r="B7" s="114" t="s">
        <v>41</v>
      </c>
      <c r="C7" s="114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10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2"/>
  <sheetViews>
    <sheetView view="pageBreakPreview" topLeftCell="A12" zoomScaleNormal="85" workbookViewId="0">
      <selection activeCell="B28" sqref="B28"/>
    </sheetView>
  </sheetViews>
  <sheetFormatPr defaultColWidth="9.140625" defaultRowHeight="15" x14ac:dyDescent="0.25"/>
  <cols>
    <col min="1" max="1" width="36.28515625" style="12" customWidth="1"/>
    <col min="2" max="2" width="20.5703125" style="12" customWidth="1"/>
    <col min="3" max="3" width="10.5703125" style="12" customWidth="1"/>
    <col min="4" max="4" width="10.85546875" style="12" customWidth="1"/>
    <col min="5" max="5" width="17.42578125" style="12" customWidth="1"/>
    <col min="6" max="8" width="9.140625" style="12"/>
    <col min="9" max="9" width="9.28515625" style="12" customWidth="1"/>
    <col min="10" max="10" width="10.140625" style="12" customWidth="1"/>
    <col min="11" max="11" width="9.140625" style="12"/>
  </cols>
  <sheetData>
    <row r="1" spans="1:10" s="24" customFormat="1" ht="29.45" customHeight="1" x14ac:dyDescent="0.2">
      <c r="A1" s="244" t="s">
        <v>45</v>
      </c>
      <c r="B1" s="244"/>
      <c r="C1" s="244"/>
      <c r="D1" s="244"/>
    </row>
    <row r="2" spans="1:10" x14ac:dyDescent="0.25">
      <c r="A2" s="245" t="str">
        <f>'4.1 Отдел 1'!A10</f>
        <v>И5-05-02</v>
      </c>
      <c r="B2" s="245"/>
      <c r="C2" s="245"/>
      <c r="D2" s="245"/>
    </row>
    <row r="3" spans="1:10" x14ac:dyDescent="0.25">
      <c r="A3" s="246"/>
      <c r="B3" s="246"/>
      <c r="C3" s="246"/>
      <c r="D3" s="246"/>
    </row>
    <row r="4" spans="1:10" ht="51.75" customHeight="1" x14ac:dyDescent="0.25">
      <c r="A4" s="241" t="e">
        <f>#REF!</f>
        <v>#REF!</v>
      </c>
      <c r="B4" s="241"/>
      <c r="C4" s="241"/>
      <c r="D4" s="241"/>
    </row>
    <row r="5" spans="1:10" ht="15" customHeight="1" x14ac:dyDescent="0.25">
      <c r="A5" s="241"/>
      <c r="B5" s="247"/>
      <c r="C5" s="247"/>
      <c r="D5" s="247"/>
    </row>
    <row r="6" spans="1:10" x14ac:dyDescent="0.25">
      <c r="A6" s="4"/>
      <c r="B6" s="4"/>
      <c r="C6" s="4"/>
      <c r="D6" s="4"/>
    </row>
    <row r="7" spans="1:10" ht="53.1" customHeight="1" x14ac:dyDescent="0.25">
      <c r="A7" s="7" t="s">
        <v>46</v>
      </c>
      <c r="B7" s="2" t="s">
        <v>47</v>
      </c>
      <c r="C7" s="2" t="s">
        <v>48</v>
      </c>
      <c r="D7" s="2" t="s">
        <v>49</v>
      </c>
    </row>
    <row r="8" spans="1:10" x14ac:dyDescent="0.25">
      <c r="A8" s="25" t="s">
        <v>50</v>
      </c>
      <c r="B8" s="26">
        <f>'Прил.5 Расчет СМР и ОБ'!G14</f>
        <v>895.98</v>
      </c>
      <c r="C8" s="27">
        <f t="shared" ref="C8:C15" si="0">B8/$B$21</f>
        <v>5.6733268536078033E-2</v>
      </c>
      <c r="D8" s="27">
        <f t="shared" ref="D8:D15" si="1">B8/$B$35</f>
        <v>3.0342318573142232E-2</v>
      </c>
      <c r="I8" s="28"/>
      <c r="J8" s="28"/>
    </row>
    <row r="9" spans="1:10" x14ac:dyDescent="0.25">
      <c r="A9" s="25" t="s">
        <v>51</v>
      </c>
      <c r="B9" s="26">
        <f>'Прил.5 Расчет СМР и ОБ'!G22</f>
        <v>1104.19</v>
      </c>
      <c r="C9" s="27">
        <f t="shared" si="0"/>
        <v>6.9917082730476129E-2</v>
      </c>
      <c r="D9" s="27">
        <f t="shared" si="1"/>
        <v>3.7393339968836273E-2</v>
      </c>
      <c r="I9" s="28"/>
      <c r="J9" s="28"/>
    </row>
    <row r="10" spans="1:10" x14ac:dyDescent="0.25">
      <c r="A10" s="25" t="s">
        <v>52</v>
      </c>
      <c r="B10" s="26">
        <f>'Прил.5 Расчет СМР и ОБ'!G29</f>
        <v>170.32999999999998</v>
      </c>
      <c r="C10" s="27">
        <f t="shared" si="0"/>
        <v>1.0785260418480514E-2</v>
      </c>
      <c r="D10" s="27">
        <f t="shared" si="1"/>
        <v>5.7682170612773902E-3</v>
      </c>
      <c r="I10" s="28"/>
      <c r="J10" s="28"/>
    </row>
    <row r="11" spans="1:10" x14ac:dyDescent="0.25">
      <c r="A11" s="25" t="s">
        <v>53</v>
      </c>
      <c r="B11" s="26">
        <f>B9+B10</f>
        <v>1274.52</v>
      </c>
      <c r="C11" s="27">
        <f t="shared" si="0"/>
        <v>8.0702343148956648E-2</v>
      </c>
      <c r="D11" s="27">
        <f t="shared" si="1"/>
        <v>4.3161557030113658E-2</v>
      </c>
      <c r="I11" s="28"/>
      <c r="J11" s="28"/>
    </row>
    <row r="12" spans="1:10" x14ac:dyDescent="0.25">
      <c r="A12" s="25" t="s">
        <v>54</v>
      </c>
      <c r="B12" s="26">
        <f>'Прил.5 Расчет СМР и ОБ'!G16</f>
        <v>87.9</v>
      </c>
      <c r="C12" s="27">
        <f t="shared" si="0"/>
        <v>5.5658098443282884E-3</v>
      </c>
      <c r="D12" s="27">
        <f t="shared" si="1"/>
        <v>2.9767291709404255E-3</v>
      </c>
      <c r="I12" s="28"/>
      <c r="J12" s="28"/>
    </row>
    <row r="13" spans="1:10" x14ac:dyDescent="0.25">
      <c r="A13" s="25" t="s">
        <v>55</v>
      </c>
      <c r="B13" s="26">
        <f>'Прил.5 Расчет СМР и ОБ'!G46</f>
        <v>10591.34</v>
      </c>
      <c r="C13" s="27">
        <f t="shared" si="0"/>
        <v>0.67064146116755363</v>
      </c>
      <c r="D13" s="27">
        <f t="shared" si="1"/>
        <v>0.35867520747836362</v>
      </c>
      <c r="I13" s="28"/>
      <c r="J13" s="28"/>
    </row>
    <row r="14" spans="1:10" x14ac:dyDescent="0.25">
      <c r="A14" s="25" t="s">
        <v>56</v>
      </c>
      <c r="B14" s="26">
        <f>'Прил.5 Расчет СМР и ОБ'!G75</f>
        <v>1343.6099999999997</v>
      </c>
      <c r="C14" s="27">
        <f t="shared" si="0"/>
        <v>8.5077107678474734E-2</v>
      </c>
      <c r="D14" s="27">
        <f t="shared" si="1"/>
        <v>4.5501286477443274E-2</v>
      </c>
      <c r="I14" s="28"/>
      <c r="J14" s="28"/>
    </row>
    <row r="15" spans="1:10" x14ac:dyDescent="0.25">
      <c r="A15" s="25" t="s">
        <v>57</v>
      </c>
      <c r="B15" s="26">
        <f>B13+B14</f>
        <v>11934.95</v>
      </c>
      <c r="C15" s="27">
        <f t="shared" si="0"/>
        <v>0.7557185688460285</v>
      </c>
      <c r="D15" s="27">
        <f t="shared" si="1"/>
        <v>0.40417649395580696</v>
      </c>
      <c r="I15" s="28"/>
      <c r="J15" s="28"/>
    </row>
    <row r="16" spans="1:10" x14ac:dyDescent="0.25">
      <c r="A16" s="25" t="s">
        <v>58</v>
      </c>
      <c r="B16" s="26">
        <f>B8+B11+B15</f>
        <v>14105.45</v>
      </c>
      <c r="C16" s="27"/>
      <c r="D16" s="27"/>
      <c r="I16" s="28"/>
      <c r="J16" s="28"/>
    </row>
    <row r="17" spans="1:10" x14ac:dyDescent="0.25">
      <c r="A17" s="25" t="s">
        <v>59</v>
      </c>
      <c r="B17" s="26">
        <f>'Прил.5 Расчет СМР и ОБ'!G79</f>
        <v>680.4</v>
      </c>
      <c r="C17" s="27">
        <f>B17/$B$21</f>
        <v>4.3082787463947288E-2</v>
      </c>
      <c r="D17" s="27">
        <f>B17/$B$35</f>
        <v>2.3041712490419398E-2</v>
      </c>
      <c r="I17" s="28"/>
      <c r="J17" s="28"/>
    </row>
    <row r="18" spans="1:10" x14ac:dyDescent="0.25">
      <c r="A18" s="25" t="s">
        <v>60</v>
      </c>
      <c r="B18" s="29">
        <f>B17/(B8+B12)</f>
        <v>0.69154774972557631</v>
      </c>
      <c r="C18" s="27"/>
      <c r="D18" s="27"/>
      <c r="I18" s="28"/>
      <c r="J18" s="28"/>
    </row>
    <row r="19" spans="1:10" x14ac:dyDescent="0.25">
      <c r="A19" s="25" t="s">
        <v>61</v>
      </c>
      <c r="B19" s="26">
        <f>'Прил.5 Расчет СМР и ОБ'!G78</f>
        <v>1007</v>
      </c>
      <c r="C19" s="27">
        <f>B19/$B$21</f>
        <v>6.3763032004989603E-2</v>
      </c>
      <c r="D19" s="27">
        <f>B19/$B$35</f>
        <v>3.4102005405426718E-2</v>
      </c>
      <c r="I19" s="28"/>
      <c r="J19" s="28"/>
    </row>
    <row r="20" spans="1:10" x14ac:dyDescent="0.25">
      <c r="A20" s="25" t="s">
        <v>62</v>
      </c>
      <c r="B20" s="29">
        <f>B19/(B8+B12)</f>
        <v>1.023498800666748</v>
      </c>
      <c r="C20" s="27"/>
      <c r="D20" s="27"/>
      <c r="J20" s="28"/>
    </row>
    <row r="21" spans="1:10" x14ac:dyDescent="0.25">
      <c r="A21" s="25" t="s">
        <v>63</v>
      </c>
      <c r="B21" s="26">
        <f>B16+B17+B19</f>
        <v>15792.85</v>
      </c>
      <c r="C21" s="27">
        <f>B21/$B$21</f>
        <v>1</v>
      </c>
      <c r="D21" s="27">
        <f>B21/$B$35</f>
        <v>0.53482408745490895</v>
      </c>
      <c r="J21" s="28"/>
    </row>
    <row r="22" spans="1:10" ht="26.45" customHeight="1" x14ac:dyDescent="0.25">
      <c r="A22" s="25" t="s">
        <v>64</v>
      </c>
      <c r="B22" s="26">
        <f>'Прил.6 Расчет ОБ'!G15</f>
        <v>4739.7299999999996</v>
      </c>
      <c r="C22" s="27"/>
      <c r="D22" s="27">
        <f>B22/$B$35</f>
        <v>0.16051072301912925</v>
      </c>
      <c r="J22" s="28"/>
    </row>
    <row r="23" spans="1:10" ht="26.45" customHeight="1" x14ac:dyDescent="0.25">
      <c r="A23" s="25" t="s">
        <v>65</v>
      </c>
      <c r="B23" s="26">
        <f>'Прил.6 Расчет ОБ'!G14</f>
        <v>4739.7299999999996</v>
      </c>
      <c r="C23" s="27"/>
      <c r="D23" s="27">
        <f>B23/$B$35</f>
        <v>0.16051072301912925</v>
      </c>
      <c r="J23" s="28"/>
    </row>
    <row r="24" spans="1:10" x14ac:dyDescent="0.25">
      <c r="A24" s="25" t="s">
        <v>66</v>
      </c>
      <c r="B24" s="26">
        <f>'Прил.5 Расчет СМР и ОБ'!G81</f>
        <v>20532.580000000002</v>
      </c>
      <c r="C24" s="27"/>
      <c r="D24" s="27">
        <f>B24/$B$35</f>
        <v>0.69533481047403822</v>
      </c>
      <c r="J24" s="28"/>
    </row>
    <row r="25" spans="1:10" ht="26.45" customHeight="1" x14ac:dyDescent="0.25">
      <c r="A25" s="25" t="s">
        <v>67</v>
      </c>
      <c r="B25" s="26"/>
      <c r="C25" s="27"/>
      <c r="D25" s="27"/>
      <c r="J25" s="28"/>
    </row>
    <row r="26" spans="1:10" x14ac:dyDescent="0.25">
      <c r="A26" s="25" t="s">
        <v>68</v>
      </c>
      <c r="B26" s="26">
        <f>'4.7 Прил.6 Расчет Прочие'!I9*1000</f>
        <v>278.41007999999999</v>
      </c>
      <c r="C26" s="27"/>
      <c r="D26" s="27">
        <f>B26/$B$35</f>
        <v>9.4283436475524167E-3</v>
      </c>
      <c r="J26" s="28"/>
    </row>
    <row r="27" spans="1:10" x14ac:dyDescent="0.25">
      <c r="A27" s="25" t="s">
        <v>69</v>
      </c>
      <c r="B27" s="26">
        <f>'4.7 Прил.6 Расчет Прочие'!I11*1000</f>
        <v>86.950678710000005</v>
      </c>
      <c r="C27" s="27"/>
      <c r="D27" s="27">
        <f>B27/$B$35</f>
        <v>2.9445804522084825E-3</v>
      </c>
      <c r="J27" s="28"/>
    </row>
    <row r="28" spans="1:10" x14ac:dyDescent="0.25">
      <c r="A28" s="25" t="s">
        <v>70</v>
      </c>
      <c r="B28" s="26">
        <f>'4.7 Прил.6 Расчет Прочие'!I12*1000</f>
        <v>5470.4031199999999</v>
      </c>
      <c r="C28" s="27"/>
      <c r="D28" s="27">
        <f>B28/$B$35</f>
        <v>0.18525493224240633</v>
      </c>
      <c r="J28" s="28"/>
    </row>
    <row r="29" spans="1:10" x14ac:dyDescent="0.25">
      <c r="A29" s="25"/>
      <c r="B29" s="26"/>
      <c r="C29" s="27"/>
      <c r="D29" s="27"/>
      <c r="J29" s="28"/>
    </row>
    <row r="30" spans="1:10" x14ac:dyDescent="0.25">
      <c r="A30" s="25" t="s">
        <v>71</v>
      </c>
      <c r="B30" s="26">
        <f>'4.7 Прил.6 Расчет Прочие'!I14*1000</f>
        <v>2300.6417510043998</v>
      </c>
      <c r="C30" s="27"/>
      <c r="D30" s="27">
        <f>B30/$B$35</f>
        <v>7.7911119591561495E-2</v>
      </c>
      <c r="J30" s="28"/>
    </row>
    <row r="31" spans="1:10" x14ac:dyDescent="0.25">
      <c r="A31" s="25"/>
      <c r="B31" s="26"/>
      <c r="C31" s="27"/>
      <c r="D31" s="27"/>
      <c r="J31" s="28"/>
    </row>
    <row r="32" spans="1:10" x14ac:dyDescent="0.25">
      <c r="A32" s="25" t="s">
        <v>72</v>
      </c>
      <c r="B32" s="26">
        <f>'4.7 Прил.6 Расчет Прочие'!I16*1000</f>
        <v>0</v>
      </c>
      <c r="C32" s="27"/>
      <c r="D32" s="27">
        <f>B32/$B$35</f>
        <v>0</v>
      </c>
      <c r="J32" s="28"/>
    </row>
    <row r="33" spans="1:10" ht="26.45" customHeight="1" x14ac:dyDescent="0.25">
      <c r="A33" s="25" t="s">
        <v>73</v>
      </c>
      <c r="B33" s="26">
        <f>B24+B26+B27+B28+B30+B32</f>
        <v>28668.985629714403</v>
      </c>
      <c r="C33" s="27"/>
      <c r="D33" s="27">
        <f>B33/$B$35</f>
        <v>0.970873786407767</v>
      </c>
      <c r="J33" s="28"/>
    </row>
    <row r="34" spans="1:10" x14ac:dyDescent="0.25">
      <c r="A34" s="25" t="s">
        <v>74</v>
      </c>
      <c r="B34" s="26">
        <f>B33*3%</f>
        <v>860.06956889143203</v>
      </c>
      <c r="C34" s="27"/>
      <c r="D34" s="27">
        <f>B34/$B$35</f>
        <v>2.9126213592233007E-2</v>
      </c>
      <c r="J34" s="28"/>
    </row>
    <row r="35" spans="1:10" x14ac:dyDescent="0.25">
      <c r="A35" s="25" t="s">
        <v>75</v>
      </c>
      <c r="B35" s="26">
        <f>B33+B34</f>
        <v>29529.055198605834</v>
      </c>
      <c r="C35" s="27"/>
      <c r="D35" s="27">
        <f>B35/$B$35</f>
        <v>1</v>
      </c>
      <c r="J35" s="28"/>
    </row>
    <row r="36" spans="1:10" x14ac:dyDescent="0.25">
      <c r="A36" s="25" t="s">
        <v>76</v>
      </c>
      <c r="B36" s="26">
        <f>B35</f>
        <v>29529.055198605834</v>
      </c>
      <c r="C36" s="27"/>
      <c r="D36" s="27"/>
    </row>
    <row r="37" spans="1:10" x14ac:dyDescent="0.25">
      <c r="A37" s="30"/>
      <c r="B37" s="30"/>
      <c r="C37" s="30"/>
      <c r="D37" s="30"/>
    </row>
    <row r="38" spans="1:10" x14ac:dyDescent="0.25">
      <c r="A38" s="4" t="s">
        <v>77</v>
      </c>
      <c r="B38" s="30"/>
      <c r="C38" s="30"/>
      <c r="D38" s="30"/>
    </row>
    <row r="39" spans="1:10" x14ac:dyDescent="0.25">
      <c r="A39" s="31" t="s">
        <v>78</v>
      </c>
      <c r="B39" s="30"/>
      <c r="C39" s="30"/>
      <c r="D39" s="30"/>
    </row>
    <row r="40" spans="1:10" x14ac:dyDescent="0.25">
      <c r="A40" s="4"/>
      <c r="B40" s="30"/>
      <c r="C40" s="30"/>
      <c r="D40" s="30"/>
    </row>
    <row r="41" spans="1:10" x14ac:dyDescent="0.25">
      <c r="A41" s="4" t="s">
        <v>79</v>
      </c>
      <c r="B41" s="30"/>
      <c r="C41" s="30"/>
      <c r="D41" s="30"/>
    </row>
    <row r="42" spans="1:10" x14ac:dyDescent="0.25">
      <c r="A42" s="31" t="s">
        <v>80</v>
      </c>
      <c r="B42" s="30"/>
      <c r="C42" s="30"/>
      <c r="D42" s="30"/>
    </row>
  </sheetData>
  <sheetProtection formatCells="0" formatColumns="0" formatRows="0" insertColumns="0" insertRows="0" insertHyperlinks="0" deleteColumns="0" deleteRows="0" sort="0" autoFilter="0" pivotTables="0"/>
  <mergeCells count="5">
    <mergeCell ref="A1:D1"/>
    <mergeCell ref="A2:D2"/>
    <mergeCell ref="A3:D3"/>
    <mergeCell ref="A5:D5"/>
    <mergeCell ref="A4:D4"/>
  </mergeCells>
  <pageMargins left="0.7" right="0.7" top="0.75" bottom="0.75" header="0.3" footer="0.3"/>
  <pageSetup paperSize="9"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K33"/>
  <sheetViews>
    <sheetView view="pageBreakPreview" topLeftCell="A19" zoomScale="85" zoomScaleNormal="70" zoomScaleSheetLayoutView="85" workbookViewId="0">
      <selection activeCell="J24" sqref="J24"/>
    </sheetView>
  </sheetViews>
  <sheetFormatPr defaultColWidth="9.140625" defaultRowHeight="15" x14ac:dyDescent="0.25"/>
  <cols>
    <col min="1" max="2" width="9.140625" style="198"/>
    <col min="3" max="3" width="36.85546875" style="198" customWidth="1"/>
    <col min="4" max="4" width="39.42578125" style="198" customWidth="1"/>
    <col min="5" max="5" width="9.140625" style="198"/>
  </cols>
  <sheetData>
    <row r="3" spans="2:11" ht="15.75" customHeight="1" x14ac:dyDescent="0.25">
      <c r="B3" s="249" t="s">
        <v>81</v>
      </c>
      <c r="C3" s="249"/>
      <c r="D3" s="249"/>
    </row>
    <row r="4" spans="2:11" ht="18.75" customHeight="1" x14ac:dyDescent="0.25">
      <c r="B4" s="250" t="s">
        <v>82</v>
      </c>
      <c r="C4" s="250"/>
      <c r="D4" s="250"/>
    </row>
    <row r="5" spans="2:11" ht="91.5" customHeight="1" x14ac:dyDescent="0.25">
      <c r="B5" s="251" t="s">
        <v>83</v>
      </c>
      <c r="C5" s="251"/>
      <c r="D5" s="251"/>
    </row>
    <row r="6" spans="2:11" ht="18.75" customHeight="1" x14ac:dyDescent="0.25">
      <c r="B6" s="199"/>
      <c r="C6" s="199"/>
      <c r="D6" s="199"/>
    </row>
    <row r="7" spans="2:11" ht="36" customHeight="1" x14ac:dyDescent="0.25">
      <c r="B7" s="248" t="s">
        <v>84</v>
      </c>
      <c r="C7" s="248"/>
      <c r="D7" s="248"/>
    </row>
    <row r="8" spans="2:11" ht="33.75" customHeight="1" x14ac:dyDescent="0.25">
      <c r="B8" s="248" t="s">
        <v>85</v>
      </c>
      <c r="C8" s="248"/>
      <c r="D8" s="248"/>
    </row>
    <row r="9" spans="2:11" ht="15.75" customHeight="1" x14ac:dyDescent="0.25">
      <c r="B9" s="248" t="s">
        <v>86</v>
      </c>
      <c r="C9" s="248"/>
      <c r="D9" s="248"/>
    </row>
    <row r="10" spans="2:11" ht="18.75" customHeight="1" x14ac:dyDescent="0.25">
      <c r="B10" s="200"/>
    </row>
    <row r="11" spans="2:11" ht="15.75" customHeight="1" x14ac:dyDescent="0.25">
      <c r="B11" s="201" t="s">
        <v>33</v>
      </c>
      <c r="C11" s="201" t="s">
        <v>87</v>
      </c>
      <c r="D11" s="201" t="s">
        <v>88</v>
      </c>
    </row>
    <row r="12" spans="2:11" ht="31.5" customHeight="1" x14ac:dyDescent="0.25">
      <c r="B12" s="201">
        <v>1</v>
      </c>
      <c r="C12" s="202" t="s">
        <v>89</v>
      </c>
      <c r="D12" s="225" t="s">
        <v>90</v>
      </c>
      <c r="E12" s="203"/>
      <c r="F12" s="203"/>
      <c r="G12" s="203"/>
      <c r="H12" s="203"/>
      <c r="I12" s="203"/>
      <c r="J12" s="203"/>
      <c r="K12" s="203"/>
    </row>
    <row r="13" spans="2:11" ht="31.5" customHeight="1" x14ac:dyDescent="0.25">
      <c r="B13" s="201">
        <v>2</v>
      </c>
      <c r="C13" s="202" t="s">
        <v>91</v>
      </c>
      <c r="D13" s="225" t="s">
        <v>92</v>
      </c>
    </row>
    <row r="14" spans="2:11" ht="15.75" customHeight="1" x14ac:dyDescent="0.25">
      <c r="B14" s="201">
        <v>3</v>
      </c>
      <c r="C14" s="202" t="s">
        <v>93</v>
      </c>
      <c r="D14" s="225" t="s">
        <v>94</v>
      </c>
    </row>
    <row r="15" spans="2:11" ht="15.75" customHeight="1" x14ac:dyDescent="0.25">
      <c r="B15" s="201">
        <v>4</v>
      </c>
      <c r="C15" s="202" t="s">
        <v>95</v>
      </c>
      <c r="D15" s="225">
        <v>1</v>
      </c>
    </row>
    <row r="16" spans="2:11" ht="94.5" customHeight="1" x14ac:dyDescent="0.25">
      <c r="B16" s="201">
        <v>5</v>
      </c>
      <c r="C16" s="204" t="s">
        <v>96</v>
      </c>
      <c r="D16" s="235" t="s">
        <v>97</v>
      </c>
    </row>
    <row r="17" spans="1:6" ht="78.75" customHeight="1" x14ac:dyDescent="0.25">
      <c r="B17" s="201">
        <v>6</v>
      </c>
      <c r="C17" s="204" t="s">
        <v>98</v>
      </c>
      <c r="D17" s="234">
        <v>118.8457111</v>
      </c>
    </row>
    <row r="18" spans="1:6" ht="15.75" customHeight="1" x14ac:dyDescent="0.25">
      <c r="B18" s="205" t="s">
        <v>99</v>
      </c>
      <c r="C18" s="202" t="s">
        <v>100</v>
      </c>
      <c r="D18" s="234">
        <v>97.624272700000006</v>
      </c>
    </row>
    <row r="19" spans="1:6" ht="15.75" customHeight="1" x14ac:dyDescent="0.25">
      <c r="B19" s="205" t="s">
        <v>101</v>
      </c>
      <c r="C19" s="202" t="s">
        <v>102</v>
      </c>
      <c r="D19" s="234">
        <v>21.2214384</v>
      </c>
    </row>
    <row r="20" spans="1:6" ht="15.75" customHeight="1" x14ac:dyDescent="0.25">
      <c r="B20" s="205" t="s">
        <v>103</v>
      </c>
      <c r="C20" s="202" t="s">
        <v>104</v>
      </c>
      <c r="D20" s="234"/>
    </row>
    <row r="21" spans="1:6" ht="31.5" customHeight="1" x14ac:dyDescent="0.25">
      <c r="B21" s="205" t="s">
        <v>105</v>
      </c>
      <c r="C21" s="202" t="s">
        <v>106</v>
      </c>
      <c r="D21" s="234"/>
    </row>
    <row r="22" spans="1:6" ht="15.75" customHeight="1" x14ac:dyDescent="0.25">
      <c r="B22" s="201">
        <v>7</v>
      </c>
      <c r="C22" s="202" t="s">
        <v>107</v>
      </c>
      <c r="D22" s="225" t="s">
        <v>108</v>
      </c>
    </row>
    <row r="23" spans="1:6" ht="110.25" customHeight="1" x14ac:dyDescent="0.25">
      <c r="B23" s="201">
        <v>8</v>
      </c>
      <c r="C23" s="204" t="s">
        <v>109</v>
      </c>
      <c r="D23" s="234">
        <v>118.8457111</v>
      </c>
    </row>
    <row r="24" spans="1:6" ht="47.25" customHeight="1" x14ac:dyDescent="0.25">
      <c r="B24" s="201">
        <v>9</v>
      </c>
      <c r="C24" s="204" t="s">
        <v>110</v>
      </c>
      <c r="D24" s="234">
        <v>118.8457111</v>
      </c>
    </row>
    <row r="25" spans="1:6" ht="48.2" customHeight="1" x14ac:dyDescent="0.25">
      <c r="A25" s="226"/>
      <c r="B25" s="225">
        <v>10</v>
      </c>
      <c r="C25" s="230" t="s">
        <v>111</v>
      </c>
      <c r="D25" s="230"/>
      <c r="E25" s="226"/>
      <c r="F25" s="226"/>
    </row>
    <row r="26" spans="1:6" ht="15.75" customHeight="1" x14ac:dyDescent="0.25">
      <c r="A26" s="226"/>
      <c r="B26" s="236"/>
      <c r="C26" s="237"/>
      <c r="D26" s="237"/>
      <c r="E26" s="226"/>
      <c r="F26" s="226"/>
    </row>
    <row r="27" spans="1:6" ht="15.75" customHeight="1" x14ac:dyDescent="0.25">
      <c r="A27" s="226"/>
      <c r="B27" s="236"/>
      <c r="C27" s="237"/>
      <c r="D27" s="237"/>
      <c r="E27" s="226"/>
      <c r="F27" s="226"/>
    </row>
    <row r="28" spans="1:6" x14ac:dyDescent="0.25">
      <c r="B28" s="207" t="s">
        <v>472</v>
      </c>
      <c r="C28" s="208"/>
    </row>
    <row r="29" spans="1:6" x14ac:dyDescent="0.25">
      <c r="B29" s="209" t="s">
        <v>112</v>
      </c>
      <c r="C29" s="208"/>
    </row>
    <row r="30" spans="1:6" x14ac:dyDescent="0.25">
      <c r="B30" s="207"/>
      <c r="C30" s="208"/>
    </row>
    <row r="31" spans="1:6" x14ac:dyDescent="0.25">
      <c r="B31" s="207" t="s">
        <v>113</v>
      </c>
      <c r="C31" s="208"/>
    </row>
    <row r="32" spans="1:6" x14ac:dyDescent="0.25">
      <c r="B32" s="209" t="s">
        <v>114</v>
      </c>
      <c r="C32" s="208"/>
    </row>
    <row r="33" spans="2:4" ht="15.75" customHeight="1" x14ac:dyDescent="0.25">
      <c r="B33" s="206"/>
      <c r="C33" s="206"/>
      <c r="D33" s="206"/>
    </row>
  </sheetData>
  <mergeCells count="6">
    <mergeCell ref="B9:D9"/>
    <mergeCell ref="B3:D3"/>
    <mergeCell ref="B4:D4"/>
    <mergeCell ref="B5:D5"/>
    <mergeCell ref="B7:D7"/>
    <mergeCell ref="B8:D8"/>
  </mergeCells>
  <pageMargins left="0.7" right="0.7" top="0.75" bottom="0.75" header="0.3" footer="0.3"/>
  <pageSetup paperSize="9" scale="78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3:L28"/>
  <sheetViews>
    <sheetView view="pageBreakPreview" zoomScale="70" zoomScaleNormal="70" workbookViewId="0">
      <selection activeCell="F21" sqref="F20:F21"/>
    </sheetView>
  </sheetViews>
  <sheetFormatPr defaultColWidth="9.140625" defaultRowHeight="15.75" x14ac:dyDescent="0.25"/>
  <cols>
    <col min="1" max="1" width="5.5703125" style="118" customWidth="1"/>
    <col min="2" max="2" width="9.140625" style="118"/>
    <col min="3" max="3" width="42.42578125" style="118" customWidth="1"/>
    <col min="4" max="4" width="13.85546875" style="118" customWidth="1"/>
    <col min="5" max="5" width="24.85546875" style="118" customWidth="1"/>
    <col min="6" max="6" width="15.5703125" style="118" customWidth="1"/>
    <col min="7" max="7" width="14.85546875" style="118" customWidth="1"/>
    <col min="8" max="8" width="16.7109375" style="118" customWidth="1"/>
    <col min="9" max="10" width="13" style="118" customWidth="1"/>
    <col min="11" max="11" width="18" style="118" customWidth="1"/>
    <col min="12" max="12" width="9.140625" style="118"/>
  </cols>
  <sheetData>
    <row r="3" spans="1:12" x14ac:dyDescent="0.25">
      <c r="B3" s="249" t="s">
        <v>115</v>
      </c>
      <c r="C3" s="249"/>
      <c r="D3" s="249"/>
      <c r="E3" s="249"/>
      <c r="F3" s="249"/>
      <c r="G3" s="249"/>
      <c r="H3" s="249"/>
      <c r="I3" s="249"/>
      <c r="J3" s="249"/>
      <c r="K3" s="155"/>
    </row>
    <row r="4" spans="1:12" x14ac:dyDescent="0.25">
      <c r="B4" s="255" t="s">
        <v>116</v>
      </c>
      <c r="C4" s="255"/>
      <c r="D4" s="255"/>
      <c r="E4" s="255"/>
      <c r="F4" s="255"/>
      <c r="G4" s="255"/>
      <c r="H4" s="255"/>
      <c r="I4" s="255"/>
      <c r="J4" s="255"/>
      <c r="K4" s="255"/>
    </row>
    <row r="5" spans="1:12" x14ac:dyDescent="0.25">
      <c r="B5" s="156"/>
      <c r="C5" s="156"/>
      <c r="D5" s="156"/>
      <c r="E5" s="156"/>
      <c r="F5" s="156"/>
      <c r="G5" s="156"/>
      <c r="H5" s="156"/>
      <c r="I5" s="156"/>
      <c r="J5" s="156"/>
      <c r="K5" s="156"/>
    </row>
    <row r="6" spans="1:12" ht="29.25" customHeight="1" x14ac:dyDescent="0.25">
      <c r="B6" s="248" t="s">
        <v>84</v>
      </c>
      <c r="C6" s="248"/>
      <c r="D6" s="248"/>
      <c r="E6" s="248"/>
      <c r="F6" s="248"/>
      <c r="G6" s="248"/>
      <c r="H6" s="248"/>
      <c r="I6" s="248"/>
      <c r="J6" s="248"/>
      <c r="K6" s="248"/>
    </row>
    <row r="7" spans="1:12" x14ac:dyDescent="0.25">
      <c r="B7" s="248" t="s">
        <v>86</v>
      </c>
      <c r="C7" s="248"/>
      <c r="D7" s="248"/>
      <c r="E7" s="248"/>
      <c r="F7" s="248"/>
      <c r="G7" s="248"/>
      <c r="H7" s="248"/>
      <c r="I7" s="248"/>
      <c r="J7" s="248"/>
      <c r="K7" s="248"/>
    </row>
    <row r="8" spans="1:12" ht="18.75" customHeight="1" x14ac:dyDescent="0.25">
      <c r="B8" s="132"/>
    </row>
    <row r="9" spans="1:12" ht="15.75" customHeight="1" x14ac:dyDescent="0.25">
      <c r="A9" s="226"/>
      <c r="B9" s="256" t="s">
        <v>33</v>
      </c>
      <c r="C9" s="256" t="s">
        <v>117</v>
      </c>
      <c r="D9" s="256" t="s">
        <v>88</v>
      </c>
      <c r="E9" s="256"/>
      <c r="F9" s="256"/>
      <c r="G9" s="256"/>
      <c r="H9" s="256"/>
      <c r="I9" s="256"/>
      <c r="J9" s="256"/>
      <c r="K9" s="226"/>
      <c r="L9" s="226"/>
    </row>
    <row r="10" spans="1:12" ht="15.75" customHeight="1" x14ac:dyDescent="0.25">
      <c r="A10" s="226"/>
      <c r="B10" s="256"/>
      <c r="C10" s="256"/>
      <c r="D10" s="256" t="s">
        <v>118</v>
      </c>
      <c r="E10" s="256" t="s">
        <v>119</v>
      </c>
      <c r="F10" s="256" t="s">
        <v>120</v>
      </c>
      <c r="G10" s="256"/>
      <c r="H10" s="256"/>
      <c r="I10" s="256"/>
      <c r="J10" s="256"/>
      <c r="K10" s="226"/>
      <c r="L10" s="226"/>
    </row>
    <row r="11" spans="1:12" ht="83.25" customHeight="1" x14ac:dyDescent="0.25">
      <c r="A11" s="226"/>
      <c r="B11" s="256"/>
      <c r="C11" s="256"/>
      <c r="D11" s="256"/>
      <c r="E11" s="256"/>
      <c r="F11" s="225" t="s">
        <v>121</v>
      </c>
      <c r="G11" s="225" t="s">
        <v>122</v>
      </c>
      <c r="H11" s="225" t="s">
        <v>43</v>
      </c>
      <c r="I11" s="225" t="s">
        <v>123</v>
      </c>
      <c r="J11" s="225" t="s">
        <v>124</v>
      </c>
      <c r="K11" s="226"/>
      <c r="L11" s="226"/>
    </row>
    <row r="12" spans="1:12" ht="49.5" customHeight="1" x14ac:dyDescent="0.25">
      <c r="A12" s="226"/>
      <c r="B12" s="227">
        <v>1</v>
      </c>
      <c r="C12" s="228" t="s">
        <v>125</v>
      </c>
      <c r="D12" s="229"/>
      <c r="E12" s="230"/>
      <c r="F12" s="257">
        <v>97.624272700000006</v>
      </c>
      <c r="G12" s="258"/>
      <c r="H12" s="231">
        <v>21.2214384</v>
      </c>
      <c r="I12" s="231"/>
      <c r="J12" s="232">
        <v>118.8457111</v>
      </c>
      <c r="K12" s="226"/>
      <c r="L12" s="226"/>
    </row>
    <row r="13" spans="1:12" ht="15.75" customHeight="1" x14ac:dyDescent="0.25">
      <c r="A13" s="226"/>
      <c r="B13" s="252" t="s">
        <v>126</v>
      </c>
      <c r="C13" s="252"/>
      <c r="D13" s="252"/>
      <c r="E13" s="252"/>
      <c r="F13" s="253">
        <v>97.624272700000006</v>
      </c>
      <c r="G13" s="254"/>
      <c r="H13" s="233">
        <v>21.2214384</v>
      </c>
      <c r="I13" s="233"/>
      <c r="J13" s="233">
        <v>118.8457111</v>
      </c>
      <c r="K13" s="226"/>
      <c r="L13" s="226"/>
    </row>
    <row r="14" spans="1:12" ht="28.5" customHeight="1" x14ac:dyDescent="0.25">
      <c r="A14" s="226"/>
      <c r="B14" s="252" t="s">
        <v>127</v>
      </c>
      <c r="C14" s="252"/>
      <c r="D14" s="252"/>
      <c r="E14" s="252"/>
      <c r="F14" s="253">
        <v>97.624272700000006</v>
      </c>
      <c r="G14" s="254"/>
      <c r="H14" s="233">
        <v>21.2214384</v>
      </c>
      <c r="I14" s="233"/>
      <c r="J14" s="233">
        <v>118.8457111</v>
      </c>
      <c r="K14" s="226"/>
      <c r="L14" s="226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128</v>
      </c>
      <c r="D18" s="12"/>
      <c r="E18" s="12"/>
    </row>
    <row r="19" spans="3:5" ht="15" customHeight="1" x14ac:dyDescent="0.25">
      <c r="C19" s="33" t="s">
        <v>112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129</v>
      </c>
      <c r="D21" s="12"/>
      <c r="E21" s="12"/>
    </row>
    <row r="22" spans="3:5" ht="15" customHeight="1" x14ac:dyDescent="0.25">
      <c r="C22" s="33" t="s">
        <v>114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K4"/>
    <mergeCell ref="B7:K7"/>
    <mergeCell ref="B9:B11"/>
    <mergeCell ref="C9:C11"/>
    <mergeCell ref="D9:J9"/>
    <mergeCell ref="D10:D11"/>
    <mergeCell ref="E10:E11"/>
    <mergeCell ref="F10:J10"/>
    <mergeCell ref="B6:K6"/>
    <mergeCell ref="F12:G12"/>
    <mergeCell ref="B13:E13"/>
    <mergeCell ref="F13:G13"/>
  </mergeCells>
  <pageMargins left="0.7" right="0.7" top="0.75" bottom="0.75" header="0.3" footer="0.3"/>
  <pageSetup paperSize="9" scale="52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O72"/>
  <sheetViews>
    <sheetView view="pageBreakPreview" zoomScale="55" zoomScaleSheetLayoutView="55" workbookViewId="0">
      <selection activeCell="F71" sqref="F71"/>
    </sheetView>
  </sheetViews>
  <sheetFormatPr defaultColWidth="9.140625" defaultRowHeight="15.75" x14ac:dyDescent="0.25"/>
  <cols>
    <col min="1" max="1" width="9.140625" style="118"/>
    <col min="2" max="2" width="12.5703125" style="118" customWidth="1"/>
    <col min="3" max="3" width="22.42578125" style="118" customWidth="1"/>
    <col min="4" max="4" width="49.7109375" style="118" customWidth="1"/>
    <col min="5" max="5" width="10.140625" style="178" customWidth="1"/>
    <col min="6" max="6" width="20.7109375" style="178" customWidth="1"/>
    <col min="7" max="7" width="20" style="118" customWidth="1"/>
    <col min="8" max="8" width="16.7109375" style="155" customWidth="1"/>
    <col min="11" max="11" width="15" customWidth="1"/>
    <col min="15" max="15" width="9.140625" style="118"/>
  </cols>
  <sheetData>
    <row r="2" spans="1:15" s="210" customFormat="1" x14ac:dyDescent="0.25">
      <c r="A2" s="226"/>
      <c r="B2" s="226"/>
      <c r="C2" s="226"/>
      <c r="D2" s="226"/>
      <c r="E2" s="178"/>
      <c r="F2" s="178"/>
      <c r="G2" s="226"/>
      <c r="H2" s="155"/>
      <c r="O2" s="226"/>
    </row>
    <row r="3" spans="1:15" x14ac:dyDescent="0.25">
      <c r="A3" s="249" t="s">
        <v>130</v>
      </c>
      <c r="B3" s="249"/>
      <c r="C3" s="249"/>
      <c r="D3" s="249"/>
      <c r="E3" s="249"/>
      <c r="F3" s="249"/>
      <c r="G3" s="249"/>
      <c r="H3" s="249"/>
    </row>
    <row r="4" spans="1:15" x14ac:dyDescent="0.25">
      <c r="A4" s="255" t="s">
        <v>131</v>
      </c>
      <c r="B4" s="255"/>
      <c r="C4" s="255"/>
      <c r="D4" s="255"/>
      <c r="E4" s="255"/>
      <c r="F4" s="255"/>
      <c r="G4" s="255"/>
      <c r="H4" s="255"/>
    </row>
    <row r="5" spans="1:15" ht="18.75" customHeight="1" x14ac:dyDescent="0.25">
      <c r="A5" s="174"/>
      <c r="B5" s="174"/>
      <c r="C5" s="260" t="s">
        <v>132</v>
      </c>
      <c r="D5" s="260"/>
      <c r="E5" s="260"/>
      <c r="F5" s="260"/>
      <c r="G5" s="260"/>
      <c r="H5" s="260"/>
    </row>
    <row r="6" spans="1:15" x14ac:dyDescent="0.25">
      <c r="A6" s="154"/>
    </row>
    <row r="7" spans="1:15" x14ac:dyDescent="0.25">
      <c r="A7" s="259" t="s">
        <v>133</v>
      </c>
      <c r="B7" s="259"/>
      <c r="C7" s="259"/>
      <c r="D7" s="259"/>
      <c r="E7" s="259"/>
      <c r="F7" s="259"/>
      <c r="G7" s="259"/>
      <c r="H7" s="259"/>
    </row>
    <row r="8" spans="1:15" x14ac:dyDescent="0.25">
      <c r="A8" s="157"/>
      <c r="B8" s="157"/>
      <c r="C8" s="157"/>
      <c r="D8" s="157"/>
      <c r="F8" s="156"/>
      <c r="G8" s="157"/>
    </row>
    <row r="9" spans="1:15" ht="38.25" customHeight="1" x14ac:dyDescent="0.25">
      <c r="A9" s="256" t="s">
        <v>134</v>
      </c>
      <c r="B9" s="256" t="s">
        <v>135</v>
      </c>
      <c r="C9" s="256" t="s">
        <v>136</v>
      </c>
      <c r="D9" s="256" t="s">
        <v>137</v>
      </c>
      <c r="E9" s="265" t="s">
        <v>138</v>
      </c>
      <c r="F9" s="256" t="s">
        <v>139</v>
      </c>
      <c r="G9" s="256" t="s">
        <v>47</v>
      </c>
      <c r="H9" s="256"/>
    </row>
    <row r="10" spans="1:15" ht="40.700000000000003" customHeight="1" x14ac:dyDescent="0.25">
      <c r="A10" s="256"/>
      <c r="B10" s="256"/>
      <c r="C10" s="256"/>
      <c r="D10" s="256"/>
      <c r="E10" s="265"/>
      <c r="F10" s="256"/>
      <c r="G10" s="122" t="s">
        <v>140</v>
      </c>
      <c r="H10" s="126" t="s">
        <v>141</v>
      </c>
    </row>
    <row r="11" spans="1:15" x14ac:dyDescent="0.25">
      <c r="A11" s="162">
        <v>1</v>
      </c>
      <c r="B11" s="162"/>
      <c r="C11" s="162">
        <v>2</v>
      </c>
      <c r="D11" s="162" t="s">
        <v>142</v>
      </c>
      <c r="E11" s="184">
        <v>4</v>
      </c>
      <c r="F11" s="162">
        <v>5</v>
      </c>
      <c r="G11" s="162">
        <v>6</v>
      </c>
      <c r="H11" s="180">
        <v>7</v>
      </c>
    </row>
    <row r="12" spans="1:15" s="159" customFormat="1" x14ac:dyDescent="0.25">
      <c r="A12" s="262" t="s">
        <v>143</v>
      </c>
      <c r="B12" s="263"/>
      <c r="C12" s="264"/>
      <c r="D12" s="264"/>
      <c r="E12" s="263"/>
      <c r="F12" s="179">
        <f>SUM(F13:F16)</f>
        <v>92.828999999999994</v>
      </c>
      <c r="G12" s="10"/>
      <c r="H12" s="172">
        <f>SUM(H13:H16)</f>
        <v>895.98</v>
      </c>
    </row>
    <row r="13" spans="1:15" x14ac:dyDescent="0.25">
      <c r="A13" s="173">
        <v>1</v>
      </c>
      <c r="B13" s="161"/>
      <c r="C13" s="147" t="s">
        <v>144</v>
      </c>
      <c r="D13" s="8" t="s">
        <v>145</v>
      </c>
      <c r="E13" s="185" t="s">
        <v>146</v>
      </c>
      <c r="F13" s="147">
        <v>30.536000000000001</v>
      </c>
      <c r="G13" s="176">
        <v>9.4</v>
      </c>
      <c r="H13" s="164">
        <f>ROUND(F13*G13,2)</f>
        <v>287.04000000000002</v>
      </c>
    </row>
    <row r="14" spans="1:15" x14ac:dyDescent="0.25">
      <c r="A14" s="173">
        <v>2</v>
      </c>
      <c r="B14" s="161"/>
      <c r="C14" s="147" t="s">
        <v>147</v>
      </c>
      <c r="D14" s="8" t="s">
        <v>148</v>
      </c>
      <c r="E14" s="185" t="s">
        <v>146</v>
      </c>
      <c r="F14" s="147">
        <v>23.22</v>
      </c>
      <c r="G14" s="176">
        <v>9.92</v>
      </c>
      <c r="H14" s="164">
        <f>ROUND(F14*G14,2)</f>
        <v>230.34</v>
      </c>
    </row>
    <row r="15" spans="1:15" x14ac:dyDescent="0.25">
      <c r="A15" s="173">
        <v>3</v>
      </c>
      <c r="B15" s="161"/>
      <c r="C15" s="147" t="s">
        <v>149</v>
      </c>
      <c r="D15" s="8" t="s">
        <v>150</v>
      </c>
      <c r="E15" s="185" t="s">
        <v>146</v>
      </c>
      <c r="F15" s="147">
        <v>19.402000000000001</v>
      </c>
      <c r="G15" s="176">
        <v>9.76</v>
      </c>
      <c r="H15" s="164">
        <f>ROUND(F15*G15,2)</f>
        <v>189.36</v>
      </c>
    </row>
    <row r="16" spans="1:15" x14ac:dyDescent="0.25">
      <c r="A16" s="173">
        <v>4</v>
      </c>
      <c r="B16" s="161"/>
      <c r="C16" s="147" t="s">
        <v>151</v>
      </c>
      <c r="D16" s="8" t="s">
        <v>152</v>
      </c>
      <c r="E16" s="185" t="s">
        <v>146</v>
      </c>
      <c r="F16" s="147">
        <v>19.670999999999999</v>
      </c>
      <c r="G16" s="176">
        <v>9.6199999999999992</v>
      </c>
      <c r="H16" s="164">
        <f>ROUND(F16*G16,2)</f>
        <v>189.24</v>
      </c>
    </row>
    <row r="17" spans="1:8" x14ac:dyDescent="0.25">
      <c r="A17" s="261" t="s">
        <v>153</v>
      </c>
      <c r="B17" s="261"/>
      <c r="C17" s="261"/>
      <c r="D17" s="261"/>
      <c r="E17" s="261"/>
      <c r="F17" s="187"/>
      <c r="G17" s="160"/>
      <c r="H17" s="172">
        <f>H18</f>
        <v>87.9</v>
      </c>
    </row>
    <row r="18" spans="1:8" x14ac:dyDescent="0.25">
      <c r="A18" s="173">
        <v>5</v>
      </c>
      <c r="B18" s="158"/>
      <c r="C18" s="170">
        <v>2</v>
      </c>
      <c r="D18" s="177" t="s">
        <v>154</v>
      </c>
      <c r="E18" s="185" t="s">
        <v>146</v>
      </c>
      <c r="F18" s="173">
        <v>6.3554000000000004</v>
      </c>
      <c r="G18" s="169"/>
      <c r="H18" s="181">
        <v>87.9</v>
      </c>
    </row>
    <row r="19" spans="1:8" s="159" customFormat="1" x14ac:dyDescent="0.25">
      <c r="A19" s="262" t="s">
        <v>155</v>
      </c>
      <c r="B19" s="263"/>
      <c r="C19" s="264"/>
      <c r="D19" s="264"/>
      <c r="E19" s="263"/>
      <c r="F19" s="187"/>
      <c r="G19" s="160"/>
      <c r="H19" s="172">
        <f>SUM(H20:H28)</f>
        <v>1274.52</v>
      </c>
    </row>
    <row r="20" spans="1:8" ht="25.5" customHeight="1" x14ac:dyDescent="0.25">
      <c r="A20" s="173">
        <v>6</v>
      </c>
      <c r="B20" s="158"/>
      <c r="C20" s="147" t="s">
        <v>156</v>
      </c>
      <c r="D20" s="8" t="s">
        <v>157</v>
      </c>
      <c r="E20" s="185" t="s">
        <v>158</v>
      </c>
      <c r="F20" s="147">
        <v>2.48</v>
      </c>
      <c r="G20" s="103">
        <v>197.01</v>
      </c>
      <c r="H20" s="164">
        <f t="shared" ref="H20:H28" si="0">ROUND(F20*G20,2)</f>
        <v>488.58</v>
      </c>
    </row>
    <row r="21" spans="1:8" s="159" customFormat="1" ht="25.5" x14ac:dyDescent="0.25">
      <c r="A21" s="173">
        <v>7</v>
      </c>
      <c r="B21" s="158"/>
      <c r="C21" s="147" t="s">
        <v>159</v>
      </c>
      <c r="D21" s="8" t="s">
        <v>160</v>
      </c>
      <c r="E21" s="185" t="s">
        <v>158</v>
      </c>
      <c r="F21" s="147">
        <v>3.8090999999999999</v>
      </c>
      <c r="G21" s="103">
        <v>111.99</v>
      </c>
      <c r="H21" s="164">
        <f t="shared" si="0"/>
        <v>426.58</v>
      </c>
    </row>
    <row r="22" spans="1:8" x14ac:dyDescent="0.25">
      <c r="A22" s="173">
        <v>8</v>
      </c>
      <c r="B22" s="158"/>
      <c r="C22" s="147" t="s">
        <v>161</v>
      </c>
      <c r="D22" s="8" t="s">
        <v>162</v>
      </c>
      <c r="E22" s="185" t="s">
        <v>158</v>
      </c>
      <c r="F22" s="147">
        <v>2.8767999999999998</v>
      </c>
      <c r="G22" s="103">
        <v>65.709999999999994</v>
      </c>
      <c r="H22" s="164">
        <f t="shared" si="0"/>
        <v>189.03</v>
      </c>
    </row>
    <row r="23" spans="1:8" ht="25.5" customHeight="1" x14ac:dyDescent="0.25">
      <c r="A23" s="173">
        <v>9</v>
      </c>
      <c r="B23" s="158"/>
      <c r="C23" s="147" t="s">
        <v>163</v>
      </c>
      <c r="D23" s="8" t="s">
        <v>164</v>
      </c>
      <c r="E23" s="185" t="s">
        <v>158</v>
      </c>
      <c r="F23" s="147">
        <v>17.000800000000002</v>
      </c>
      <c r="G23" s="103">
        <v>8.1</v>
      </c>
      <c r="H23" s="164">
        <f t="shared" si="0"/>
        <v>137.71</v>
      </c>
    </row>
    <row r="24" spans="1:8" ht="25.5" customHeight="1" x14ac:dyDescent="0.25">
      <c r="A24" s="173">
        <v>10</v>
      </c>
      <c r="B24" s="158"/>
      <c r="C24" s="147" t="s">
        <v>165</v>
      </c>
      <c r="D24" s="8" t="s">
        <v>166</v>
      </c>
      <c r="E24" s="185" t="s">
        <v>158</v>
      </c>
      <c r="F24" s="147">
        <v>4.6440000000000001</v>
      </c>
      <c r="G24" s="103">
        <v>3.28</v>
      </c>
      <c r="H24" s="164">
        <f t="shared" si="0"/>
        <v>15.23</v>
      </c>
    </row>
    <row r="25" spans="1:8" x14ac:dyDescent="0.25">
      <c r="A25" s="173">
        <v>11</v>
      </c>
      <c r="B25" s="158"/>
      <c r="C25" s="147" t="s">
        <v>167</v>
      </c>
      <c r="D25" s="8" t="s">
        <v>168</v>
      </c>
      <c r="E25" s="185" t="s">
        <v>158</v>
      </c>
      <c r="F25" s="147">
        <v>3.9049999999999998</v>
      </c>
      <c r="G25" s="103">
        <v>2.08</v>
      </c>
      <c r="H25" s="164">
        <f t="shared" si="0"/>
        <v>8.1199999999999992</v>
      </c>
    </row>
    <row r="26" spans="1:8" ht="25.5" customHeight="1" x14ac:dyDescent="0.25">
      <c r="A26" s="173">
        <v>12</v>
      </c>
      <c r="B26" s="158"/>
      <c r="C26" s="147" t="s">
        <v>169</v>
      </c>
      <c r="D26" s="8" t="s">
        <v>170</v>
      </c>
      <c r="E26" s="185" t="s">
        <v>158</v>
      </c>
      <c r="F26" s="147">
        <v>6.6299999999999998E-2</v>
      </c>
      <c r="G26" s="103">
        <v>70.010000000000005</v>
      </c>
      <c r="H26" s="164">
        <f t="shared" si="0"/>
        <v>4.6399999999999997</v>
      </c>
    </row>
    <row r="27" spans="1:8" ht="25.5" x14ac:dyDescent="0.25">
      <c r="A27" s="173">
        <v>13</v>
      </c>
      <c r="B27" s="158"/>
      <c r="C27" s="147" t="s">
        <v>171</v>
      </c>
      <c r="D27" s="8" t="s">
        <v>172</v>
      </c>
      <c r="E27" s="185" t="s">
        <v>158</v>
      </c>
      <c r="F27" s="147">
        <v>4.6440000000000001</v>
      </c>
      <c r="G27" s="103">
        <v>0.9</v>
      </c>
      <c r="H27" s="164">
        <f t="shared" si="0"/>
        <v>4.18</v>
      </c>
    </row>
    <row r="28" spans="1:8" x14ac:dyDescent="0.25">
      <c r="A28" s="173">
        <v>14</v>
      </c>
      <c r="B28" s="158"/>
      <c r="C28" s="147" t="s">
        <v>173</v>
      </c>
      <c r="D28" s="8" t="s">
        <v>174</v>
      </c>
      <c r="E28" s="185" t="s">
        <v>158</v>
      </c>
      <c r="F28" s="147">
        <v>0.2379</v>
      </c>
      <c r="G28" s="103">
        <v>1.9</v>
      </c>
      <c r="H28" s="164">
        <f t="shared" si="0"/>
        <v>0.45</v>
      </c>
    </row>
    <row r="29" spans="1:8" ht="15" customHeight="1" x14ac:dyDescent="0.25">
      <c r="A29" s="261" t="s">
        <v>43</v>
      </c>
      <c r="B29" s="261"/>
      <c r="C29" s="261"/>
      <c r="D29" s="261"/>
      <c r="E29" s="261"/>
      <c r="F29" s="188"/>
      <c r="G29" s="10"/>
      <c r="H29" s="172">
        <f>SUM(H30:H31)</f>
        <v>4958.28</v>
      </c>
    </row>
    <row r="30" spans="1:8" ht="15" customHeight="1" x14ac:dyDescent="0.25">
      <c r="A30" s="171">
        <v>15</v>
      </c>
      <c r="B30" s="104"/>
      <c r="C30" s="170" t="s">
        <v>175</v>
      </c>
      <c r="D30" s="182" t="s">
        <v>176</v>
      </c>
      <c r="E30" s="186" t="s">
        <v>177</v>
      </c>
      <c r="F30" s="186">
        <v>1</v>
      </c>
      <c r="G30" s="182">
        <v>3861</v>
      </c>
      <c r="H30" s="164">
        <f>ROUND(F30*G30,2)</f>
        <v>3861</v>
      </c>
    </row>
    <row r="31" spans="1:8" ht="18" customHeight="1" x14ac:dyDescent="0.25">
      <c r="A31" s="171">
        <v>16</v>
      </c>
      <c r="B31" s="104"/>
      <c r="C31" s="170" t="s">
        <v>178</v>
      </c>
      <c r="D31" s="183" t="s">
        <v>179</v>
      </c>
      <c r="E31" s="186" t="s">
        <v>180</v>
      </c>
      <c r="F31" s="186">
        <v>1</v>
      </c>
      <c r="G31" s="194">
        <v>1097.28</v>
      </c>
      <c r="H31" s="195">
        <f>ROUND(F31*G31,2)</f>
        <v>1097.28</v>
      </c>
    </row>
    <row r="32" spans="1:8" x14ac:dyDescent="0.25">
      <c r="A32" s="262" t="s">
        <v>181</v>
      </c>
      <c r="B32" s="263"/>
      <c r="C32" s="264"/>
      <c r="D32" s="264"/>
      <c r="E32" s="263"/>
      <c r="F32" s="187"/>
      <c r="G32" s="160"/>
      <c r="H32" s="172">
        <f>SUM(H33:H65)</f>
        <v>11957.47</v>
      </c>
    </row>
    <row r="33" spans="1:8" ht="38.25" customHeight="1" x14ac:dyDescent="0.25">
      <c r="A33" s="171">
        <v>17</v>
      </c>
      <c r="B33" s="158"/>
      <c r="C33" s="147" t="s">
        <v>182</v>
      </c>
      <c r="D33" s="8" t="s">
        <v>183</v>
      </c>
      <c r="E33" s="2" t="s">
        <v>184</v>
      </c>
      <c r="F33" s="147">
        <v>0.61199999999999999</v>
      </c>
      <c r="G33" s="103">
        <v>8128</v>
      </c>
      <c r="H33" s="164">
        <f t="shared" ref="H33:H65" si="1">ROUND(F33*G33,2)</f>
        <v>4974.34</v>
      </c>
    </row>
    <row r="34" spans="1:8" ht="38.25" customHeight="1" x14ac:dyDescent="0.25">
      <c r="A34" s="171">
        <v>18</v>
      </c>
      <c r="B34" s="158"/>
      <c r="C34" s="147" t="s">
        <v>185</v>
      </c>
      <c r="D34" s="8" t="s">
        <v>186</v>
      </c>
      <c r="E34" s="2" t="s">
        <v>184</v>
      </c>
      <c r="F34" s="147">
        <v>0.58799999999999997</v>
      </c>
      <c r="G34" s="103">
        <v>5999.99</v>
      </c>
      <c r="H34" s="164">
        <f t="shared" si="1"/>
        <v>3527.99</v>
      </c>
    </row>
    <row r="35" spans="1:8" ht="38.25" customHeight="1" x14ac:dyDescent="0.25">
      <c r="A35" s="171">
        <v>19</v>
      </c>
      <c r="B35" s="158"/>
      <c r="C35" s="147" t="s">
        <v>187</v>
      </c>
      <c r="D35" s="8" t="s">
        <v>188</v>
      </c>
      <c r="E35" s="2" t="s">
        <v>189</v>
      </c>
      <c r="F35" s="147">
        <v>110</v>
      </c>
      <c r="G35" s="103">
        <v>8.2799999999999994</v>
      </c>
      <c r="H35" s="164">
        <f t="shared" si="1"/>
        <v>910.8</v>
      </c>
    </row>
    <row r="36" spans="1:8" x14ac:dyDescent="0.25">
      <c r="A36" s="171">
        <v>20</v>
      </c>
      <c r="B36" s="158"/>
      <c r="C36" s="147" t="s">
        <v>190</v>
      </c>
      <c r="D36" s="8" t="s">
        <v>191</v>
      </c>
      <c r="E36" s="2" t="s">
        <v>192</v>
      </c>
      <c r="F36" s="147">
        <v>1</v>
      </c>
      <c r="G36" s="103">
        <v>682</v>
      </c>
      <c r="H36" s="164">
        <f t="shared" si="1"/>
        <v>682</v>
      </c>
    </row>
    <row r="37" spans="1:8" ht="25.5" customHeight="1" x14ac:dyDescent="0.25">
      <c r="A37" s="171">
        <v>21</v>
      </c>
      <c r="B37" s="158"/>
      <c r="C37" s="147" t="s">
        <v>193</v>
      </c>
      <c r="D37" s="8" t="s">
        <v>194</v>
      </c>
      <c r="E37" s="2" t="s">
        <v>195</v>
      </c>
      <c r="F37" s="147">
        <v>0.03</v>
      </c>
      <c r="G37" s="103">
        <v>17230.189999999999</v>
      </c>
      <c r="H37" s="164">
        <f t="shared" si="1"/>
        <v>516.91</v>
      </c>
    </row>
    <row r="38" spans="1:8" x14ac:dyDescent="0.25">
      <c r="A38" s="171">
        <v>22</v>
      </c>
      <c r="B38" s="158"/>
      <c r="C38" s="147" t="s">
        <v>196</v>
      </c>
      <c r="D38" s="8" t="s">
        <v>197</v>
      </c>
      <c r="E38" s="2" t="s">
        <v>198</v>
      </c>
      <c r="F38" s="147">
        <v>1.1000000000000001</v>
      </c>
      <c r="G38" s="103">
        <v>277.5</v>
      </c>
      <c r="H38" s="164">
        <f t="shared" si="1"/>
        <v>305.25</v>
      </c>
    </row>
    <row r="39" spans="1:8" ht="25.5" customHeight="1" x14ac:dyDescent="0.25">
      <c r="A39" s="171">
        <v>23</v>
      </c>
      <c r="B39" s="158"/>
      <c r="C39" s="147" t="s">
        <v>199</v>
      </c>
      <c r="D39" s="8" t="s">
        <v>200</v>
      </c>
      <c r="E39" s="2" t="s">
        <v>184</v>
      </c>
      <c r="F39" s="147">
        <v>5.6649999999999999E-2</v>
      </c>
      <c r="G39" s="103">
        <v>5000</v>
      </c>
      <c r="H39" s="164">
        <f t="shared" si="1"/>
        <v>283.25</v>
      </c>
    </row>
    <row r="40" spans="1:8" ht="25.5" customHeight="1" x14ac:dyDescent="0.25">
      <c r="A40" s="171">
        <v>24</v>
      </c>
      <c r="B40" s="158"/>
      <c r="C40" s="147" t="s">
        <v>201</v>
      </c>
      <c r="D40" s="8" t="s">
        <v>202</v>
      </c>
      <c r="E40" s="2" t="s">
        <v>184</v>
      </c>
      <c r="F40" s="147">
        <v>0.02</v>
      </c>
      <c r="G40" s="103">
        <v>11500</v>
      </c>
      <c r="H40" s="164">
        <f t="shared" si="1"/>
        <v>230</v>
      </c>
    </row>
    <row r="41" spans="1:8" ht="25.5" customHeight="1" x14ac:dyDescent="0.25">
      <c r="A41" s="171">
        <v>25</v>
      </c>
      <c r="B41" s="158"/>
      <c r="C41" s="147" t="s">
        <v>203</v>
      </c>
      <c r="D41" s="8" t="s">
        <v>204</v>
      </c>
      <c r="E41" s="2" t="s">
        <v>192</v>
      </c>
      <c r="F41" s="147">
        <v>0.29099999999999998</v>
      </c>
      <c r="G41" s="103">
        <v>600</v>
      </c>
      <c r="H41" s="164">
        <f t="shared" si="1"/>
        <v>174.6</v>
      </c>
    </row>
    <row r="42" spans="1:8" x14ac:dyDescent="0.25">
      <c r="A42" s="171">
        <v>26</v>
      </c>
      <c r="B42" s="158"/>
      <c r="C42" s="147" t="s">
        <v>205</v>
      </c>
      <c r="D42" s="8" t="s">
        <v>206</v>
      </c>
      <c r="E42" s="2" t="s">
        <v>195</v>
      </c>
      <c r="F42" s="147">
        <v>0.1</v>
      </c>
      <c r="G42" s="103">
        <v>887.03</v>
      </c>
      <c r="H42" s="164">
        <f t="shared" si="1"/>
        <v>88.7</v>
      </c>
    </row>
    <row r="43" spans="1:8" ht="25.5" customHeight="1" x14ac:dyDescent="0.25">
      <c r="A43" s="171">
        <v>27</v>
      </c>
      <c r="B43" s="158"/>
      <c r="C43" s="147" t="s">
        <v>207</v>
      </c>
      <c r="D43" s="8" t="s">
        <v>208</v>
      </c>
      <c r="E43" s="2" t="s">
        <v>184</v>
      </c>
      <c r="F43" s="147">
        <v>6.9999999999999999E-4</v>
      </c>
      <c r="G43" s="103">
        <v>86162.5</v>
      </c>
      <c r="H43" s="164">
        <f t="shared" si="1"/>
        <v>60.31</v>
      </c>
    </row>
    <row r="44" spans="1:8" ht="25.5" customHeight="1" x14ac:dyDescent="0.25">
      <c r="A44" s="171">
        <v>28</v>
      </c>
      <c r="B44" s="158"/>
      <c r="C44" s="147" t="s">
        <v>209</v>
      </c>
      <c r="D44" s="8" t="s">
        <v>210</v>
      </c>
      <c r="E44" s="2" t="s">
        <v>195</v>
      </c>
      <c r="F44" s="147">
        <v>0.03</v>
      </c>
      <c r="G44" s="103">
        <v>1335.52</v>
      </c>
      <c r="H44" s="164">
        <f t="shared" si="1"/>
        <v>40.07</v>
      </c>
    </row>
    <row r="45" spans="1:8" x14ac:dyDescent="0.25">
      <c r="A45" s="171">
        <v>29</v>
      </c>
      <c r="B45" s="158"/>
      <c r="C45" s="147" t="s">
        <v>211</v>
      </c>
      <c r="D45" s="8" t="s">
        <v>212</v>
      </c>
      <c r="E45" s="2" t="s">
        <v>184</v>
      </c>
      <c r="F45" s="147">
        <v>2.398E-3</v>
      </c>
      <c r="G45" s="103">
        <v>12430</v>
      </c>
      <c r="H45" s="164">
        <f t="shared" si="1"/>
        <v>29.81</v>
      </c>
    </row>
    <row r="46" spans="1:8" s="159" customFormat="1" x14ac:dyDescent="0.25">
      <c r="A46" s="171">
        <v>30</v>
      </c>
      <c r="B46" s="158"/>
      <c r="C46" s="147" t="s">
        <v>213</v>
      </c>
      <c r="D46" s="8" t="s">
        <v>214</v>
      </c>
      <c r="E46" s="2" t="s">
        <v>198</v>
      </c>
      <c r="F46" s="147">
        <v>0.55000000000000004</v>
      </c>
      <c r="G46" s="103">
        <v>39</v>
      </c>
      <c r="H46" s="164">
        <f t="shared" si="1"/>
        <v>21.45</v>
      </c>
    </row>
    <row r="47" spans="1:8" ht="25.5" customHeight="1" x14ac:dyDescent="0.25">
      <c r="A47" s="171">
        <v>31</v>
      </c>
      <c r="B47" s="158"/>
      <c r="C47" s="147" t="s">
        <v>215</v>
      </c>
      <c r="D47" s="8" t="s">
        <v>216</v>
      </c>
      <c r="E47" s="2" t="s">
        <v>192</v>
      </c>
      <c r="F47" s="147">
        <v>3.1E-2</v>
      </c>
      <c r="G47" s="103">
        <v>684</v>
      </c>
      <c r="H47" s="164">
        <f t="shared" si="1"/>
        <v>21.2</v>
      </c>
    </row>
    <row r="48" spans="1:8" x14ac:dyDescent="0.25">
      <c r="A48" s="171">
        <v>32</v>
      </c>
      <c r="B48" s="158"/>
      <c r="C48" s="147" t="s">
        <v>217</v>
      </c>
      <c r="D48" s="8" t="s">
        <v>218</v>
      </c>
      <c r="E48" s="2" t="s">
        <v>219</v>
      </c>
      <c r="F48" s="147">
        <v>1.905</v>
      </c>
      <c r="G48" s="103">
        <v>9.0399999999999991</v>
      </c>
      <c r="H48" s="164">
        <f t="shared" si="1"/>
        <v>17.22</v>
      </c>
    </row>
    <row r="49" spans="1:8" ht="25.5" customHeight="1" x14ac:dyDescent="0.25">
      <c r="A49" s="171">
        <v>33</v>
      </c>
      <c r="B49" s="158"/>
      <c r="C49" s="147" t="s">
        <v>220</v>
      </c>
      <c r="D49" s="8" t="s">
        <v>221</v>
      </c>
      <c r="E49" s="2" t="s">
        <v>222</v>
      </c>
      <c r="F49" s="147">
        <v>14.13885</v>
      </c>
      <c r="G49" s="103">
        <v>1</v>
      </c>
      <c r="H49" s="164">
        <f t="shared" si="1"/>
        <v>14.14</v>
      </c>
    </row>
    <row r="50" spans="1:8" x14ac:dyDescent="0.25">
      <c r="A50" s="171">
        <v>34</v>
      </c>
      <c r="B50" s="158"/>
      <c r="C50" s="147" t="s">
        <v>223</v>
      </c>
      <c r="D50" s="8" t="s">
        <v>224</v>
      </c>
      <c r="E50" s="2" t="s">
        <v>219</v>
      </c>
      <c r="F50" s="147">
        <v>1.3260000000000001</v>
      </c>
      <c r="G50" s="103">
        <v>10.57</v>
      </c>
      <c r="H50" s="164">
        <f t="shared" si="1"/>
        <v>14.02</v>
      </c>
    </row>
    <row r="51" spans="1:8" x14ac:dyDescent="0.25">
      <c r="A51" s="171">
        <v>35</v>
      </c>
      <c r="B51" s="158"/>
      <c r="C51" s="147" t="s">
        <v>225</v>
      </c>
      <c r="D51" s="8" t="s">
        <v>226</v>
      </c>
      <c r="E51" s="2" t="s">
        <v>177</v>
      </c>
      <c r="F51" s="147">
        <v>0.05</v>
      </c>
      <c r="G51" s="103">
        <v>266.67</v>
      </c>
      <c r="H51" s="164">
        <f t="shared" si="1"/>
        <v>13.33</v>
      </c>
    </row>
    <row r="52" spans="1:8" x14ac:dyDescent="0.25">
      <c r="A52" s="171">
        <v>36</v>
      </c>
      <c r="B52" s="158"/>
      <c r="C52" s="147" t="s">
        <v>227</v>
      </c>
      <c r="D52" s="8" t="s">
        <v>228</v>
      </c>
      <c r="E52" s="2" t="s">
        <v>177</v>
      </c>
      <c r="F52" s="147">
        <v>11</v>
      </c>
      <c r="G52" s="103">
        <v>0.71</v>
      </c>
      <c r="H52" s="164">
        <f t="shared" si="1"/>
        <v>7.81</v>
      </c>
    </row>
    <row r="53" spans="1:8" x14ac:dyDescent="0.25">
      <c r="A53" s="171">
        <v>37</v>
      </c>
      <c r="B53" s="158"/>
      <c r="C53" s="147" t="s">
        <v>229</v>
      </c>
      <c r="D53" s="8" t="s">
        <v>230</v>
      </c>
      <c r="E53" s="2" t="s">
        <v>184</v>
      </c>
      <c r="F53" s="147">
        <v>3.7199999999999999E-4</v>
      </c>
      <c r="G53" s="103">
        <v>12430</v>
      </c>
      <c r="H53" s="164">
        <f t="shared" si="1"/>
        <v>4.62</v>
      </c>
    </row>
    <row r="54" spans="1:8" x14ac:dyDescent="0.25">
      <c r="A54" s="171">
        <v>38</v>
      </c>
      <c r="B54" s="158"/>
      <c r="C54" s="147" t="s">
        <v>231</v>
      </c>
      <c r="D54" s="8" t="s">
        <v>232</v>
      </c>
      <c r="E54" s="2" t="s">
        <v>184</v>
      </c>
      <c r="F54" s="147">
        <v>4.9799999999999996E-4</v>
      </c>
      <c r="G54" s="103">
        <v>7826.9</v>
      </c>
      <c r="H54" s="164">
        <f t="shared" si="1"/>
        <v>3.9</v>
      </c>
    </row>
    <row r="55" spans="1:8" x14ac:dyDescent="0.25">
      <c r="A55" s="171">
        <v>39</v>
      </c>
      <c r="B55" s="158"/>
      <c r="C55" s="147" t="s">
        <v>233</v>
      </c>
      <c r="D55" s="8" t="s">
        <v>234</v>
      </c>
      <c r="E55" s="2" t="s">
        <v>235</v>
      </c>
      <c r="F55" s="147">
        <v>2.5260000000000001E-2</v>
      </c>
      <c r="G55" s="103">
        <v>120</v>
      </c>
      <c r="H55" s="164">
        <f t="shared" si="1"/>
        <v>3.03</v>
      </c>
    </row>
    <row r="56" spans="1:8" x14ac:dyDescent="0.25">
      <c r="A56" s="171">
        <v>40</v>
      </c>
      <c r="B56" s="158"/>
      <c r="C56" s="147" t="s">
        <v>236</v>
      </c>
      <c r="D56" s="8" t="s">
        <v>237</v>
      </c>
      <c r="E56" s="2" t="s">
        <v>238</v>
      </c>
      <c r="F56" s="147">
        <v>1.0999999999999999E-2</v>
      </c>
      <c r="G56" s="103">
        <v>270</v>
      </c>
      <c r="H56" s="164">
        <f t="shared" si="1"/>
        <v>2.97</v>
      </c>
    </row>
    <row r="57" spans="1:8" x14ac:dyDescent="0.25">
      <c r="A57" s="171">
        <v>41</v>
      </c>
      <c r="B57" s="158"/>
      <c r="C57" s="147" t="s">
        <v>239</v>
      </c>
      <c r="D57" s="8" t="s">
        <v>240</v>
      </c>
      <c r="E57" s="2" t="s">
        <v>184</v>
      </c>
      <c r="F57" s="147">
        <v>2.9999999999999997E-4</v>
      </c>
      <c r="G57" s="103">
        <v>9424</v>
      </c>
      <c r="H57" s="164">
        <f t="shared" si="1"/>
        <v>2.83</v>
      </c>
    </row>
    <row r="58" spans="1:8" ht="25.5" customHeight="1" x14ac:dyDescent="0.25">
      <c r="A58" s="171">
        <v>42</v>
      </c>
      <c r="B58" s="158"/>
      <c r="C58" s="147" t="s">
        <v>241</v>
      </c>
      <c r="D58" s="8" t="s">
        <v>242</v>
      </c>
      <c r="E58" s="2" t="s">
        <v>192</v>
      </c>
      <c r="F58" s="147">
        <v>5.0000000000000001E-3</v>
      </c>
      <c r="G58" s="103">
        <v>558.33000000000004</v>
      </c>
      <c r="H58" s="164">
        <f t="shared" si="1"/>
        <v>2.79</v>
      </c>
    </row>
    <row r="59" spans="1:8" ht="25.5" customHeight="1" x14ac:dyDescent="0.25">
      <c r="A59" s="171">
        <v>43</v>
      </c>
      <c r="B59" s="158"/>
      <c r="C59" s="147" t="s">
        <v>243</v>
      </c>
      <c r="D59" s="8" t="s">
        <v>244</v>
      </c>
      <c r="E59" s="2" t="s">
        <v>238</v>
      </c>
      <c r="F59" s="147">
        <v>1.06E-3</v>
      </c>
      <c r="G59" s="103">
        <v>1740.2</v>
      </c>
      <c r="H59" s="164">
        <f t="shared" si="1"/>
        <v>1.84</v>
      </c>
    </row>
    <row r="60" spans="1:8" x14ac:dyDescent="0.25">
      <c r="A60" s="171">
        <v>44</v>
      </c>
      <c r="B60" s="158"/>
      <c r="C60" s="147" t="s">
        <v>245</v>
      </c>
      <c r="D60" s="8" t="s">
        <v>246</v>
      </c>
      <c r="E60" s="2" t="s">
        <v>219</v>
      </c>
      <c r="F60" s="147">
        <v>0.03</v>
      </c>
      <c r="G60" s="103">
        <v>28.6</v>
      </c>
      <c r="H60" s="164">
        <f t="shared" si="1"/>
        <v>0.86</v>
      </c>
    </row>
    <row r="61" spans="1:8" s="159" customFormat="1" x14ac:dyDescent="0.25">
      <c r="A61" s="171">
        <v>45</v>
      </c>
      <c r="B61" s="158"/>
      <c r="C61" s="147" t="s">
        <v>247</v>
      </c>
      <c r="D61" s="8" t="s">
        <v>248</v>
      </c>
      <c r="E61" s="2" t="s">
        <v>249</v>
      </c>
      <c r="F61" s="147">
        <v>4.0000000000000001E-3</v>
      </c>
      <c r="G61" s="103">
        <v>110</v>
      </c>
      <c r="H61" s="164">
        <f t="shared" si="1"/>
        <v>0.44</v>
      </c>
    </row>
    <row r="62" spans="1:8" ht="25.5" customHeight="1" x14ac:dyDescent="0.25">
      <c r="A62" s="171">
        <v>46</v>
      </c>
      <c r="B62" s="158"/>
      <c r="C62" s="147" t="s">
        <v>250</v>
      </c>
      <c r="D62" s="8" t="s">
        <v>251</v>
      </c>
      <c r="E62" s="2" t="s">
        <v>184</v>
      </c>
      <c r="F62" s="147">
        <v>8.9999999999999998E-4</v>
      </c>
      <c r="G62" s="103">
        <v>480</v>
      </c>
      <c r="H62" s="164">
        <f t="shared" si="1"/>
        <v>0.43</v>
      </c>
    </row>
    <row r="63" spans="1:8" x14ac:dyDescent="0.25">
      <c r="A63" s="171">
        <v>47</v>
      </c>
      <c r="B63" s="158"/>
      <c r="C63" s="147" t="s">
        <v>252</v>
      </c>
      <c r="D63" s="8" t="s">
        <v>253</v>
      </c>
      <c r="E63" s="2" t="s">
        <v>219</v>
      </c>
      <c r="F63" s="147">
        <v>0.06</v>
      </c>
      <c r="G63" s="103">
        <v>6.4</v>
      </c>
      <c r="H63" s="164">
        <f t="shared" si="1"/>
        <v>0.38</v>
      </c>
    </row>
    <row r="64" spans="1:8" x14ac:dyDescent="0.25">
      <c r="A64" s="171">
        <v>48</v>
      </c>
      <c r="B64" s="158"/>
      <c r="C64" s="147" t="s">
        <v>254</v>
      </c>
      <c r="D64" s="8" t="s">
        <v>255</v>
      </c>
      <c r="E64" s="2" t="s">
        <v>192</v>
      </c>
      <c r="F64" s="147">
        <v>3.1E-4</v>
      </c>
      <c r="G64" s="103">
        <v>463.3</v>
      </c>
      <c r="H64" s="164">
        <f t="shared" si="1"/>
        <v>0.14000000000000001</v>
      </c>
    </row>
    <row r="65" spans="1:8" ht="38.25" customHeight="1" x14ac:dyDescent="0.25">
      <c r="A65" s="171">
        <v>49</v>
      </c>
      <c r="B65" s="158"/>
      <c r="C65" s="147" t="s">
        <v>256</v>
      </c>
      <c r="D65" s="8" t="s">
        <v>257</v>
      </c>
      <c r="E65" s="2" t="s">
        <v>192</v>
      </c>
      <c r="F65" s="147">
        <v>7.5000000000000002E-4</v>
      </c>
      <c r="G65" s="103">
        <v>55.26</v>
      </c>
      <c r="H65" s="164">
        <f t="shared" si="1"/>
        <v>0.04</v>
      </c>
    </row>
    <row r="68" spans="1:8" x14ac:dyDescent="0.25">
      <c r="B68" s="118" t="s">
        <v>128</v>
      </c>
    </row>
    <row r="69" spans="1:8" x14ac:dyDescent="0.25">
      <c r="B69" s="155" t="s">
        <v>112</v>
      </c>
    </row>
    <row r="71" spans="1:8" x14ac:dyDescent="0.25">
      <c r="B71" s="118" t="s">
        <v>129</v>
      </c>
    </row>
    <row r="72" spans="1:8" x14ac:dyDescent="0.25">
      <c r="B72" s="155" t="s">
        <v>114</v>
      </c>
    </row>
  </sheetData>
  <mergeCells count="16">
    <mergeCell ref="A17:E17"/>
    <mergeCell ref="A32:E32"/>
    <mergeCell ref="A12:E12"/>
    <mergeCell ref="A19:E19"/>
    <mergeCell ref="D9:D10"/>
    <mergeCell ref="E9:E10"/>
    <mergeCell ref="A29:E29"/>
    <mergeCell ref="A3:H3"/>
    <mergeCell ref="A4:H4"/>
    <mergeCell ref="A7:H7"/>
    <mergeCell ref="A9:A10"/>
    <mergeCell ref="B9:B10"/>
    <mergeCell ref="C9:C10"/>
    <mergeCell ref="C5:H5"/>
    <mergeCell ref="F9:F10"/>
    <mergeCell ref="G9:H9"/>
  </mergeCells>
  <conditionalFormatting sqref="C20:C28">
    <cfRule type="duplicateValues" dxfId="5" priority="1"/>
  </conditionalFormatting>
  <conditionalFormatting sqref="C33:C65">
    <cfRule type="duplicateValues" dxfId="4" priority="2"/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AK50"/>
  <sheetViews>
    <sheetView tabSelected="1" view="pageBreakPreview" workbookViewId="0">
      <selection activeCell="H10" sqref="H10:AK10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7" width="14.42578125" customWidth="1"/>
    <col min="12" max="12" width="13.5703125" customWidth="1"/>
  </cols>
  <sheetData>
    <row r="1" spans="2:37" x14ac:dyDescent="0.25">
      <c r="B1" s="4"/>
      <c r="C1" s="4"/>
      <c r="D1" s="4"/>
      <c r="E1" s="4"/>
    </row>
    <row r="2" spans="2:37" x14ac:dyDescent="0.25">
      <c r="B2" s="4"/>
      <c r="C2" s="4"/>
      <c r="D2" s="4"/>
      <c r="E2" s="52" t="s">
        <v>258</v>
      </c>
    </row>
    <row r="3" spans="2:37" x14ac:dyDescent="0.25">
      <c r="B3" s="4"/>
      <c r="C3" s="4"/>
      <c r="D3" s="4"/>
      <c r="E3" s="4"/>
    </row>
    <row r="4" spans="2:37" x14ac:dyDescent="0.25">
      <c r="B4" s="4"/>
      <c r="C4" s="4"/>
      <c r="D4" s="4"/>
      <c r="E4" s="4"/>
    </row>
    <row r="5" spans="2:37" x14ac:dyDescent="0.25">
      <c r="B5" s="238" t="s">
        <v>45</v>
      </c>
      <c r="C5" s="238"/>
      <c r="D5" s="238"/>
      <c r="E5" s="238"/>
    </row>
    <row r="6" spans="2:37" x14ac:dyDescent="0.25">
      <c r="B6" s="166"/>
      <c r="C6" s="4"/>
      <c r="D6" s="4"/>
      <c r="E6" s="4"/>
    </row>
    <row r="7" spans="2:37" ht="25.5" customHeight="1" x14ac:dyDescent="0.25">
      <c r="B7" s="247" t="s">
        <v>84</v>
      </c>
      <c r="C7" s="247"/>
      <c r="D7" s="247"/>
      <c r="E7" s="247"/>
    </row>
    <row r="8" spans="2:37" x14ac:dyDescent="0.25">
      <c r="B8" s="266" t="s">
        <v>86</v>
      </c>
      <c r="C8" s="266"/>
      <c r="D8" s="266"/>
      <c r="E8" s="266"/>
    </row>
    <row r="9" spans="2:37" x14ac:dyDescent="0.25">
      <c r="B9" s="166"/>
      <c r="C9" s="4"/>
      <c r="D9" s="4"/>
      <c r="E9" s="4"/>
    </row>
    <row r="10" spans="2:37" ht="51" customHeight="1" x14ac:dyDescent="0.25">
      <c r="B10" s="2" t="s">
        <v>46</v>
      </c>
      <c r="C10" s="2" t="s">
        <v>259</v>
      </c>
      <c r="D10" s="2" t="s">
        <v>260</v>
      </c>
      <c r="E10" s="2" t="s">
        <v>261</v>
      </c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</row>
    <row r="11" spans="2:37" x14ac:dyDescent="0.25">
      <c r="B11" s="25" t="s">
        <v>50</v>
      </c>
      <c r="C11" s="164">
        <f>'Прил.5 Расчет СМР и ОБ'!J14</f>
        <v>41390.06</v>
      </c>
      <c r="D11" s="27">
        <f t="shared" ref="D11:D18" si="0">C11/$C$24</f>
        <v>0.17844448114787878</v>
      </c>
      <c r="E11" s="27">
        <f t="shared" ref="E11:E18" si="1">C11/$C$40</f>
        <v>0.14240797813822223</v>
      </c>
    </row>
    <row r="12" spans="2:37" x14ac:dyDescent="0.25">
      <c r="B12" s="25" t="s">
        <v>51</v>
      </c>
      <c r="C12" s="164">
        <f>'Прил.5 Расчет СМР и ОБ'!J22</f>
        <v>14873.58</v>
      </c>
      <c r="D12" s="27">
        <f t="shared" si="0"/>
        <v>6.4124291337375863E-2</v>
      </c>
      <c r="E12" s="27">
        <f t="shared" si="1"/>
        <v>5.1174520053295397E-2</v>
      </c>
    </row>
    <row r="13" spans="2:37" x14ac:dyDescent="0.25">
      <c r="B13" s="25" t="s">
        <v>52</v>
      </c>
      <c r="C13" s="164">
        <f>'Прил.5 Расчет СМР и ОБ'!J29</f>
        <v>2294.4500000000003</v>
      </c>
      <c r="D13" s="27">
        <f t="shared" si="0"/>
        <v>9.8920354251661041E-3</v>
      </c>
      <c r="E13" s="27">
        <f t="shared" si="1"/>
        <v>7.8943588252649074E-3</v>
      </c>
    </row>
    <row r="14" spans="2:37" x14ac:dyDescent="0.25">
      <c r="B14" s="25" t="s">
        <v>53</v>
      </c>
      <c r="C14" s="164">
        <f>C13+C12</f>
        <v>17168.03</v>
      </c>
      <c r="D14" s="27">
        <f t="shared" si="0"/>
        <v>7.4016326762541954E-2</v>
      </c>
      <c r="E14" s="27">
        <f t="shared" si="1"/>
        <v>5.9068878878560299E-2</v>
      </c>
    </row>
    <row r="15" spans="2:37" x14ac:dyDescent="0.25">
      <c r="B15" s="25" t="s">
        <v>54</v>
      </c>
      <c r="C15" s="164">
        <f>'Прил.5 Расчет СМР и ОБ'!J16</f>
        <v>3893.06</v>
      </c>
      <c r="D15" s="27">
        <f t="shared" si="0"/>
        <v>1.6784104004139183E-2</v>
      </c>
      <c r="E15" s="27">
        <f t="shared" si="1"/>
        <v>1.3394588057393188E-2</v>
      </c>
    </row>
    <row r="16" spans="2:37" x14ac:dyDescent="0.25">
      <c r="B16" s="25" t="s">
        <v>55</v>
      </c>
      <c r="C16" s="164">
        <f>'Прил.5 Расчет СМР и ОБ'!J46</f>
        <v>85154.21</v>
      </c>
      <c r="D16" s="27">
        <f t="shared" si="0"/>
        <v>0.36712434872062311</v>
      </c>
      <c r="E16" s="27">
        <f t="shared" si="1"/>
        <v>0.29298432705962701</v>
      </c>
    </row>
    <row r="17" spans="2:6" x14ac:dyDescent="0.25">
      <c r="B17" s="25" t="s">
        <v>56</v>
      </c>
      <c r="C17" s="164">
        <f>'Прил.5 Расчет СМР и ОБ'!J75</f>
        <v>10802.799999999994</v>
      </c>
      <c r="D17" s="27">
        <f t="shared" si="0"/>
        <v>4.6573985177704599E-2</v>
      </c>
      <c r="E17" s="27">
        <f t="shared" si="1"/>
        <v>3.7168462820097059E-2</v>
      </c>
    </row>
    <row r="18" spans="2:6" x14ac:dyDescent="0.25">
      <c r="B18" s="25" t="s">
        <v>57</v>
      </c>
      <c r="C18" s="164">
        <f>C17+C16</f>
        <v>95957.01</v>
      </c>
      <c r="D18" s="27">
        <f t="shared" si="0"/>
        <v>0.41369833389832766</v>
      </c>
      <c r="E18" s="27">
        <f t="shared" si="1"/>
        <v>0.33015278987972407</v>
      </c>
    </row>
    <row r="19" spans="2:6" x14ac:dyDescent="0.25">
      <c r="B19" s="25" t="s">
        <v>58</v>
      </c>
      <c r="C19" s="164">
        <f>C18+C14+C11</f>
        <v>154515.09999999998</v>
      </c>
      <c r="D19" s="27"/>
      <c r="E19" s="25"/>
    </row>
    <row r="20" spans="2:6" x14ac:dyDescent="0.25">
      <c r="B20" s="25" t="s">
        <v>59</v>
      </c>
      <c r="C20" s="164">
        <f>ROUND(C21*(C11+C15),2)</f>
        <v>31245.35</v>
      </c>
      <c r="D20" s="27">
        <f>C20/$C$24</f>
        <v>0.13470771168328519</v>
      </c>
      <c r="E20" s="27">
        <f>C20/$C$40</f>
        <v>0.10750376104120414</v>
      </c>
    </row>
    <row r="21" spans="2:6" x14ac:dyDescent="0.25">
      <c r="B21" s="25" t="s">
        <v>60</v>
      </c>
      <c r="C21" s="29">
        <f>'Прил.5 Расчет СМР и ОБ'!D79</f>
        <v>0.69</v>
      </c>
      <c r="D21" s="27"/>
      <c r="E21" s="25"/>
    </row>
    <row r="22" spans="2:6" x14ac:dyDescent="0.25">
      <c r="B22" s="25" t="s">
        <v>61</v>
      </c>
      <c r="C22" s="164">
        <f>ROUND(C23*(C11+C15),2)</f>
        <v>46188.78</v>
      </c>
      <c r="D22" s="27">
        <f>C22/$C$24</f>
        <v>0.19913314650796643</v>
      </c>
      <c r="E22" s="27">
        <f>C22/$C$40</f>
        <v>0.15891860926201018</v>
      </c>
    </row>
    <row r="23" spans="2:6" x14ac:dyDescent="0.25">
      <c r="B23" s="25" t="s">
        <v>62</v>
      </c>
      <c r="C23" s="29">
        <f>'Прил.5 Расчет СМР и ОБ'!D78</f>
        <v>1.02</v>
      </c>
      <c r="D23" s="27"/>
      <c r="E23" s="25"/>
    </row>
    <row r="24" spans="2:6" x14ac:dyDescent="0.25">
      <c r="B24" s="25" t="s">
        <v>63</v>
      </c>
      <c r="C24" s="164">
        <f>C19+C20+C22</f>
        <v>231949.22999999998</v>
      </c>
      <c r="D24" s="27">
        <f>C24/$C$24</f>
        <v>1</v>
      </c>
      <c r="E24" s="27">
        <f>C24/$C$40</f>
        <v>0.79805201719972085</v>
      </c>
    </row>
    <row r="25" spans="2:6" ht="25.5" customHeight="1" x14ac:dyDescent="0.25">
      <c r="B25" s="25" t="s">
        <v>64</v>
      </c>
      <c r="C25" s="164">
        <f>'Прил.5 Расчет СМР и ОБ'!J37</f>
        <v>29670.720000000001</v>
      </c>
      <c r="D25" s="27"/>
      <c r="E25" s="27">
        <f>C25/$C$40</f>
        <v>0.10208603817209527</v>
      </c>
    </row>
    <row r="26" spans="2:6" ht="25.5" customHeight="1" x14ac:dyDescent="0.25">
      <c r="B26" s="25" t="s">
        <v>65</v>
      </c>
      <c r="C26" s="164">
        <f>'Прил.5 Расчет СМР и ОБ'!J38</f>
        <v>29670.720000000001</v>
      </c>
      <c r="D26" s="27"/>
      <c r="E26" s="27">
        <f>C26/$C$40</f>
        <v>0.10208603817209527</v>
      </c>
    </row>
    <row r="27" spans="2:6" x14ac:dyDescent="0.25">
      <c r="B27" s="25" t="s">
        <v>66</v>
      </c>
      <c r="C27" s="26">
        <f>C24+C25</f>
        <v>261619.94999999998</v>
      </c>
      <c r="D27" s="27"/>
      <c r="E27" s="27">
        <f>C27/$C$40</f>
        <v>0.90013805537181613</v>
      </c>
    </row>
    <row r="28" spans="2:6" ht="33" customHeight="1" x14ac:dyDescent="0.25">
      <c r="B28" s="25" t="s">
        <v>67</v>
      </c>
      <c r="C28" s="25"/>
      <c r="D28" s="25"/>
      <c r="E28" s="25"/>
      <c r="F28" s="165"/>
    </row>
    <row r="29" spans="2:6" ht="25.5" customHeight="1" x14ac:dyDescent="0.25">
      <c r="B29" s="25" t="s">
        <v>262</v>
      </c>
      <c r="C29" s="26">
        <f>ROUND(C24*3.9%,2)</f>
        <v>9046.02</v>
      </c>
      <c r="D29" s="25"/>
      <c r="E29" s="27">
        <f t="shared" ref="E29:E38" si="2">C29/$C$40</f>
        <v>3.1124028774008088E-2</v>
      </c>
    </row>
    <row r="30" spans="2:6" ht="38.25" customHeight="1" x14ac:dyDescent="0.25">
      <c r="B30" s="25" t="s">
        <v>263</v>
      </c>
      <c r="C30" s="26">
        <f>ROUND((C24+C29)*2.1%,2)</f>
        <v>5060.8999999999996</v>
      </c>
      <c r="D30" s="25"/>
      <c r="E30" s="27">
        <f t="shared" si="2"/>
        <v>1.741269610529023E-2</v>
      </c>
      <c r="F30" s="165"/>
    </row>
    <row r="31" spans="2:6" x14ac:dyDescent="0.25">
      <c r="B31" s="25" t="s">
        <v>264</v>
      </c>
      <c r="C31" s="26">
        <v>0</v>
      </c>
      <c r="D31" s="25"/>
      <c r="E31" s="27">
        <f t="shared" si="2"/>
        <v>0</v>
      </c>
    </row>
    <row r="32" spans="2:6" ht="25.5" customHeight="1" x14ac:dyDescent="0.25">
      <c r="B32" s="25" t="s">
        <v>265</v>
      </c>
      <c r="C32" s="26">
        <f>ROUND(C27*0%,2)</f>
        <v>0</v>
      </c>
      <c r="D32" s="25"/>
      <c r="E32" s="27">
        <f t="shared" si="2"/>
        <v>0</v>
      </c>
    </row>
    <row r="33" spans="2:12" ht="25.5" customHeight="1" x14ac:dyDescent="0.25">
      <c r="B33" s="25" t="s">
        <v>266</v>
      </c>
      <c r="C33" s="26">
        <f>ROUND(C28*0%,2)</f>
        <v>0</v>
      </c>
      <c r="D33" s="25"/>
      <c r="E33" s="27">
        <f t="shared" si="2"/>
        <v>0</v>
      </c>
    </row>
    <row r="34" spans="2:12" ht="51" customHeight="1" x14ac:dyDescent="0.25">
      <c r="B34" s="25" t="s">
        <v>267</v>
      </c>
      <c r="C34" s="26">
        <f>ROUND(C29*0%,2)</f>
        <v>0</v>
      </c>
      <c r="D34" s="25"/>
      <c r="E34" s="27">
        <f t="shared" si="2"/>
        <v>0</v>
      </c>
      <c r="H34" s="168"/>
    </row>
    <row r="35" spans="2:12" ht="76.7" customHeight="1" x14ac:dyDescent="0.25">
      <c r="B35" s="25" t="s">
        <v>268</v>
      </c>
      <c r="C35" s="26">
        <f>ROUND(C30*0%,2)</f>
        <v>0</v>
      </c>
      <c r="D35" s="25"/>
      <c r="E35" s="27">
        <f t="shared" si="2"/>
        <v>0</v>
      </c>
    </row>
    <row r="36" spans="2:12" ht="25.5" customHeight="1" x14ac:dyDescent="0.25">
      <c r="B36" s="25" t="s">
        <v>269</v>
      </c>
      <c r="C36" s="26">
        <f>ROUND((C27+C32+C33+C34+C35+C29+C31+C30)*2.14%,2)</f>
        <v>5900.56</v>
      </c>
      <c r="D36" s="25"/>
      <c r="E36" s="27">
        <f t="shared" si="2"/>
        <v>2.0301657438604067E-2</v>
      </c>
      <c r="L36" s="165"/>
    </row>
    <row r="37" spans="2:12" x14ac:dyDescent="0.25">
      <c r="B37" s="25" t="s">
        <v>270</v>
      </c>
      <c r="C37" s="26">
        <f>ROUND((C27+C32+C33+C34+C35+C29+C31+C30)*0.2%,2)</f>
        <v>551.45000000000005</v>
      </c>
      <c r="D37" s="25"/>
      <c r="E37" s="27">
        <f t="shared" si="2"/>
        <v>1.8973366925373546E-3</v>
      </c>
      <c r="L37" s="165"/>
    </row>
    <row r="38" spans="2:12" ht="38.25" customHeight="1" x14ac:dyDescent="0.25">
      <c r="B38" s="25" t="s">
        <v>73</v>
      </c>
      <c r="C38" s="164">
        <f>C27+C32+C33+C34+C35+C29+C31+C30+C36+C37</f>
        <v>282178.88</v>
      </c>
      <c r="D38" s="25"/>
      <c r="E38" s="27">
        <f t="shared" si="2"/>
        <v>0.97087377438225597</v>
      </c>
    </row>
    <row r="39" spans="2:12" ht="13.7" customHeight="1" x14ac:dyDescent="0.25">
      <c r="B39" s="25" t="s">
        <v>74</v>
      </c>
      <c r="C39" s="164">
        <f>ROUND(C38*3%,2)</f>
        <v>8465.3700000000008</v>
      </c>
      <c r="D39" s="25"/>
      <c r="E39" s="27">
        <f>C39/$C$38</f>
        <v>3.0000012757864802E-2</v>
      </c>
    </row>
    <row r="40" spans="2:12" x14ac:dyDescent="0.25">
      <c r="B40" s="25" t="s">
        <v>75</v>
      </c>
      <c r="C40" s="164">
        <f>C39+C38</f>
        <v>290644.25</v>
      </c>
      <c r="D40" s="25"/>
      <c r="E40" s="27">
        <f>C40/$C$40</f>
        <v>1</v>
      </c>
    </row>
    <row r="41" spans="2:12" x14ac:dyDescent="0.25">
      <c r="B41" s="25" t="s">
        <v>76</v>
      </c>
      <c r="C41" s="164">
        <f>C40/'Прил.5 Расчет СМР и ОБ'!E82</f>
        <v>290644.25</v>
      </c>
      <c r="D41" s="25"/>
      <c r="E41" s="25"/>
    </row>
    <row r="42" spans="2:12" x14ac:dyDescent="0.25">
      <c r="B42" s="163"/>
      <c r="C42" s="4"/>
      <c r="D42" s="4"/>
      <c r="E42" s="4"/>
    </row>
    <row r="43" spans="2:12" x14ac:dyDescent="0.25">
      <c r="B43" s="163" t="s">
        <v>271</v>
      </c>
      <c r="C43" s="4"/>
      <c r="D43" s="4"/>
      <c r="E43" s="4"/>
    </row>
    <row r="44" spans="2:12" x14ac:dyDescent="0.25">
      <c r="B44" s="163" t="s">
        <v>272</v>
      </c>
      <c r="C44" s="4"/>
      <c r="D44" s="4"/>
      <c r="E44" s="4"/>
    </row>
    <row r="45" spans="2:12" x14ac:dyDescent="0.25">
      <c r="B45" s="163"/>
      <c r="C45" s="4"/>
      <c r="D45" s="4"/>
      <c r="E45" s="4"/>
    </row>
    <row r="46" spans="2:12" x14ac:dyDescent="0.25">
      <c r="B46" s="163" t="s">
        <v>273</v>
      </c>
      <c r="C46" s="4"/>
      <c r="D46" s="4"/>
      <c r="E46" s="4"/>
    </row>
    <row r="47" spans="2:12" x14ac:dyDescent="0.25">
      <c r="B47" s="266" t="s">
        <v>274</v>
      </c>
      <c r="C47" s="266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7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88"/>
  <sheetViews>
    <sheetView view="pageBreakPreview" topLeftCell="A47" zoomScale="70" zoomScaleSheetLayoutView="70" workbookViewId="0">
      <selection activeCell="N68" sqref="N68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89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81" t="s">
        <v>275</v>
      </c>
      <c r="I2" s="281"/>
      <c r="J2" s="281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238" t="s">
        <v>276</v>
      </c>
      <c r="B4" s="238"/>
      <c r="C4" s="238"/>
      <c r="D4" s="238"/>
      <c r="E4" s="238"/>
      <c r="F4" s="238"/>
      <c r="G4" s="238"/>
      <c r="H4" s="238"/>
      <c r="I4" s="238"/>
      <c r="J4" s="238"/>
    </row>
    <row r="5" spans="1:14" s="4" customFormat="1" ht="12.75" customHeight="1" x14ac:dyDescent="0.2">
      <c r="A5" s="134"/>
      <c r="B5" s="134"/>
      <c r="C5" s="35"/>
      <c r="D5" s="134"/>
      <c r="E5" s="134"/>
      <c r="F5" s="134"/>
      <c r="G5" s="134"/>
      <c r="H5" s="134"/>
      <c r="I5" s="134"/>
      <c r="J5" s="134"/>
    </row>
    <row r="6" spans="1:14" s="4" customFormat="1" ht="12.75" customHeight="1" x14ac:dyDescent="0.2">
      <c r="A6" s="149" t="s">
        <v>277</v>
      </c>
      <c r="B6" s="148"/>
      <c r="C6" s="148"/>
      <c r="D6" s="285" t="s">
        <v>278</v>
      </c>
      <c r="E6" s="285"/>
      <c r="F6" s="285"/>
      <c r="G6" s="285"/>
      <c r="H6" s="285"/>
      <c r="I6" s="285"/>
      <c r="J6" s="285"/>
    </row>
    <row r="7" spans="1:14" s="4" customFormat="1" ht="12.75" customHeight="1" x14ac:dyDescent="0.2">
      <c r="A7" s="241" t="s">
        <v>86</v>
      </c>
      <c r="B7" s="247"/>
      <c r="C7" s="247"/>
      <c r="D7" s="247"/>
      <c r="E7" s="247"/>
      <c r="F7" s="247"/>
      <c r="G7" s="247"/>
      <c r="H7" s="247"/>
      <c r="I7" s="49"/>
      <c r="J7" s="49"/>
    </row>
    <row r="8" spans="1:14" s="4" customFormat="1" ht="13.7" customHeight="1" x14ac:dyDescent="0.2">
      <c r="A8" s="241"/>
      <c r="B8" s="247"/>
      <c r="C8" s="247"/>
      <c r="D8" s="247"/>
      <c r="E8" s="247"/>
      <c r="F8" s="247"/>
      <c r="G8" s="247"/>
      <c r="H8" s="247"/>
    </row>
    <row r="9" spans="1:14" ht="27" customHeight="1" x14ac:dyDescent="0.25">
      <c r="A9" s="273" t="s">
        <v>13</v>
      </c>
      <c r="B9" s="273" t="s">
        <v>136</v>
      </c>
      <c r="C9" s="273" t="s">
        <v>46</v>
      </c>
      <c r="D9" s="273" t="s">
        <v>138</v>
      </c>
      <c r="E9" s="268" t="s">
        <v>279</v>
      </c>
      <c r="F9" s="282" t="s">
        <v>47</v>
      </c>
      <c r="G9" s="283"/>
      <c r="H9" s="268" t="s">
        <v>280</v>
      </c>
      <c r="I9" s="282" t="s">
        <v>281</v>
      </c>
      <c r="J9" s="283"/>
      <c r="M9" s="12"/>
      <c r="N9" s="12"/>
    </row>
    <row r="10" spans="1:14" ht="28.5" customHeight="1" x14ac:dyDescent="0.25">
      <c r="A10" s="273"/>
      <c r="B10" s="273"/>
      <c r="C10" s="273"/>
      <c r="D10" s="273"/>
      <c r="E10" s="284"/>
      <c r="F10" s="2" t="s">
        <v>282</v>
      </c>
      <c r="G10" s="2" t="s">
        <v>141</v>
      </c>
      <c r="H10" s="284"/>
      <c r="I10" s="2" t="s">
        <v>282</v>
      </c>
      <c r="J10" s="2" t="s">
        <v>141</v>
      </c>
      <c r="M10" s="12"/>
      <c r="N10" s="12"/>
    </row>
    <row r="11" spans="1:14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35">
        <v>9</v>
      </c>
      <c r="J11" s="135">
        <v>10</v>
      </c>
      <c r="M11" s="12"/>
      <c r="N11" s="12"/>
    </row>
    <row r="12" spans="1:14" x14ac:dyDescent="0.25">
      <c r="A12" s="2"/>
      <c r="B12" s="261" t="s">
        <v>283</v>
      </c>
      <c r="C12" s="272"/>
      <c r="D12" s="273"/>
      <c r="E12" s="274"/>
      <c r="F12" s="275"/>
      <c r="G12" s="275"/>
      <c r="H12" s="276"/>
      <c r="I12" s="138"/>
      <c r="J12" s="138"/>
    </row>
    <row r="13" spans="1:14" ht="25.5" customHeight="1" x14ac:dyDescent="0.25">
      <c r="A13" s="2">
        <v>1</v>
      </c>
      <c r="B13" s="147" t="s">
        <v>151</v>
      </c>
      <c r="C13" s="8" t="s">
        <v>284</v>
      </c>
      <c r="D13" s="2" t="s">
        <v>285</v>
      </c>
      <c r="E13" s="139">
        <f>G13/F13</f>
        <v>93.137214137214144</v>
      </c>
      <c r="F13" s="32">
        <v>9.6199999999999992</v>
      </c>
      <c r="G13" s="32">
        <f>Прил.3!H12</f>
        <v>895.98</v>
      </c>
      <c r="H13" s="141">
        <f>G13/G14</f>
        <v>1</v>
      </c>
      <c r="I13" s="32">
        <f>ФОТр.тек.!E13</f>
        <v>444.39870291576</v>
      </c>
      <c r="J13" s="32">
        <f>ROUND(I13*E13,2)</f>
        <v>41390.06</v>
      </c>
    </row>
    <row r="14" spans="1:14" s="12" customFormat="1" ht="25.5" customHeight="1" x14ac:dyDescent="0.2">
      <c r="A14" s="2"/>
      <c r="B14" s="2"/>
      <c r="C14" s="104" t="s">
        <v>286</v>
      </c>
      <c r="D14" s="2" t="s">
        <v>285</v>
      </c>
      <c r="E14" s="139">
        <f>SUM(E13:E13)</f>
        <v>93.137214137214144</v>
      </c>
      <c r="F14" s="32"/>
      <c r="G14" s="32">
        <f>SUM(G13:G13)</f>
        <v>895.98</v>
      </c>
      <c r="H14" s="137">
        <v>1</v>
      </c>
      <c r="I14" s="138"/>
      <c r="J14" s="32">
        <f>SUM(J13:J13)</f>
        <v>41390.06</v>
      </c>
    </row>
    <row r="15" spans="1:14" s="12" customFormat="1" ht="14.25" customHeight="1" x14ac:dyDescent="0.2">
      <c r="A15" s="2"/>
      <c r="B15" s="272" t="s">
        <v>153</v>
      </c>
      <c r="C15" s="272"/>
      <c r="D15" s="273"/>
      <c r="E15" s="274"/>
      <c r="F15" s="275"/>
      <c r="G15" s="275"/>
      <c r="H15" s="276"/>
      <c r="I15" s="138"/>
      <c r="J15" s="138"/>
    </row>
    <row r="16" spans="1:14" s="12" customFormat="1" ht="14.25" customHeight="1" x14ac:dyDescent="0.2">
      <c r="A16" s="2">
        <v>2</v>
      </c>
      <c r="B16" s="2">
        <v>2</v>
      </c>
      <c r="C16" s="8" t="s">
        <v>153</v>
      </c>
      <c r="D16" s="2" t="s">
        <v>285</v>
      </c>
      <c r="E16" s="139">
        <v>6.3554000000000004</v>
      </c>
      <c r="F16" s="197">
        <f>G16/E16</f>
        <v>13.830758095477862</v>
      </c>
      <c r="G16" s="32">
        <f>Прил.3!H17</f>
        <v>87.9</v>
      </c>
      <c r="H16" s="137">
        <v>1</v>
      </c>
      <c r="I16" s="32">
        <f>ROUND(F16*Прил.10!D11,2)</f>
        <v>612.55999999999995</v>
      </c>
      <c r="J16" s="32">
        <f>ROUND(I16*E16,2)</f>
        <v>3893.06</v>
      </c>
    </row>
    <row r="17" spans="1:10" s="12" customFormat="1" ht="14.25" customHeight="1" x14ac:dyDescent="0.2">
      <c r="A17" s="2"/>
      <c r="B17" s="261" t="s">
        <v>155</v>
      </c>
      <c r="C17" s="272"/>
      <c r="D17" s="273"/>
      <c r="E17" s="274"/>
      <c r="F17" s="275"/>
      <c r="G17" s="275"/>
      <c r="H17" s="276"/>
      <c r="I17" s="138"/>
      <c r="J17" s="138"/>
    </row>
    <row r="18" spans="1:10" s="12" customFormat="1" ht="14.25" customHeight="1" x14ac:dyDescent="0.2">
      <c r="A18" s="2"/>
      <c r="B18" s="272" t="s">
        <v>287</v>
      </c>
      <c r="C18" s="272"/>
      <c r="D18" s="273"/>
      <c r="E18" s="274"/>
      <c r="F18" s="275"/>
      <c r="G18" s="275"/>
      <c r="H18" s="276"/>
      <c r="I18" s="138"/>
      <c r="J18" s="138"/>
    </row>
    <row r="19" spans="1:10" s="12" customFormat="1" ht="25.5" customHeight="1" x14ac:dyDescent="0.2">
      <c r="A19" s="2">
        <v>3</v>
      </c>
      <c r="B19" s="147" t="s">
        <v>156</v>
      </c>
      <c r="C19" s="8" t="s">
        <v>157</v>
      </c>
      <c r="D19" s="2" t="s">
        <v>158</v>
      </c>
      <c r="E19" s="145">
        <v>2.48</v>
      </c>
      <c r="F19" s="103">
        <v>197.01</v>
      </c>
      <c r="G19" s="32">
        <f>ROUND(E19*F19,2)</f>
        <v>488.58</v>
      </c>
      <c r="H19" s="141">
        <f>G19/$G$30</f>
        <v>0.38334431786084172</v>
      </c>
      <c r="I19" s="32">
        <f>ROUND(F19*Прил.10!$D$12,2)</f>
        <v>2653.72</v>
      </c>
      <c r="J19" s="32">
        <f>ROUND(I19*E19,2)</f>
        <v>6581.23</v>
      </c>
    </row>
    <row r="20" spans="1:10" s="12" customFormat="1" ht="25.5" customHeight="1" x14ac:dyDescent="0.2">
      <c r="A20" s="2">
        <v>4</v>
      </c>
      <c r="B20" s="147" t="s">
        <v>159</v>
      </c>
      <c r="C20" s="8" t="s">
        <v>160</v>
      </c>
      <c r="D20" s="2" t="s">
        <v>158</v>
      </c>
      <c r="E20" s="145">
        <v>3.8090999999999999</v>
      </c>
      <c r="F20" s="103">
        <v>111.99</v>
      </c>
      <c r="G20" s="32">
        <f>ROUND(E20*F20,2)</f>
        <v>426.58</v>
      </c>
      <c r="H20" s="141">
        <f>G20/$G$30</f>
        <v>0.33469855318080532</v>
      </c>
      <c r="I20" s="32">
        <f>ROUND(F20*Прил.10!$D$12,2)</f>
        <v>1508.51</v>
      </c>
      <c r="J20" s="32">
        <f>ROUND(I20*E20,2)</f>
        <v>5746.07</v>
      </c>
    </row>
    <row r="21" spans="1:10" s="12" customFormat="1" ht="25.5" customHeight="1" x14ac:dyDescent="0.2">
      <c r="A21" s="2">
        <v>5</v>
      </c>
      <c r="B21" s="147" t="s">
        <v>161</v>
      </c>
      <c r="C21" s="8" t="s">
        <v>162</v>
      </c>
      <c r="D21" s="2" t="s">
        <v>158</v>
      </c>
      <c r="E21" s="145">
        <v>2.8767999999999998</v>
      </c>
      <c r="F21" s="103">
        <v>65.709999999999994</v>
      </c>
      <c r="G21" s="32">
        <f>ROUND(E21*F21,2)</f>
        <v>189.03</v>
      </c>
      <c r="H21" s="141">
        <f>G21/$G$30</f>
        <v>0.14831465963656906</v>
      </c>
      <c r="I21" s="32">
        <f>ROUND(F21*Прил.10!$D$12,2)</f>
        <v>885.11</v>
      </c>
      <c r="J21" s="32">
        <f>ROUND(I21*E21,2)</f>
        <v>2546.2800000000002</v>
      </c>
    </row>
    <row r="22" spans="1:10" s="12" customFormat="1" ht="14.25" customHeight="1" x14ac:dyDescent="0.2">
      <c r="A22" s="2"/>
      <c r="B22" s="2"/>
      <c r="C22" s="8" t="s">
        <v>288</v>
      </c>
      <c r="D22" s="2"/>
      <c r="E22" s="139"/>
      <c r="F22" s="32"/>
      <c r="G22" s="32">
        <f>SUM(G19:G21)</f>
        <v>1104.19</v>
      </c>
      <c r="H22" s="137">
        <f>G22/G30</f>
        <v>0.86635753067821619</v>
      </c>
      <c r="I22" s="140"/>
      <c r="J22" s="32">
        <f>SUM(J19:J21)</f>
        <v>14873.58</v>
      </c>
    </row>
    <row r="23" spans="1:10" s="12" customFormat="1" ht="25.5" hidden="1" customHeight="1" outlineLevel="1" x14ac:dyDescent="0.2">
      <c r="A23" s="2">
        <v>6</v>
      </c>
      <c r="B23" s="147" t="s">
        <v>163</v>
      </c>
      <c r="C23" s="8" t="s">
        <v>164</v>
      </c>
      <c r="D23" s="2" t="s">
        <v>158</v>
      </c>
      <c r="E23" s="145">
        <v>17.000800000000002</v>
      </c>
      <c r="F23" s="103">
        <v>8.1</v>
      </c>
      <c r="G23" s="32">
        <f t="shared" ref="G23:G28" si="0">ROUND(E23*F23,2)</f>
        <v>137.71</v>
      </c>
      <c r="H23" s="141">
        <f t="shared" ref="H23:H28" si="1">G23/$G$30</f>
        <v>0.10804852022722281</v>
      </c>
      <c r="I23" s="32">
        <f>ROUND(F23*Прил.10!$D$12,2)</f>
        <v>109.11</v>
      </c>
      <c r="J23" s="32">
        <f t="shared" ref="J23:J28" si="2">ROUND(I23*E23,2)</f>
        <v>1854.96</v>
      </c>
    </row>
    <row r="24" spans="1:10" s="12" customFormat="1" ht="25.5" hidden="1" customHeight="1" outlineLevel="1" x14ac:dyDescent="0.2">
      <c r="A24" s="2">
        <v>7</v>
      </c>
      <c r="B24" s="147" t="s">
        <v>165</v>
      </c>
      <c r="C24" s="8" t="s">
        <v>166</v>
      </c>
      <c r="D24" s="2" t="s">
        <v>158</v>
      </c>
      <c r="E24" s="145">
        <v>4.6440000000000001</v>
      </c>
      <c r="F24" s="103">
        <v>3.28</v>
      </c>
      <c r="G24" s="32">
        <f t="shared" si="0"/>
        <v>15.23</v>
      </c>
      <c r="H24" s="141">
        <f t="shared" si="1"/>
        <v>1.1949596710918621E-2</v>
      </c>
      <c r="I24" s="32">
        <f>ROUND(F24*Прил.10!$D$12,2)</f>
        <v>44.18</v>
      </c>
      <c r="J24" s="32">
        <f t="shared" si="2"/>
        <v>205.17</v>
      </c>
    </row>
    <row r="25" spans="1:10" s="12" customFormat="1" ht="14.25" hidden="1" customHeight="1" outlineLevel="1" x14ac:dyDescent="0.2">
      <c r="A25" s="2">
        <v>8</v>
      </c>
      <c r="B25" s="147" t="s">
        <v>167</v>
      </c>
      <c r="C25" s="8" t="s">
        <v>168</v>
      </c>
      <c r="D25" s="2" t="s">
        <v>158</v>
      </c>
      <c r="E25" s="145">
        <v>3.9049999999999998</v>
      </c>
      <c r="F25" s="103">
        <v>2.08</v>
      </c>
      <c r="G25" s="32">
        <f t="shared" si="0"/>
        <v>8.1199999999999992</v>
      </c>
      <c r="H25" s="141">
        <f t="shared" si="1"/>
        <v>6.3710259548692832E-3</v>
      </c>
      <c r="I25" s="32">
        <f>ROUND(F25*Прил.10!$D$12,2)</f>
        <v>28.02</v>
      </c>
      <c r="J25" s="32">
        <f t="shared" si="2"/>
        <v>109.42</v>
      </c>
    </row>
    <row r="26" spans="1:10" s="12" customFormat="1" ht="38.25" hidden="1" customHeight="1" outlineLevel="1" x14ac:dyDescent="0.2">
      <c r="A26" s="2">
        <v>9</v>
      </c>
      <c r="B26" s="147" t="s">
        <v>169</v>
      </c>
      <c r="C26" s="8" t="s">
        <v>170</v>
      </c>
      <c r="D26" s="2" t="s">
        <v>158</v>
      </c>
      <c r="E26" s="145">
        <v>6.6299999999999998E-2</v>
      </c>
      <c r="F26" s="103">
        <v>70.010000000000005</v>
      </c>
      <c r="G26" s="32">
        <f t="shared" si="0"/>
        <v>4.6399999999999997</v>
      </c>
      <c r="H26" s="141">
        <f t="shared" si="1"/>
        <v>3.6405862599253051E-3</v>
      </c>
      <c r="I26" s="32">
        <f>ROUND(F26*Прил.10!$D$12,2)</f>
        <v>943.03</v>
      </c>
      <c r="J26" s="32">
        <f t="shared" si="2"/>
        <v>62.52</v>
      </c>
    </row>
    <row r="27" spans="1:10" s="12" customFormat="1" ht="25.5" hidden="1" customHeight="1" outlineLevel="1" x14ac:dyDescent="0.2">
      <c r="A27" s="2">
        <v>10</v>
      </c>
      <c r="B27" s="147" t="s">
        <v>171</v>
      </c>
      <c r="C27" s="8" t="s">
        <v>172</v>
      </c>
      <c r="D27" s="2" t="s">
        <v>158</v>
      </c>
      <c r="E27" s="145">
        <v>4.6440000000000001</v>
      </c>
      <c r="F27" s="103">
        <v>0.9</v>
      </c>
      <c r="G27" s="32">
        <f t="shared" si="0"/>
        <v>4.18</v>
      </c>
      <c r="H27" s="141">
        <f t="shared" si="1"/>
        <v>3.2796660703637444E-3</v>
      </c>
      <c r="I27" s="32">
        <f>ROUND(F27*Прил.10!$D$12,2)</f>
        <v>12.12</v>
      </c>
      <c r="J27" s="32">
        <f t="shared" si="2"/>
        <v>56.29</v>
      </c>
    </row>
    <row r="28" spans="1:10" s="12" customFormat="1" ht="14.25" hidden="1" customHeight="1" outlineLevel="1" x14ac:dyDescent="0.2">
      <c r="A28" s="2">
        <v>11</v>
      </c>
      <c r="B28" s="147" t="s">
        <v>173</v>
      </c>
      <c r="C28" s="8" t="s">
        <v>174</v>
      </c>
      <c r="D28" s="2" t="s">
        <v>158</v>
      </c>
      <c r="E28" s="145">
        <v>0.2379</v>
      </c>
      <c r="F28" s="103">
        <v>1.9</v>
      </c>
      <c r="G28" s="32">
        <f t="shared" si="0"/>
        <v>0.45</v>
      </c>
      <c r="H28" s="141">
        <f t="shared" si="1"/>
        <v>3.5307409848413522E-4</v>
      </c>
      <c r="I28" s="32">
        <f>ROUND(F28*Прил.10!$D$12,2)</f>
        <v>25.59</v>
      </c>
      <c r="J28" s="32">
        <f t="shared" si="2"/>
        <v>6.09</v>
      </c>
    </row>
    <row r="29" spans="1:10" s="12" customFormat="1" ht="14.25" customHeight="1" collapsed="1" x14ac:dyDescent="0.2">
      <c r="A29" s="2"/>
      <c r="B29" s="2"/>
      <c r="C29" s="8" t="s">
        <v>289</v>
      </c>
      <c r="D29" s="2"/>
      <c r="E29" s="136"/>
      <c r="F29" s="32"/>
      <c r="G29" s="140">
        <f>SUM(G23:G28)</f>
        <v>170.32999999999998</v>
      </c>
      <c r="H29" s="141">
        <f>G29/G30</f>
        <v>0.13364246932178386</v>
      </c>
      <c r="I29" s="32"/>
      <c r="J29" s="32">
        <f>SUM(J23:J28)</f>
        <v>2294.4500000000003</v>
      </c>
    </row>
    <row r="30" spans="1:10" s="12" customFormat="1" ht="25.5" customHeight="1" x14ac:dyDescent="0.2">
      <c r="A30" s="2"/>
      <c r="B30" s="2"/>
      <c r="C30" s="104" t="s">
        <v>290</v>
      </c>
      <c r="D30" s="2"/>
      <c r="E30" s="136"/>
      <c r="F30" s="32"/>
      <c r="G30" s="32">
        <f>G29+G22</f>
        <v>1274.52</v>
      </c>
      <c r="H30" s="142">
        <v>1</v>
      </c>
      <c r="I30" s="143"/>
      <c r="J30" s="144">
        <f>J29+J22</f>
        <v>17168.03</v>
      </c>
    </row>
    <row r="31" spans="1:10" s="12" customFormat="1" ht="14.25" customHeight="1" x14ac:dyDescent="0.2">
      <c r="A31" s="2"/>
      <c r="B31" s="261" t="s">
        <v>43</v>
      </c>
      <c r="C31" s="261"/>
      <c r="D31" s="277"/>
      <c r="E31" s="278"/>
      <c r="F31" s="279"/>
      <c r="G31" s="279"/>
      <c r="H31" s="280"/>
      <c r="I31" s="138"/>
      <c r="J31" s="138"/>
    </row>
    <row r="32" spans="1:10" x14ac:dyDescent="0.25">
      <c r="A32" s="2"/>
      <c r="B32" s="272" t="s">
        <v>291</v>
      </c>
      <c r="C32" s="272"/>
      <c r="D32" s="273"/>
      <c r="E32" s="274"/>
      <c r="F32" s="275"/>
      <c r="G32" s="275"/>
      <c r="H32" s="276"/>
      <c r="I32" s="138"/>
      <c r="J32" s="138"/>
    </row>
    <row r="33" spans="1:10" s="12" customFormat="1" ht="25.5" customHeight="1" x14ac:dyDescent="0.2">
      <c r="A33" s="2">
        <v>12</v>
      </c>
      <c r="B33" s="147" t="s">
        <v>292</v>
      </c>
      <c r="C33" s="183" t="s">
        <v>293</v>
      </c>
      <c r="D33" s="191" t="s">
        <v>177</v>
      </c>
      <c r="E33" s="192">
        <v>1</v>
      </c>
      <c r="F33" s="47">
        <f>ROUND(I33/Прил.10!D14,2)</f>
        <v>3642.45</v>
      </c>
      <c r="G33" s="32">
        <f>ROUND(E33*F33,2)</f>
        <v>3642.45</v>
      </c>
      <c r="H33" s="141">
        <f>G33/$G$37</f>
        <v>0.76849314201441854</v>
      </c>
      <c r="I33" s="183">
        <v>22801.75</v>
      </c>
      <c r="J33" s="32">
        <f>ROUND(I33*E33,2)</f>
        <v>22801.75</v>
      </c>
    </row>
    <row r="34" spans="1:10" s="12" customFormat="1" ht="14.25" customHeight="1" x14ac:dyDescent="0.2">
      <c r="A34" s="2">
        <v>13</v>
      </c>
      <c r="B34" s="193" t="s">
        <v>178</v>
      </c>
      <c r="C34" s="183" t="s">
        <v>179</v>
      </c>
      <c r="D34" s="191" t="s">
        <v>180</v>
      </c>
      <c r="E34" s="192">
        <v>1</v>
      </c>
      <c r="F34" s="183">
        <v>1097.28</v>
      </c>
      <c r="G34" s="32">
        <f>ROUND(E34*F34,2)</f>
        <v>1097.28</v>
      </c>
      <c r="H34" s="141">
        <f>G34/$G$37</f>
        <v>0.23150685798558146</v>
      </c>
      <c r="I34" s="183">
        <f>ROUND(F34*Прил.10!$D$14,2)</f>
        <v>6868.97</v>
      </c>
      <c r="J34" s="32">
        <f>ROUND(I34*E34,2)</f>
        <v>6868.97</v>
      </c>
    </row>
    <row r="35" spans="1:10" x14ac:dyDescent="0.25">
      <c r="A35" s="151"/>
      <c r="B35" s="2"/>
      <c r="C35" s="8" t="s">
        <v>294</v>
      </c>
      <c r="D35" s="2"/>
      <c r="E35" s="145"/>
      <c r="F35" s="103"/>
      <c r="G35" s="32">
        <f>G33+G34</f>
        <v>4739.7299999999996</v>
      </c>
      <c r="H35" s="141">
        <f>G35/$G$37</f>
        <v>1</v>
      </c>
      <c r="I35" s="140"/>
      <c r="J35" s="32">
        <f>J33+J34</f>
        <v>29670.720000000001</v>
      </c>
    </row>
    <row r="36" spans="1:10" x14ac:dyDescent="0.25">
      <c r="A36" s="151"/>
      <c r="B36" s="2"/>
      <c r="C36" s="8" t="s">
        <v>295</v>
      </c>
      <c r="D36" s="196"/>
      <c r="E36" s="145"/>
      <c r="F36" s="103"/>
      <c r="G36" s="32">
        <v>0</v>
      </c>
      <c r="H36" s="141">
        <f>G36/$G$37</f>
        <v>0</v>
      </c>
      <c r="I36" s="140"/>
      <c r="J36" s="32">
        <v>0</v>
      </c>
    </row>
    <row r="37" spans="1:10" x14ac:dyDescent="0.25">
      <c r="A37" s="2"/>
      <c r="B37" s="2"/>
      <c r="C37" s="104" t="s">
        <v>296</v>
      </c>
      <c r="D37" s="2"/>
      <c r="E37" s="136"/>
      <c r="F37" s="103"/>
      <c r="G37" s="32">
        <f>G35+G36</f>
        <v>4739.7299999999996</v>
      </c>
      <c r="H37" s="141">
        <f>G37/$G$37</f>
        <v>1</v>
      </c>
      <c r="I37" s="140"/>
      <c r="J37" s="32">
        <f>J35+J36</f>
        <v>29670.720000000001</v>
      </c>
    </row>
    <row r="38" spans="1:10" ht="25.5" customHeight="1" x14ac:dyDescent="0.25">
      <c r="A38" s="2"/>
      <c r="B38" s="2"/>
      <c r="C38" s="8" t="s">
        <v>297</v>
      </c>
      <c r="D38" s="2"/>
      <c r="E38" s="145"/>
      <c r="F38" s="103"/>
      <c r="G38" s="32">
        <f>'Прил.6 Расчет ОБ'!G14</f>
        <v>4739.7299999999996</v>
      </c>
      <c r="H38" s="137"/>
      <c r="I38" s="140"/>
      <c r="J38" s="32">
        <f>J37</f>
        <v>29670.720000000001</v>
      </c>
    </row>
    <row r="39" spans="1:10" s="12" customFormat="1" ht="14.25" customHeight="1" x14ac:dyDescent="0.2">
      <c r="A39" s="2"/>
      <c r="B39" s="261" t="s">
        <v>181</v>
      </c>
      <c r="C39" s="261"/>
      <c r="D39" s="277"/>
      <c r="E39" s="278"/>
      <c r="F39" s="279"/>
      <c r="G39" s="279"/>
      <c r="H39" s="280"/>
      <c r="I39" s="138"/>
      <c r="J39" s="138"/>
    </row>
    <row r="40" spans="1:10" s="12" customFormat="1" ht="14.25" customHeight="1" x14ac:dyDescent="0.2">
      <c r="A40" s="135"/>
      <c r="B40" s="267" t="s">
        <v>298</v>
      </c>
      <c r="C40" s="267"/>
      <c r="D40" s="268"/>
      <c r="E40" s="269"/>
      <c r="F40" s="270"/>
      <c r="G40" s="270"/>
      <c r="H40" s="271"/>
      <c r="I40" s="150"/>
      <c r="J40" s="150"/>
    </row>
    <row r="41" spans="1:10" s="12" customFormat="1" ht="51" customHeight="1" x14ac:dyDescent="0.2">
      <c r="A41" s="2">
        <v>14</v>
      </c>
      <c r="B41" s="147" t="s">
        <v>182</v>
      </c>
      <c r="C41" s="8" t="s">
        <v>183</v>
      </c>
      <c r="D41" s="2" t="s">
        <v>184</v>
      </c>
      <c r="E41" s="145">
        <v>0.61199999999999999</v>
      </c>
      <c r="F41" s="103">
        <v>8128</v>
      </c>
      <c r="G41" s="32">
        <f>ROUND(E41*F41,2)</f>
        <v>4974.34</v>
      </c>
      <c r="H41" s="141">
        <f t="shared" ref="H41:H76" si="3">G41/$G$76</f>
        <v>0.41678766982685306</v>
      </c>
      <c r="I41" s="32">
        <f>ROUND(F41*Прил.10!$D$13,2)</f>
        <v>65349.120000000003</v>
      </c>
      <c r="J41" s="32">
        <f>ROUND(I41*E41,2)</f>
        <v>39993.660000000003</v>
      </c>
    </row>
    <row r="42" spans="1:10" s="12" customFormat="1" ht="38.25" customHeight="1" x14ac:dyDescent="0.2">
      <c r="A42" s="2">
        <v>15</v>
      </c>
      <c r="B42" s="147" t="s">
        <v>185</v>
      </c>
      <c r="C42" s="8" t="s">
        <v>186</v>
      </c>
      <c r="D42" s="2" t="s">
        <v>184</v>
      </c>
      <c r="E42" s="145">
        <v>0.58799999999999997</v>
      </c>
      <c r="F42" s="103">
        <v>5999.99</v>
      </c>
      <c r="G42" s="32">
        <f>ROUND(E42*F42,2)</f>
        <v>3527.99</v>
      </c>
      <c r="H42" s="141">
        <f t="shared" si="3"/>
        <v>0.29560157352984301</v>
      </c>
      <c r="I42" s="32">
        <f>ROUND(F42*Прил.10!$D$13,2)</f>
        <v>48239.92</v>
      </c>
      <c r="J42" s="32">
        <f>ROUND(I42*E42,2)</f>
        <v>28365.07</v>
      </c>
    </row>
    <row r="43" spans="1:10" s="12" customFormat="1" ht="51" customHeight="1" x14ac:dyDescent="0.2">
      <c r="A43" s="2">
        <v>16</v>
      </c>
      <c r="B43" s="147" t="s">
        <v>187</v>
      </c>
      <c r="C43" s="8" t="s">
        <v>188</v>
      </c>
      <c r="D43" s="2" t="s">
        <v>189</v>
      </c>
      <c r="E43" s="145">
        <v>107.5</v>
      </c>
      <c r="F43" s="103">
        <v>8.2799999999999994</v>
      </c>
      <c r="G43" s="32">
        <f>ROUND(E43*F43,2)</f>
        <v>890.1</v>
      </c>
      <c r="H43" s="141">
        <f t="shared" si="3"/>
        <v>7.4579281857066845E-2</v>
      </c>
      <c r="I43" s="32">
        <f>ROUND(F43*Прил.10!$D$13,2)</f>
        <v>66.569999999999993</v>
      </c>
      <c r="J43" s="32">
        <f>ROUND(I43*E43,2)</f>
        <v>7156.28</v>
      </c>
    </row>
    <row r="44" spans="1:10" s="12" customFormat="1" ht="14.25" customHeight="1" x14ac:dyDescent="0.2">
      <c r="A44" s="2">
        <v>17</v>
      </c>
      <c r="B44" s="147" t="s">
        <v>190</v>
      </c>
      <c r="C44" s="8" t="s">
        <v>191</v>
      </c>
      <c r="D44" s="2" t="s">
        <v>192</v>
      </c>
      <c r="E44" s="145">
        <v>1</v>
      </c>
      <c r="F44" s="103">
        <v>682</v>
      </c>
      <c r="G44" s="32">
        <f>ROUND(E44*F44,2)</f>
        <v>682</v>
      </c>
      <c r="H44" s="141">
        <f t="shared" si="3"/>
        <v>5.7143096535804502E-2</v>
      </c>
      <c r="I44" s="32">
        <f>ROUND(F44*Прил.10!$D$13,2)</f>
        <v>5483.28</v>
      </c>
      <c r="J44" s="32">
        <f>ROUND(I44*E44,2)</f>
        <v>5483.28</v>
      </c>
    </row>
    <row r="45" spans="1:10" s="12" customFormat="1" ht="25.5" customHeight="1" x14ac:dyDescent="0.2">
      <c r="A45" s="2">
        <v>18</v>
      </c>
      <c r="B45" s="147" t="s">
        <v>193</v>
      </c>
      <c r="C45" s="8" t="s">
        <v>194</v>
      </c>
      <c r="D45" s="2" t="s">
        <v>195</v>
      </c>
      <c r="E45" s="145">
        <v>0.03</v>
      </c>
      <c r="F45" s="103">
        <v>17230.189999999999</v>
      </c>
      <c r="G45" s="32">
        <f>ROUND(E45*F45,2)</f>
        <v>516.91</v>
      </c>
      <c r="H45" s="141">
        <f t="shared" si="3"/>
        <v>4.3310612947687246E-2</v>
      </c>
      <c r="I45" s="32">
        <f>ROUND(F45*Прил.10!$D$13,2)</f>
        <v>138530.73000000001</v>
      </c>
      <c r="J45" s="32">
        <f>ROUND(I45*E45,2)</f>
        <v>4155.92</v>
      </c>
    </row>
    <row r="46" spans="1:10" s="12" customFormat="1" ht="14.25" customHeight="1" x14ac:dyDescent="0.2">
      <c r="A46" s="151"/>
      <c r="B46" s="152"/>
      <c r="C46" s="153" t="s">
        <v>299</v>
      </c>
      <c r="D46" s="151"/>
      <c r="E46" s="175"/>
      <c r="F46" s="144"/>
      <c r="G46" s="144">
        <f>SUM(G41:G45)</f>
        <v>10591.34</v>
      </c>
      <c r="H46" s="141">
        <f t="shared" si="3"/>
        <v>0.88742223469725467</v>
      </c>
      <c r="I46" s="32"/>
      <c r="J46" s="144">
        <f>SUM(J41:J45)</f>
        <v>85154.21</v>
      </c>
    </row>
    <row r="47" spans="1:10" s="12" customFormat="1" ht="14.25" customHeight="1" outlineLevel="1" x14ac:dyDescent="0.2">
      <c r="A47" s="2">
        <v>19</v>
      </c>
      <c r="B47" s="147" t="s">
        <v>196</v>
      </c>
      <c r="C47" s="8" t="s">
        <v>197</v>
      </c>
      <c r="D47" s="2" t="s">
        <v>198</v>
      </c>
      <c r="E47" s="145">
        <v>1.1000000000000001</v>
      </c>
      <c r="F47" s="103">
        <v>277.5</v>
      </c>
      <c r="G47" s="32">
        <f t="shared" ref="G47:G74" si="4">ROUND(E47*F47,2)</f>
        <v>305.25</v>
      </c>
      <c r="H47" s="141">
        <f t="shared" si="3"/>
        <v>2.5576144014009275E-2</v>
      </c>
      <c r="I47" s="32">
        <f>ROUND(F47*Прил.10!$D$13,2)</f>
        <v>2231.1</v>
      </c>
      <c r="J47" s="32">
        <f t="shared" ref="J47:J74" si="5">ROUND(I47*E47,2)</f>
        <v>2454.21</v>
      </c>
    </row>
    <row r="48" spans="1:10" s="12" customFormat="1" ht="38.25" customHeight="1" outlineLevel="1" x14ac:dyDescent="0.2">
      <c r="A48" s="2">
        <v>20</v>
      </c>
      <c r="B48" s="147" t="s">
        <v>199</v>
      </c>
      <c r="C48" s="8" t="s">
        <v>200</v>
      </c>
      <c r="D48" s="2" t="s">
        <v>184</v>
      </c>
      <c r="E48" s="145">
        <v>5.6649999999999999E-2</v>
      </c>
      <c r="F48" s="103">
        <v>5000</v>
      </c>
      <c r="G48" s="32">
        <f t="shared" si="4"/>
        <v>283.25</v>
      </c>
      <c r="H48" s="141">
        <f t="shared" si="3"/>
        <v>2.3732818319305904E-2</v>
      </c>
      <c r="I48" s="32">
        <f>ROUND(F48*Прил.10!$D$13,2)</f>
        <v>40200</v>
      </c>
      <c r="J48" s="32">
        <f t="shared" si="5"/>
        <v>2277.33</v>
      </c>
    </row>
    <row r="49" spans="1:10" s="12" customFormat="1" ht="25.5" customHeight="1" outlineLevel="1" x14ac:dyDescent="0.2">
      <c r="A49" s="2">
        <v>21</v>
      </c>
      <c r="B49" s="147" t="s">
        <v>201</v>
      </c>
      <c r="C49" s="8" t="s">
        <v>202</v>
      </c>
      <c r="D49" s="2" t="s">
        <v>184</v>
      </c>
      <c r="E49" s="145">
        <v>0.02</v>
      </c>
      <c r="F49" s="103">
        <v>11500</v>
      </c>
      <c r="G49" s="32">
        <f t="shared" si="4"/>
        <v>230</v>
      </c>
      <c r="H49" s="141">
        <f t="shared" si="3"/>
        <v>1.927113226280797E-2</v>
      </c>
      <c r="I49" s="32">
        <f>ROUND(F49*Прил.10!$D$13,2)</f>
        <v>92460</v>
      </c>
      <c r="J49" s="32">
        <f t="shared" si="5"/>
        <v>1849.2</v>
      </c>
    </row>
    <row r="50" spans="1:10" s="12" customFormat="1" ht="38.25" customHeight="1" outlineLevel="1" x14ac:dyDescent="0.2">
      <c r="A50" s="2">
        <v>22</v>
      </c>
      <c r="B50" s="147" t="s">
        <v>203</v>
      </c>
      <c r="C50" s="8" t="s">
        <v>204</v>
      </c>
      <c r="D50" s="2" t="s">
        <v>192</v>
      </c>
      <c r="E50" s="145">
        <v>0.29099999999999998</v>
      </c>
      <c r="F50" s="103">
        <v>600</v>
      </c>
      <c r="G50" s="32">
        <f t="shared" si="4"/>
        <v>174.6</v>
      </c>
      <c r="H50" s="141">
        <f t="shared" si="3"/>
        <v>1.4629303013418572E-2</v>
      </c>
      <c r="I50" s="32">
        <f>ROUND(F50*Прил.10!$D$13,2)</f>
        <v>4824</v>
      </c>
      <c r="J50" s="32">
        <f t="shared" si="5"/>
        <v>1403.78</v>
      </c>
    </row>
    <row r="51" spans="1:10" s="12" customFormat="1" ht="25.5" customHeight="1" outlineLevel="1" x14ac:dyDescent="0.2">
      <c r="A51" s="2">
        <v>23</v>
      </c>
      <c r="B51" s="147" t="s">
        <v>205</v>
      </c>
      <c r="C51" s="8" t="s">
        <v>206</v>
      </c>
      <c r="D51" s="2" t="s">
        <v>195</v>
      </c>
      <c r="E51" s="145">
        <v>0.1</v>
      </c>
      <c r="F51" s="103">
        <v>887.03</v>
      </c>
      <c r="G51" s="32">
        <f t="shared" si="4"/>
        <v>88.7</v>
      </c>
      <c r="H51" s="141">
        <f t="shared" si="3"/>
        <v>7.4319540509176826E-3</v>
      </c>
      <c r="I51" s="32">
        <f>ROUND(F51*Прил.10!$D$13,2)</f>
        <v>7131.72</v>
      </c>
      <c r="J51" s="32">
        <f t="shared" si="5"/>
        <v>713.17</v>
      </c>
    </row>
    <row r="52" spans="1:10" s="12" customFormat="1" ht="25.5" customHeight="1" outlineLevel="1" x14ac:dyDescent="0.2">
      <c r="A52" s="2">
        <v>24</v>
      </c>
      <c r="B52" s="147" t="s">
        <v>207</v>
      </c>
      <c r="C52" s="8" t="s">
        <v>208</v>
      </c>
      <c r="D52" s="2" t="s">
        <v>184</v>
      </c>
      <c r="E52" s="145">
        <v>6.9999999999999999E-4</v>
      </c>
      <c r="F52" s="103">
        <v>86162.5</v>
      </c>
      <c r="G52" s="32">
        <f t="shared" si="4"/>
        <v>60.31</v>
      </c>
      <c r="H52" s="141">
        <f t="shared" si="3"/>
        <v>5.0532260294345599E-3</v>
      </c>
      <c r="I52" s="32">
        <f>ROUND(F52*Прил.10!$D$13,2)</f>
        <v>692746.5</v>
      </c>
      <c r="J52" s="32">
        <f t="shared" si="5"/>
        <v>484.92</v>
      </c>
    </row>
    <row r="53" spans="1:10" s="12" customFormat="1" ht="25.5" customHeight="1" outlineLevel="1" x14ac:dyDescent="0.2">
      <c r="A53" s="2">
        <v>25</v>
      </c>
      <c r="B53" s="147" t="s">
        <v>209</v>
      </c>
      <c r="C53" s="8" t="s">
        <v>210</v>
      </c>
      <c r="D53" s="2" t="s">
        <v>195</v>
      </c>
      <c r="E53" s="145">
        <v>0.03</v>
      </c>
      <c r="F53" s="103">
        <v>1335.52</v>
      </c>
      <c r="G53" s="32">
        <f t="shared" si="4"/>
        <v>40.07</v>
      </c>
      <c r="H53" s="141">
        <f t="shared" si="3"/>
        <v>3.3573663903074583E-3</v>
      </c>
      <c r="I53" s="32">
        <f>ROUND(F53*Прил.10!$D$13,2)</f>
        <v>10737.58</v>
      </c>
      <c r="J53" s="32">
        <f t="shared" si="5"/>
        <v>322.13</v>
      </c>
    </row>
    <row r="54" spans="1:10" s="12" customFormat="1" ht="25.5" customHeight="1" outlineLevel="1" x14ac:dyDescent="0.2">
      <c r="A54" s="2">
        <v>26</v>
      </c>
      <c r="B54" s="147" t="s">
        <v>211</v>
      </c>
      <c r="C54" s="8" t="s">
        <v>212</v>
      </c>
      <c r="D54" s="2" t="s">
        <v>184</v>
      </c>
      <c r="E54" s="145">
        <v>2.398E-3</v>
      </c>
      <c r="F54" s="103">
        <v>12430</v>
      </c>
      <c r="G54" s="32">
        <f t="shared" si="4"/>
        <v>29.81</v>
      </c>
      <c r="H54" s="141">
        <f t="shared" si="3"/>
        <v>2.4977063163230677E-3</v>
      </c>
      <c r="I54" s="32">
        <f>ROUND(F54*Прил.10!$D$13,2)</f>
        <v>99937.2</v>
      </c>
      <c r="J54" s="32">
        <f t="shared" si="5"/>
        <v>239.65</v>
      </c>
    </row>
    <row r="55" spans="1:10" s="12" customFormat="1" ht="14.25" customHeight="1" outlineLevel="1" x14ac:dyDescent="0.2">
      <c r="A55" s="2">
        <v>27</v>
      </c>
      <c r="B55" s="147" t="s">
        <v>213</v>
      </c>
      <c r="C55" s="8" t="s">
        <v>214</v>
      </c>
      <c r="D55" s="2" t="s">
        <v>198</v>
      </c>
      <c r="E55" s="145">
        <v>0.55000000000000004</v>
      </c>
      <c r="F55" s="103">
        <v>39</v>
      </c>
      <c r="G55" s="32">
        <f t="shared" si="4"/>
        <v>21.45</v>
      </c>
      <c r="H55" s="141">
        <f t="shared" si="3"/>
        <v>1.7972425523357868E-3</v>
      </c>
      <c r="I55" s="32">
        <f>ROUND(F55*Прил.10!$D$13,2)</f>
        <v>313.56</v>
      </c>
      <c r="J55" s="32">
        <f t="shared" si="5"/>
        <v>172.46</v>
      </c>
    </row>
    <row r="56" spans="1:10" s="12" customFormat="1" ht="38.25" customHeight="1" outlineLevel="1" x14ac:dyDescent="0.2">
      <c r="A56" s="2">
        <v>28</v>
      </c>
      <c r="B56" s="147" t="s">
        <v>215</v>
      </c>
      <c r="C56" s="8" t="s">
        <v>216</v>
      </c>
      <c r="D56" s="2" t="s">
        <v>192</v>
      </c>
      <c r="E56" s="145">
        <v>3.1E-2</v>
      </c>
      <c r="F56" s="103">
        <v>684</v>
      </c>
      <c r="G56" s="32">
        <f t="shared" si="4"/>
        <v>21.2</v>
      </c>
      <c r="H56" s="141">
        <f t="shared" si="3"/>
        <v>1.7762956694414302E-3</v>
      </c>
      <c r="I56" s="32">
        <f>ROUND(F56*Прил.10!$D$13,2)</f>
        <v>5499.36</v>
      </c>
      <c r="J56" s="32">
        <f t="shared" si="5"/>
        <v>170.48</v>
      </c>
    </row>
    <row r="57" spans="1:10" s="12" customFormat="1" ht="14.25" customHeight="1" outlineLevel="1" x14ac:dyDescent="0.2">
      <c r="A57" s="2">
        <v>29</v>
      </c>
      <c r="B57" s="147" t="s">
        <v>217</v>
      </c>
      <c r="C57" s="8" t="s">
        <v>218</v>
      </c>
      <c r="D57" s="2" t="s">
        <v>219</v>
      </c>
      <c r="E57" s="145">
        <v>1.8</v>
      </c>
      <c r="F57" s="103">
        <v>9.0399999999999991</v>
      </c>
      <c r="G57" s="32">
        <f t="shared" si="4"/>
        <v>16.27</v>
      </c>
      <c r="H57" s="141">
        <f t="shared" si="3"/>
        <v>1.3632231387647202E-3</v>
      </c>
      <c r="I57" s="32">
        <f>ROUND(F57*Прил.10!$D$13,2)</f>
        <v>72.680000000000007</v>
      </c>
      <c r="J57" s="32">
        <f t="shared" si="5"/>
        <v>130.82</v>
      </c>
    </row>
    <row r="58" spans="1:10" s="12" customFormat="1" ht="25.5" customHeight="1" outlineLevel="1" x14ac:dyDescent="0.2">
      <c r="A58" s="2">
        <v>30</v>
      </c>
      <c r="B58" s="147" t="s">
        <v>220</v>
      </c>
      <c r="C58" s="8" t="s">
        <v>221</v>
      </c>
      <c r="D58" s="2" t="s">
        <v>222</v>
      </c>
      <c r="E58" s="145">
        <v>14.13885</v>
      </c>
      <c r="F58" s="103">
        <v>1</v>
      </c>
      <c r="G58" s="32">
        <f t="shared" si="4"/>
        <v>14.14</v>
      </c>
      <c r="H58" s="141">
        <f t="shared" si="3"/>
        <v>1.1847556965048031E-3</v>
      </c>
      <c r="I58" s="32">
        <f>ROUND(F58*Прил.10!$D$13,2)</f>
        <v>8.0399999999999991</v>
      </c>
      <c r="J58" s="32">
        <f t="shared" si="5"/>
        <v>113.68</v>
      </c>
    </row>
    <row r="59" spans="1:10" s="12" customFormat="1" ht="25.5" customHeight="1" outlineLevel="1" x14ac:dyDescent="0.2">
      <c r="A59" s="2">
        <v>31</v>
      </c>
      <c r="B59" s="147" t="s">
        <v>223</v>
      </c>
      <c r="C59" s="8" t="s">
        <v>224</v>
      </c>
      <c r="D59" s="2" t="s">
        <v>219</v>
      </c>
      <c r="E59" s="145">
        <v>1.3049999999999999</v>
      </c>
      <c r="F59" s="103">
        <v>10.57</v>
      </c>
      <c r="G59" s="32">
        <f t="shared" si="4"/>
        <v>13.79</v>
      </c>
      <c r="H59" s="141">
        <f t="shared" si="3"/>
        <v>1.1554300604527039E-3</v>
      </c>
      <c r="I59" s="32">
        <f>ROUND(F59*Прил.10!$D$13,2)</f>
        <v>84.98</v>
      </c>
      <c r="J59" s="32">
        <f t="shared" si="5"/>
        <v>110.9</v>
      </c>
    </row>
    <row r="60" spans="1:10" s="12" customFormat="1" ht="25.5" customHeight="1" outlineLevel="1" x14ac:dyDescent="0.2">
      <c r="A60" s="2">
        <v>32</v>
      </c>
      <c r="B60" s="147" t="s">
        <v>225</v>
      </c>
      <c r="C60" s="8" t="s">
        <v>226</v>
      </c>
      <c r="D60" s="2" t="s">
        <v>177</v>
      </c>
      <c r="E60" s="145">
        <v>0.05</v>
      </c>
      <c r="F60" s="103">
        <v>266.67</v>
      </c>
      <c r="G60" s="32">
        <f t="shared" si="4"/>
        <v>13.33</v>
      </c>
      <c r="H60" s="141">
        <f t="shared" si="3"/>
        <v>1.1168877959270881E-3</v>
      </c>
      <c r="I60" s="32">
        <f>ROUND(F60*Прил.10!$D$13,2)</f>
        <v>2144.0300000000002</v>
      </c>
      <c r="J60" s="32">
        <f t="shared" si="5"/>
        <v>107.2</v>
      </c>
    </row>
    <row r="61" spans="1:10" s="12" customFormat="1" ht="14.25" customHeight="1" outlineLevel="1" x14ac:dyDescent="0.2">
      <c r="A61" s="2">
        <v>33</v>
      </c>
      <c r="B61" s="147" t="s">
        <v>227</v>
      </c>
      <c r="C61" s="8" t="s">
        <v>228</v>
      </c>
      <c r="D61" s="2" t="s">
        <v>177</v>
      </c>
      <c r="E61" s="145">
        <v>11</v>
      </c>
      <c r="F61" s="103">
        <v>0.71</v>
      </c>
      <c r="G61" s="32">
        <f t="shared" si="4"/>
        <v>7.81</v>
      </c>
      <c r="H61" s="141">
        <f t="shared" si="3"/>
        <v>6.5438062161969667E-4</v>
      </c>
      <c r="I61" s="32">
        <f>ROUND(F61*Прил.10!$D$13,2)</f>
        <v>5.71</v>
      </c>
      <c r="J61" s="32">
        <f t="shared" si="5"/>
        <v>62.81</v>
      </c>
    </row>
    <row r="62" spans="1:10" s="12" customFormat="1" ht="14.25" customHeight="1" outlineLevel="1" x14ac:dyDescent="0.2">
      <c r="A62" s="2">
        <v>34</v>
      </c>
      <c r="B62" s="147" t="s">
        <v>229</v>
      </c>
      <c r="C62" s="8" t="s">
        <v>230</v>
      </c>
      <c r="D62" s="2" t="s">
        <v>184</v>
      </c>
      <c r="E62" s="145">
        <v>3.7199999999999999E-4</v>
      </c>
      <c r="F62" s="103">
        <v>12430</v>
      </c>
      <c r="G62" s="32">
        <f t="shared" si="4"/>
        <v>4.62</v>
      </c>
      <c r="H62" s="141">
        <f t="shared" si="3"/>
        <v>3.8709839588770792E-4</v>
      </c>
      <c r="I62" s="32">
        <f>ROUND(F62*Прил.10!$D$13,2)</f>
        <v>99937.2</v>
      </c>
      <c r="J62" s="32">
        <f t="shared" si="5"/>
        <v>37.18</v>
      </c>
    </row>
    <row r="63" spans="1:10" s="12" customFormat="1" ht="14.25" customHeight="1" outlineLevel="1" x14ac:dyDescent="0.2">
      <c r="A63" s="2">
        <v>35</v>
      </c>
      <c r="B63" s="147" t="s">
        <v>231</v>
      </c>
      <c r="C63" s="8" t="s">
        <v>232</v>
      </c>
      <c r="D63" s="2" t="s">
        <v>184</v>
      </c>
      <c r="E63" s="145">
        <v>4.9799999999999996E-4</v>
      </c>
      <c r="F63" s="103">
        <v>7826.9</v>
      </c>
      <c r="G63" s="32">
        <f t="shared" si="4"/>
        <v>3.9</v>
      </c>
      <c r="H63" s="141">
        <f t="shared" si="3"/>
        <v>3.2677137315196121E-4</v>
      </c>
      <c r="I63" s="32">
        <f>ROUND(F63*Прил.10!$D$13,2)</f>
        <v>62928.28</v>
      </c>
      <c r="J63" s="32">
        <f t="shared" si="5"/>
        <v>31.34</v>
      </c>
    </row>
    <row r="64" spans="1:10" s="12" customFormat="1" ht="14.25" customHeight="1" outlineLevel="1" x14ac:dyDescent="0.2">
      <c r="A64" s="2">
        <v>36</v>
      </c>
      <c r="B64" s="147" t="s">
        <v>233</v>
      </c>
      <c r="C64" s="8" t="s">
        <v>234</v>
      </c>
      <c r="D64" s="2" t="s">
        <v>235</v>
      </c>
      <c r="E64" s="145">
        <v>2.1000000000000001E-2</v>
      </c>
      <c r="F64" s="103">
        <v>120</v>
      </c>
      <c r="G64" s="32">
        <f t="shared" si="4"/>
        <v>2.52</v>
      </c>
      <c r="H64" s="141">
        <f t="shared" si="3"/>
        <v>2.111445795751134E-4</v>
      </c>
      <c r="I64" s="32">
        <f>ROUND(F64*Прил.10!$D$13,2)</f>
        <v>964.8</v>
      </c>
      <c r="J64" s="32">
        <f t="shared" si="5"/>
        <v>20.260000000000002</v>
      </c>
    </row>
    <row r="65" spans="1:10" s="12" customFormat="1" ht="14.25" customHeight="1" outlineLevel="1" x14ac:dyDescent="0.2">
      <c r="A65" s="2">
        <v>37</v>
      </c>
      <c r="B65" s="147" t="s">
        <v>236</v>
      </c>
      <c r="C65" s="8" t="s">
        <v>237</v>
      </c>
      <c r="D65" s="2" t="s">
        <v>238</v>
      </c>
      <c r="E65" s="145">
        <v>1.0999999999999999E-2</v>
      </c>
      <c r="F65" s="103">
        <v>270</v>
      </c>
      <c r="G65" s="32">
        <f t="shared" si="4"/>
        <v>2.97</v>
      </c>
      <c r="H65" s="141">
        <f t="shared" si="3"/>
        <v>2.4884896878495512E-4</v>
      </c>
      <c r="I65" s="32">
        <f>ROUND(F65*Прил.10!$D$13,2)</f>
        <v>2170.8000000000002</v>
      </c>
      <c r="J65" s="32">
        <f t="shared" si="5"/>
        <v>23.88</v>
      </c>
    </row>
    <row r="66" spans="1:10" s="12" customFormat="1" ht="14.25" customHeight="1" outlineLevel="1" x14ac:dyDescent="0.2">
      <c r="A66" s="2">
        <v>38</v>
      </c>
      <c r="B66" s="147" t="s">
        <v>239</v>
      </c>
      <c r="C66" s="8" t="s">
        <v>240</v>
      </c>
      <c r="D66" s="2" t="s">
        <v>184</v>
      </c>
      <c r="E66" s="145">
        <v>2.9999999999999997E-4</v>
      </c>
      <c r="F66" s="103">
        <v>9424</v>
      </c>
      <c r="G66" s="32">
        <f t="shared" si="4"/>
        <v>2.83</v>
      </c>
      <c r="H66" s="141">
        <f t="shared" si="3"/>
        <v>2.3711871436411547E-4</v>
      </c>
      <c r="I66" s="32">
        <f>ROUND(F66*Прил.10!$D$13,2)</f>
        <v>75768.960000000006</v>
      </c>
      <c r="J66" s="32">
        <f t="shared" si="5"/>
        <v>22.73</v>
      </c>
    </row>
    <row r="67" spans="1:10" s="12" customFormat="1" ht="38.25" customHeight="1" outlineLevel="1" x14ac:dyDescent="0.2">
      <c r="A67" s="2">
        <v>39</v>
      </c>
      <c r="B67" s="147" t="s">
        <v>241</v>
      </c>
      <c r="C67" s="8" t="s">
        <v>242</v>
      </c>
      <c r="D67" s="2" t="s">
        <v>192</v>
      </c>
      <c r="E67" s="145">
        <v>4.7999999999999996E-3</v>
      </c>
      <c r="F67" s="103">
        <v>558.33000000000004</v>
      </c>
      <c r="G67" s="32">
        <f t="shared" si="4"/>
        <v>2.68</v>
      </c>
      <c r="H67" s="141">
        <f t="shared" si="3"/>
        <v>2.2455058462750158E-4</v>
      </c>
      <c r="I67" s="32">
        <f>ROUND(F67*Прил.10!$D$13,2)</f>
        <v>4488.97</v>
      </c>
      <c r="J67" s="32">
        <f t="shared" si="5"/>
        <v>21.55</v>
      </c>
    </row>
    <row r="68" spans="1:10" s="12" customFormat="1" ht="25.5" customHeight="1" outlineLevel="1" x14ac:dyDescent="0.2">
      <c r="A68" s="2">
        <v>40</v>
      </c>
      <c r="B68" s="147" t="s">
        <v>243</v>
      </c>
      <c r="C68" s="8" t="s">
        <v>244</v>
      </c>
      <c r="D68" s="2" t="s">
        <v>238</v>
      </c>
      <c r="E68" s="145">
        <v>1.06E-3</v>
      </c>
      <c r="F68" s="103">
        <v>1740.2</v>
      </c>
      <c r="G68" s="32">
        <f t="shared" si="4"/>
        <v>1.84</v>
      </c>
      <c r="H68" s="141">
        <f t="shared" si="3"/>
        <v>1.5416905810246377E-4</v>
      </c>
      <c r="I68" s="32">
        <f>ROUND(F68*Прил.10!$D$13,2)</f>
        <v>13991.21</v>
      </c>
      <c r="J68" s="32">
        <f t="shared" si="5"/>
        <v>14.83</v>
      </c>
    </row>
    <row r="69" spans="1:10" s="12" customFormat="1" ht="14.25" customHeight="1" outlineLevel="1" x14ac:dyDescent="0.2">
      <c r="A69" s="2">
        <v>41</v>
      </c>
      <c r="B69" s="147" t="s">
        <v>245</v>
      </c>
      <c r="C69" s="8" t="s">
        <v>246</v>
      </c>
      <c r="D69" s="2" t="s">
        <v>219</v>
      </c>
      <c r="E69" s="145">
        <v>0.03</v>
      </c>
      <c r="F69" s="103">
        <v>28.6</v>
      </c>
      <c r="G69" s="32">
        <f t="shared" si="4"/>
        <v>0.86</v>
      </c>
      <c r="H69" s="141">
        <f t="shared" si="3"/>
        <v>7.2057277156586328E-5</v>
      </c>
      <c r="I69" s="32">
        <f>ROUND(F69*Прил.10!$D$13,2)</f>
        <v>229.94</v>
      </c>
      <c r="J69" s="32">
        <f t="shared" si="5"/>
        <v>6.9</v>
      </c>
    </row>
    <row r="70" spans="1:10" s="12" customFormat="1" ht="14.25" customHeight="1" outlineLevel="1" x14ac:dyDescent="0.2">
      <c r="A70" s="2">
        <v>42</v>
      </c>
      <c r="B70" s="147" t="s">
        <v>247</v>
      </c>
      <c r="C70" s="8" t="s">
        <v>248</v>
      </c>
      <c r="D70" s="2" t="s">
        <v>249</v>
      </c>
      <c r="E70" s="145">
        <v>4.0000000000000001E-3</v>
      </c>
      <c r="F70" s="103">
        <v>110</v>
      </c>
      <c r="G70" s="32">
        <f t="shared" si="4"/>
        <v>0.44</v>
      </c>
      <c r="H70" s="141">
        <f t="shared" si="3"/>
        <v>3.6866513894067419E-5</v>
      </c>
      <c r="I70" s="32">
        <f>ROUND(F70*Прил.10!$D$13,2)</f>
        <v>884.4</v>
      </c>
      <c r="J70" s="32">
        <f t="shared" si="5"/>
        <v>3.54</v>
      </c>
    </row>
    <row r="71" spans="1:10" s="12" customFormat="1" ht="38.25" customHeight="1" outlineLevel="1" x14ac:dyDescent="0.2">
      <c r="A71" s="2">
        <v>43</v>
      </c>
      <c r="B71" s="147" t="s">
        <v>250</v>
      </c>
      <c r="C71" s="8" t="s">
        <v>251</v>
      </c>
      <c r="D71" s="2" t="s">
        <v>184</v>
      </c>
      <c r="E71" s="145">
        <v>8.9999999999999998E-4</v>
      </c>
      <c r="F71" s="103">
        <v>480</v>
      </c>
      <c r="G71" s="32">
        <f t="shared" si="4"/>
        <v>0.43</v>
      </c>
      <c r="H71" s="141">
        <f t="shared" si="3"/>
        <v>3.6028638578293164E-5</v>
      </c>
      <c r="I71" s="32">
        <f>ROUND(F71*Прил.10!$D$13,2)</f>
        <v>3859.2</v>
      </c>
      <c r="J71" s="32">
        <f t="shared" si="5"/>
        <v>3.47</v>
      </c>
    </row>
    <row r="72" spans="1:10" s="12" customFormat="1" ht="14.25" customHeight="1" outlineLevel="1" x14ac:dyDescent="0.2">
      <c r="A72" s="2">
        <v>44</v>
      </c>
      <c r="B72" s="147" t="s">
        <v>252</v>
      </c>
      <c r="C72" s="8" t="s">
        <v>253</v>
      </c>
      <c r="D72" s="2" t="s">
        <v>219</v>
      </c>
      <c r="E72" s="145">
        <v>5.8000000000000003E-2</v>
      </c>
      <c r="F72" s="103">
        <v>6.4</v>
      </c>
      <c r="G72" s="32">
        <f t="shared" si="4"/>
        <v>0.37</v>
      </c>
      <c r="H72" s="141">
        <f t="shared" si="3"/>
        <v>3.1001386683647603E-5</v>
      </c>
      <c r="I72" s="32">
        <f>ROUND(F72*Прил.10!$D$13,2)</f>
        <v>51.46</v>
      </c>
      <c r="J72" s="32">
        <f t="shared" si="5"/>
        <v>2.98</v>
      </c>
    </row>
    <row r="73" spans="1:10" s="12" customFormat="1" ht="25.5" customHeight="1" outlineLevel="1" x14ac:dyDescent="0.2">
      <c r="A73" s="2">
        <v>45</v>
      </c>
      <c r="B73" s="147" t="s">
        <v>254</v>
      </c>
      <c r="C73" s="8" t="s">
        <v>255</v>
      </c>
      <c r="D73" s="2" t="s">
        <v>192</v>
      </c>
      <c r="E73" s="145">
        <v>2.9E-4</v>
      </c>
      <c r="F73" s="103">
        <v>463.3</v>
      </c>
      <c r="G73" s="32">
        <f t="shared" si="4"/>
        <v>0.13</v>
      </c>
      <c r="H73" s="141">
        <f t="shared" si="3"/>
        <v>1.0892379105065376E-5</v>
      </c>
      <c r="I73" s="32">
        <f>ROUND(F73*Прил.10!$D$13,2)</f>
        <v>3724.93</v>
      </c>
      <c r="J73" s="32">
        <f t="shared" si="5"/>
        <v>1.08</v>
      </c>
    </row>
    <row r="74" spans="1:10" s="12" customFormat="1" ht="38.25" customHeight="1" outlineLevel="1" x14ac:dyDescent="0.2">
      <c r="A74" s="2">
        <v>46</v>
      </c>
      <c r="B74" s="147" t="s">
        <v>256</v>
      </c>
      <c r="C74" s="8" t="s">
        <v>257</v>
      </c>
      <c r="D74" s="2" t="s">
        <v>192</v>
      </c>
      <c r="E74" s="145">
        <v>7.1000000000000002E-4</v>
      </c>
      <c r="F74" s="103">
        <v>55.26</v>
      </c>
      <c r="G74" s="32">
        <f t="shared" si="4"/>
        <v>0.04</v>
      </c>
      <c r="H74" s="141">
        <f t="shared" si="3"/>
        <v>3.3515012630970383E-6</v>
      </c>
      <c r="I74" s="32">
        <f>ROUND(F74*Прил.10!$D$13,2)</f>
        <v>444.29</v>
      </c>
      <c r="J74" s="32">
        <f t="shared" si="5"/>
        <v>0.32</v>
      </c>
    </row>
    <row r="75" spans="1:10" s="12" customFormat="1" ht="14.25" customHeight="1" x14ac:dyDescent="0.2">
      <c r="A75" s="2"/>
      <c r="B75" s="2"/>
      <c r="C75" s="8" t="s">
        <v>300</v>
      </c>
      <c r="D75" s="2"/>
      <c r="E75" s="145"/>
      <c r="F75" s="103"/>
      <c r="G75" s="32">
        <f>SUM(G47:G74)</f>
        <v>1343.6099999999997</v>
      </c>
      <c r="H75" s="141">
        <f t="shared" si="3"/>
        <v>0.11257776530274527</v>
      </c>
      <c r="I75" s="32"/>
      <c r="J75" s="32">
        <f>SUM(J47:J74)</f>
        <v>10802.799999999994</v>
      </c>
    </row>
    <row r="76" spans="1:10" s="12" customFormat="1" ht="14.25" customHeight="1" x14ac:dyDescent="0.2">
      <c r="A76" s="2"/>
      <c r="B76" s="2"/>
      <c r="C76" s="104" t="s">
        <v>301</v>
      </c>
      <c r="D76" s="2"/>
      <c r="E76" s="136"/>
      <c r="F76" s="103"/>
      <c r="G76" s="32">
        <f>G46+G75</f>
        <v>11934.95</v>
      </c>
      <c r="H76" s="137">
        <f t="shared" si="3"/>
        <v>1</v>
      </c>
      <c r="I76" s="32"/>
      <c r="J76" s="32">
        <f>J46+J75</f>
        <v>95957.01</v>
      </c>
    </row>
    <row r="77" spans="1:10" s="12" customFormat="1" ht="14.25" customHeight="1" x14ac:dyDescent="0.2">
      <c r="A77" s="2"/>
      <c r="B77" s="2"/>
      <c r="C77" s="8" t="s">
        <v>302</v>
      </c>
      <c r="D77" s="2"/>
      <c r="E77" s="136"/>
      <c r="F77" s="103"/>
      <c r="G77" s="32">
        <f>G14+G30+G76</f>
        <v>14105.45</v>
      </c>
      <c r="H77" s="137"/>
      <c r="I77" s="32"/>
      <c r="J77" s="32">
        <f>J14+J30+J76</f>
        <v>154515.09999999998</v>
      </c>
    </row>
    <row r="78" spans="1:10" s="12" customFormat="1" ht="14.25" customHeight="1" x14ac:dyDescent="0.2">
      <c r="A78" s="2"/>
      <c r="B78" s="2"/>
      <c r="C78" s="8" t="s">
        <v>303</v>
      </c>
      <c r="D78" s="190">
        <f>ROUND(G78/(G$16+$G$14),2)</f>
        <v>1.02</v>
      </c>
      <c r="E78" s="136"/>
      <c r="F78" s="103"/>
      <c r="G78" s="32">
        <v>1007</v>
      </c>
      <c r="H78" s="137"/>
      <c r="I78" s="32"/>
      <c r="J78" s="32">
        <f>ROUND(D78*(J14+J16),2)</f>
        <v>46188.78</v>
      </c>
    </row>
    <row r="79" spans="1:10" s="12" customFormat="1" ht="14.25" customHeight="1" x14ac:dyDescent="0.2">
      <c r="A79" s="2"/>
      <c r="B79" s="2"/>
      <c r="C79" s="8" t="s">
        <v>304</v>
      </c>
      <c r="D79" s="190">
        <f>ROUND(G79/(G$14+G$16),2)</f>
        <v>0.69</v>
      </c>
      <c r="E79" s="136"/>
      <c r="F79" s="103"/>
      <c r="G79" s="32">
        <v>680.4</v>
      </c>
      <c r="H79" s="137"/>
      <c r="I79" s="32"/>
      <c r="J79" s="32">
        <f>ROUND(D79*(J14+J16),2)</f>
        <v>31245.35</v>
      </c>
    </row>
    <row r="80" spans="1:10" s="12" customFormat="1" ht="14.25" customHeight="1" x14ac:dyDescent="0.2">
      <c r="A80" s="2"/>
      <c r="B80" s="2"/>
      <c r="C80" s="8" t="s">
        <v>305</v>
      </c>
      <c r="D80" s="2"/>
      <c r="E80" s="136"/>
      <c r="F80" s="103"/>
      <c r="G80" s="32">
        <f>G14+G30+G76+G78+G79</f>
        <v>15792.85</v>
      </c>
      <c r="H80" s="137"/>
      <c r="I80" s="32"/>
      <c r="J80" s="32">
        <f>J14+J30+J76+J78+J79</f>
        <v>231949.22999999998</v>
      </c>
    </row>
    <row r="81" spans="1:10" s="12" customFormat="1" ht="14.25" customHeight="1" x14ac:dyDescent="0.2">
      <c r="A81" s="2"/>
      <c r="B81" s="2"/>
      <c r="C81" s="8" t="s">
        <v>306</v>
      </c>
      <c r="D81" s="2"/>
      <c r="E81" s="136"/>
      <c r="F81" s="103"/>
      <c r="G81" s="32">
        <f>G80+G37</f>
        <v>20532.580000000002</v>
      </c>
      <c r="H81" s="137"/>
      <c r="I81" s="32"/>
      <c r="J81" s="32">
        <f>J80+J37</f>
        <v>261619.94999999998</v>
      </c>
    </row>
    <row r="82" spans="1:10" s="12" customFormat="1" ht="34.5" customHeight="1" x14ac:dyDescent="0.2">
      <c r="A82" s="2"/>
      <c r="B82" s="2"/>
      <c r="C82" s="8" t="s">
        <v>76</v>
      </c>
      <c r="D82" s="222" t="s">
        <v>307</v>
      </c>
      <c r="E82" s="136">
        <v>1</v>
      </c>
      <c r="F82" s="103"/>
      <c r="G82" s="32">
        <f>G81/E82</f>
        <v>20532.580000000002</v>
      </c>
      <c r="H82" s="137"/>
      <c r="I82" s="32"/>
      <c r="J82" s="32">
        <f>J81/E82</f>
        <v>261619.94999999998</v>
      </c>
    </row>
    <row r="84" spans="1:10" s="12" customFormat="1" ht="14.25" customHeight="1" x14ac:dyDescent="0.2">
      <c r="A84" s="4" t="s">
        <v>308</v>
      </c>
      <c r="D84" s="189"/>
    </row>
    <row r="85" spans="1:10" s="12" customFormat="1" ht="14.25" customHeight="1" x14ac:dyDescent="0.2">
      <c r="A85" s="33" t="s">
        <v>112</v>
      </c>
      <c r="D85" s="189"/>
    </row>
    <row r="86" spans="1:10" s="12" customFormat="1" ht="14.25" customHeight="1" x14ac:dyDescent="0.2">
      <c r="A86" s="4"/>
      <c r="D86" s="189"/>
    </row>
    <row r="87" spans="1:10" s="12" customFormat="1" ht="14.25" customHeight="1" x14ac:dyDescent="0.2">
      <c r="A87" s="4" t="s">
        <v>113</v>
      </c>
      <c r="D87" s="189"/>
    </row>
    <row r="88" spans="1:10" s="12" customFormat="1" ht="14.25" customHeight="1" x14ac:dyDescent="0.2">
      <c r="A88" s="33" t="s">
        <v>114</v>
      </c>
      <c r="D88" s="189"/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40:H40"/>
    <mergeCell ref="B12:H12"/>
    <mergeCell ref="B15:H15"/>
    <mergeCell ref="B17:H17"/>
    <mergeCell ref="B18:H18"/>
    <mergeCell ref="B32:H32"/>
    <mergeCell ref="B31:H31"/>
    <mergeCell ref="B39:H39"/>
  </mergeCells>
  <conditionalFormatting sqref="B19:B21">
    <cfRule type="duplicateValues" dxfId="3" priority="1"/>
  </conditionalFormatting>
  <conditionalFormatting sqref="B23:B28">
    <cfRule type="duplicateValues" dxfId="2" priority="2"/>
  </conditionalFormatting>
  <conditionalFormatting sqref="B41:B45">
    <cfRule type="duplicateValues" dxfId="1" priority="3"/>
  </conditionalFormatting>
  <conditionalFormatting sqref="B47:B74">
    <cfRule type="duplicateValues" dxfId="0" priority="4"/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12</vt:i4>
      </vt:variant>
    </vt:vector>
  </HeadingPairs>
  <TitlesOfParts>
    <vt:vector size="28" baseType="lpstr">
      <vt:lpstr>4.1 Отдел 1</vt:lpstr>
      <vt:lpstr>4.2 Отдел 2</vt:lpstr>
      <vt:lpstr>4.3 Отдел 2. Тех.характеристики</vt:lpstr>
      <vt:lpstr>4.5 РМ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User4</cp:lastModifiedBy>
  <cp:lastPrinted>2023-11-26T07:08:04Z</cp:lastPrinted>
  <dcterms:created xsi:type="dcterms:W3CDTF">2020-09-30T08:50:27Z</dcterms:created>
  <dcterms:modified xsi:type="dcterms:W3CDTF">2024-02-06T11:05:10Z</dcterms:modified>
  <cp:category/>
</cp:coreProperties>
</file>