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90BB1B50-B0CC-4211-826C-77C418BAE72E}" xr6:coauthVersionLast="40" xr6:coauthVersionMax="40" xr10:uidLastSave="{00000000-0000-0000-0000-000000000000}"/>
  <bookViews>
    <workbookView xWindow="0" yWindow="0" windowWidth="28800" windowHeight="12225" tabRatio="759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_xlnm.Print_Area" localSheetId="2">Прил.3!$A$1:$H$119</definedName>
    <definedName name="_xlnm.Print_Area" localSheetId="4">'Прил.5 Расчет СМР и ОБ'!$A$1:$J$130</definedName>
    <definedName name="_xlnm.Print_Area" localSheetId="8">ФОТр.тек.!$A$1:$F$13</definedName>
    <definedName name="_xlnm.Print_Area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E8" i="9" l="1"/>
  <c r="C11" i="7"/>
  <c r="D5" i="7"/>
  <c r="G13" i="6"/>
  <c r="J117" i="5"/>
  <c r="G117" i="5"/>
  <c r="J116" i="5"/>
  <c r="G116" i="5"/>
  <c r="J112" i="5"/>
  <c r="I112" i="5"/>
  <c r="G112" i="5"/>
  <c r="J111" i="5"/>
  <c r="I111" i="5"/>
  <c r="G111" i="5"/>
  <c r="I110" i="5"/>
  <c r="J110" i="5" s="1"/>
  <c r="G110" i="5"/>
  <c r="J109" i="5"/>
  <c r="I109" i="5"/>
  <c r="G109" i="5"/>
  <c r="J108" i="5"/>
  <c r="I108" i="5"/>
  <c r="G108" i="5"/>
  <c r="I107" i="5"/>
  <c r="J107" i="5" s="1"/>
  <c r="G107" i="5"/>
  <c r="J106" i="5"/>
  <c r="I106" i="5"/>
  <c r="G106" i="5"/>
  <c r="J105" i="5"/>
  <c r="I105" i="5"/>
  <c r="G105" i="5"/>
  <c r="I104" i="5"/>
  <c r="J104" i="5" s="1"/>
  <c r="G104" i="5"/>
  <c r="J103" i="5"/>
  <c r="I103" i="5"/>
  <c r="G103" i="5"/>
  <c r="J102" i="5"/>
  <c r="I102" i="5"/>
  <c r="G102" i="5"/>
  <c r="I101" i="5"/>
  <c r="J101" i="5" s="1"/>
  <c r="G101" i="5"/>
  <c r="J100" i="5"/>
  <c r="I100" i="5"/>
  <c r="G100" i="5"/>
  <c r="J99" i="5"/>
  <c r="I99" i="5"/>
  <c r="G99" i="5"/>
  <c r="I98" i="5"/>
  <c r="J98" i="5" s="1"/>
  <c r="G98" i="5"/>
  <c r="J97" i="5"/>
  <c r="I97" i="5"/>
  <c r="G97" i="5"/>
  <c r="J96" i="5"/>
  <c r="I96" i="5"/>
  <c r="G96" i="5"/>
  <c r="I95" i="5"/>
  <c r="J95" i="5" s="1"/>
  <c r="G95" i="5"/>
  <c r="J94" i="5"/>
  <c r="I94" i="5"/>
  <c r="G94" i="5"/>
  <c r="J93" i="5"/>
  <c r="I93" i="5"/>
  <c r="G93" i="5"/>
  <c r="I92" i="5"/>
  <c r="J92" i="5" s="1"/>
  <c r="G92" i="5"/>
  <c r="J91" i="5"/>
  <c r="I91" i="5"/>
  <c r="G91" i="5"/>
  <c r="J90" i="5"/>
  <c r="I90" i="5"/>
  <c r="G90" i="5"/>
  <c r="I89" i="5"/>
  <c r="J89" i="5" s="1"/>
  <c r="G89" i="5"/>
  <c r="J88" i="5"/>
  <c r="I88" i="5"/>
  <c r="G88" i="5"/>
  <c r="J87" i="5"/>
  <c r="I87" i="5"/>
  <c r="G87" i="5"/>
  <c r="I86" i="5"/>
  <c r="J86" i="5" s="1"/>
  <c r="G86" i="5"/>
  <c r="J85" i="5"/>
  <c r="I85" i="5"/>
  <c r="G85" i="5"/>
  <c r="J84" i="5"/>
  <c r="I84" i="5"/>
  <c r="G84" i="5"/>
  <c r="I83" i="5"/>
  <c r="J83" i="5" s="1"/>
  <c r="G83" i="5"/>
  <c r="J82" i="5"/>
  <c r="I82" i="5"/>
  <c r="G82" i="5"/>
  <c r="J81" i="5"/>
  <c r="I81" i="5"/>
  <c r="G81" i="5"/>
  <c r="I80" i="5"/>
  <c r="J80" i="5" s="1"/>
  <c r="G80" i="5"/>
  <c r="J79" i="5"/>
  <c r="I79" i="5"/>
  <c r="G79" i="5"/>
  <c r="J78" i="5"/>
  <c r="I78" i="5"/>
  <c r="G78" i="5"/>
  <c r="I77" i="5"/>
  <c r="J77" i="5" s="1"/>
  <c r="G77" i="5"/>
  <c r="J76" i="5"/>
  <c r="I76" i="5"/>
  <c r="G76" i="5"/>
  <c r="J75" i="5"/>
  <c r="I75" i="5"/>
  <c r="G75" i="5"/>
  <c r="I74" i="5"/>
  <c r="J74" i="5" s="1"/>
  <c r="G74" i="5"/>
  <c r="J73" i="5"/>
  <c r="I73" i="5"/>
  <c r="G73" i="5"/>
  <c r="J72" i="5"/>
  <c r="I72" i="5"/>
  <c r="G72" i="5"/>
  <c r="I71" i="5"/>
  <c r="J71" i="5" s="1"/>
  <c r="G71" i="5"/>
  <c r="J70" i="5"/>
  <c r="I70" i="5"/>
  <c r="G70" i="5"/>
  <c r="J69" i="5"/>
  <c r="I69" i="5"/>
  <c r="G69" i="5"/>
  <c r="I68" i="5"/>
  <c r="J68" i="5" s="1"/>
  <c r="G68" i="5"/>
  <c r="J67" i="5"/>
  <c r="I67" i="5"/>
  <c r="G67" i="5"/>
  <c r="J66" i="5"/>
  <c r="I66" i="5"/>
  <c r="G66" i="5"/>
  <c r="I65" i="5"/>
  <c r="J65" i="5" s="1"/>
  <c r="G65" i="5"/>
  <c r="J64" i="5"/>
  <c r="I64" i="5"/>
  <c r="G64" i="5"/>
  <c r="J63" i="5"/>
  <c r="I63" i="5"/>
  <c r="G63" i="5"/>
  <c r="I62" i="5"/>
  <c r="J62" i="5" s="1"/>
  <c r="G62" i="5"/>
  <c r="G113" i="5" s="1"/>
  <c r="G114" i="5" s="1"/>
  <c r="J61" i="5"/>
  <c r="G61" i="5"/>
  <c r="J60" i="5"/>
  <c r="I60" i="5"/>
  <c r="G60" i="5"/>
  <c r="J59" i="5"/>
  <c r="I59" i="5"/>
  <c r="G59" i="5"/>
  <c r="J56" i="5"/>
  <c r="G56" i="5"/>
  <c r="J55" i="5"/>
  <c r="G55" i="5"/>
  <c r="I48" i="5"/>
  <c r="J48" i="5" s="1"/>
  <c r="G48" i="5"/>
  <c r="I47" i="5"/>
  <c r="J47" i="5" s="1"/>
  <c r="G47" i="5"/>
  <c r="I46" i="5"/>
  <c r="J46" i="5" s="1"/>
  <c r="G46" i="5"/>
  <c r="I45" i="5"/>
  <c r="J45" i="5" s="1"/>
  <c r="G45" i="5"/>
  <c r="I44" i="5"/>
  <c r="J44" i="5" s="1"/>
  <c r="G44" i="5"/>
  <c r="I43" i="5"/>
  <c r="J43" i="5" s="1"/>
  <c r="G43" i="5"/>
  <c r="I42" i="5"/>
  <c r="J42" i="5" s="1"/>
  <c r="G42" i="5"/>
  <c r="I41" i="5"/>
  <c r="J41" i="5" s="1"/>
  <c r="G41" i="5"/>
  <c r="I40" i="5"/>
  <c r="J40" i="5" s="1"/>
  <c r="G40" i="5"/>
  <c r="I39" i="5"/>
  <c r="J39" i="5" s="1"/>
  <c r="G39" i="5"/>
  <c r="I38" i="5"/>
  <c r="J38" i="5" s="1"/>
  <c r="G38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G49" i="5" s="1"/>
  <c r="G50" i="5" s="1"/>
  <c r="I24" i="5"/>
  <c r="J24" i="5" s="1"/>
  <c r="G24" i="5"/>
  <c r="J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H13" i="5"/>
  <c r="G13" i="5"/>
  <c r="C31" i="4"/>
  <c r="C26" i="4"/>
  <c r="C23" i="4"/>
  <c r="C22" i="4"/>
  <c r="C21" i="4"/>
  <c r="C20" i="4"/>
  <c r="C16" i="4"/>
  <c r="C15" i="4"/>
  <c r="C12" i="4"/>
  <c r="C11" i="4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H14" i="2"/>
  <c r="F12" i="2"/>
  <c r="F14" i="2" s="1"/>
  <c r="D19" i="1"/>
  <c r="H21" i="5" l="1"/>
  <c r="H22" i="5"/>
  <c r="H19" i="5"/>
  <c r="H23" i="5" s="1"/>
  <c r="H20" i="5"/>
  <c r="H28" i="5"/>
  <c r="H37" i="5"/>
  <c r="H46" i="5"/>
  <c r="H38" i="5"/>
  <c r="H31" i="5"/>
  <c r="H40" i="5"/>
  <c r="H29" i="5"/>
  <c r="H32" i="5"/>
  <c r="H44" i="5"/>
  <c r="H24" i="5"/>
  <c r="H27" i="5"/>
  <c r="H30" i="5"/>
  <c r="H33" i="5"/>
  <c r="H36" i="5"/>
  <c r="H39" i="5"/>
  <c r="H42" i="5"/>
  <c r="H45" i="5"/>
  <c r="H48" i="5"/>
  <c r="H34" i="5"/>
  <c r="H43" i="5"/>
  <c r="H26" i="5"/>
  <c r="H35" i="5"/>
  <c r="H41" i="5"/>
  <c r="H47" i="5"/>
  <c r="J49" i="5"/>
  <c r="H25" i="5"/>
  <c r="H59" i="5"/>
  <c r="H61" i="5" s="1"/>
  <c r="H74" i="5"/>
  <c r="H68" i="5"/>
  <c r="H62" i="5"/>
  <c r="H110" i="5"/>
  <c r="H107" i="5"/>
  <c r="H104" i="5"/>
  <c r="H101" i="5"/>
  <c r="H98" i="5"/>
  <c r="H95" i="5"/>
  <c r="H92" i="5"/>
  <c r="H89" i="5"/>
  <c r="H86" i="5"/>
  <c r="H83" i="5"/>
  <c r="H80" i="5"/>
  <c r="H77" i="5"/>
  <c r="H71" i="5"/>
  <c r="H65" i="5"/>
  <c r="G115" i="5"/>
  <c r="G118" i="5" s="1"/>
  <c r="G119" i="5" s="1"/>
  <c r="G120" i="5" s="1"/>
  <c r="H60" i="5"/>
  <c r="H111" i="5"/>
  <c r="H108" i="5"/>
  <c r="H105" i="5"/>
  <c r="H102" i="5"/>
  <c r="H99" i="5"/>
  <c r="H96" i="5"/>
  <c r="H93" i="5"/>
  <c r="H90" i="5"/>
  <c r="H87" i="5"/>
  <c r="H84" i="5"/>
  <c r="H81" i="5"/>
  <c r="H78" i="5"/>
  <c r="H75" i="5"/>
  <c r="H72" i="5"/>
  <c r="H69" i="5"/>
  <c r="H66" i="5"/>
  <c r="H63" i="5"/>
  <c r="J113" i="5"/>
  <c r="H67" i="5"/>
  <c r="H76" i="5"/>
  <c r="H85" i="5"/>
  <c r="H94" i="5"/>
  <c r="H103" i="5"/>
  <c r="H112" i="5"/>
  <c r="H70" i="5"/>
  <c r="H79" i="5"/>
  <c r="H97" i="5"/>
  <c r="H106" i="5"/>
  <c r="H88" i="5"/>
  <c r="H64" i="5"/>
  <c r="H73" i="5"/>
  <c r="H82" i="5"/>
  <c r="H91" i="5"/>
  <c r="H100" i="5"/>
  <c r="H109" i="5"/>
  <c r="J12" i="2"/>
  <c r="J14" i="2" s="1"/>
  <c r="D18" i="1"/>
  <c r="D17" i="1" s="1"/>
  <c r="D23" i="1" s="1"/>
  <c r="D24" i="1" s="1"/>
  <c r="J50" i="5" l="1"/>
  <c r="C13" i="4"/>
  <c r="C14" i="4" s="1"/>
  <c r="H49" i="5"/>
  <c r="H50" i="5" s="1"/>
  <c r="H113" i="5"/>
  <c r="C17" i="4"/>
  <c r="J114" i="5"/>
  <c r="J115" i="5" s="1"/>
  <c r="J118" i="5" s="1"/>
  <c r="J119" i="5" s="1"/>
  <c r="J120" i="5" s="1"/>
  <c r="H114" i="5"/>
  <c r="C18" i="4" l="1"/>
  <c r="C19" i="4" l="1"/>
  <c r="C24" i="4" l="1"/>
  <c r="C29" i="4" l="1"/>
  <c r="D15" i="4"/>
  <c r="D13" i="4"/>
  <c r="D11" i="4"/>
  <c r="D24" i="4"/>
  <c r="C27" i="4"/>
  <c r="D20" i="4"/>
  <c r="D16" i="4"/>
  <c r="C30" i="4"/>
  <c r="D22" i="4"/>
  <c r="D14" i="4"/>
  <c r="D12" i="4"/>
  <c r="D17" i="4"/>
  <c r="D18" i="4"/>
  <c r="D19" i="4"/>
  <c r="C37" i="4" l="1"/>
  <c r="C36" i="4"/>
  <c r="C38" i="4" s="1"/>
  <c r="C39" i="4" l="1"/>
  <c r="C40" i="4" l="1"/>
  <c r="E39" i="4"/>
  <c r="E32" i="4" l="1"/>
  <c r="E31" i="4"/>
  <c r="E20" i="4"/>
  <c r="E16" i="4"/>
  <c r="E14" i="4"/>
  <c r="E12" i="4"/>
  <c r="E35" i="4"/>
  <c r="E26" i="4"/>
  <c r="C41" i="4"/>
  <c r="D11" i="7" s="1"/>
  <c r="E34" i="4"/>
  <c r="E22" i="4"/>
  <c r="E40" i="4"/>
  <c r="E33" i="4"/>
  <c r="E25" i="4"/>
  <c r="E15" i="4"/>
  <c r="E13" i="4"/>
  <c r="E11" i="4"/>
  <c r="E17" i="4"/>
  <c r="E18" i="4"/>
  <c r="E19" i="4"/>
  <c r="E24" i="4"/>
  <c r="E30" i="4"/>
  <c r="E27" i="4"/>
  <c r="E29" i="4"/>
  <c r="E38" i="4"/>
  <c r="E36" i="4"/>
  <c r="E37" i="4"/>
</calcChain>
</file>

<file path=xl/sharedStrings.xml><?xml version="1.0" encoding="utf-8"?>
<sst xmlns="http://schemas.openxmlformats.org/spreadsheetml/2006/main" count="807" uniqueCount="408">
  <si>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</si>
  <si>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</si>
  <si>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</si>
  <si>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Кабельные сооружения для прокладки кабельной линии (железобетонные лотки) ЗПС 110 кВ</t>
  </si>
  <si>
    <t>Сопоставимый уровень цен: 4 кв. 2019</t>
  </si>
  <si>
    <t>Единица измерения  —  1 ПС</t>
  </si>
  <si>
    <t>№ п/п</t>
  </si>
  <si>
    <t>Параметр</t>
  </si>
  <si>
    <t>Объект-представитель</t>
  </si>
  <si>
    <t>Наименование объекта-представителя</t>
  </si>
  <si>
    <t>ПС 110 кВ Юнтолово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</si>
  <si>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</si>
  <si>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</si>
  <si>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</si>
  <si>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</si>
  <si>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</si>
  <si>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</si>
  <si>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железобетонные лотки - 1563,6 м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</si>
  <si>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</si>
  <si>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</si>
  <si>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</si>
  <si>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</si>
  <si>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</si>
  <si>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</si>
  <si>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</si>
  <si>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</si>
  <si>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</si>
  <si>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</si>
  <si>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кв. 2019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</si>
  <si>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</si>
  <si>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</si>
  <si>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Составил ______________________        М.С. Колотиевская</t>
  </si>
  <si>
    <t xml:space="preserve">                         (подпись, инициалы, фамилия)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</si>
  <si>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</si>
  <si>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</si>
  <si>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</si>
  <si>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-  Кабельные сооружения для прокладки кабельной линии (железобетонные лотки) ЗПС 110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</si>
  <si>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</si>
  <si>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</si>
  <si>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</si>
  <si>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</si>
  <si>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4 кв. 2019.,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</si>
  <si>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</si>
  <si>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</si>
  <si>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</si>
  <si>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</si>
  <si>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</si>
  <si>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Кабельные сооружения для прокладки кабельной линии (железобетонные лотки) </t>
  </si>
  <si>
    <t>Всего по объекту:</t>
  </si>
  <si>
    <t>Всего по объекту в сопоставимом уровне цен 4 кв. 2019 г.: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</si>
  <si>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</si>
  <si>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</si>
  <si>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</si>
  <si>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</si>
  <si>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</si>
  <si>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</si>
  <si>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</si>
  <si>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</si>
  <si>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</si>
  <si>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</si>
  <si>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</si>
  <si>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</si>
  <si>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</si>
  <si>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1-100-35</t>
  </si>
  <si>
    <t>Затраты труда рабочих (ср 3,5)</t>
  </si>
  <si>
    <t>чел.-ч</t>
  </si>
  <si>
    <t>1-100-32</t>
  </si>
  <si>
    <t>Затраты труда рабочих (ср 3,2)</t>
  </si>
  <si>
    <t>1-100-38</t>
  </si>
  <si>
    <t>Затраты труда рабочих (ср 3,8)</t>
  </si>
  <si>
    <t>1-100-39</t>
  </si>
  <si>
    <t>Затраты труда рабочих (ср 3,9)</t>
  </si>
  <si>
    <t>1-100-30</t>
  </si>
  <si>
    <t>Затраты труда рабочих (ср 3)</t>
  </si>
  <si>
    <t>1-100-33</t>
  </si>
  <si>
    <t>Затраты труда рабочих (ср 3,3)</t>
  </si>
  <si>
    <t>1-100-20</t>
  </si>
  <si>
    <t>Затраты труда рабочих (ср 2)</t>
  </si>
  <si>
    <t>1-100-15</t>
  </si>
  <si>
    <t>Затраты труда рабочих (ср 1,5)</t>
  </si>
  <si>
    <t>1-100-27</t>
  </si>
  <si>
    <t>Затраты труда рабочих (ср 2,7)</t>
  </si>
  <si>
    <t>1-100-22</t>
  </si>
  <si>
    <t>Затраты труда рабочих (ср 2,2)</t>
  </si>
  <si>
    <t>1-100-31</t>
  </si>
  <si>
    <t>Затраты труда рабочих (ср 3,1)</t>
  </si>
  <si>
    <t>1-100-10</t>
  </si>
  <si>
    <t>Затраты труда рабочих (ср 1)</t>
  </si>
  <si>
    <t>Затраты труда машинистов</t>
  </si>
  <si>
    <t>Машины и механизмы</t>
  </si>
  <si>
    <t>91.05.06-007</t>
  </si>
  <si>
    <t>Краны на гусеничном ходу, грузоподъемность 25 т</t>
  </si>
  <si>
    <t>маш.час</t>
  </si>
  <si>
    <t>91.05.06-012</t>
  </si>
  <si>
    <t>Краны на гусеничном ходу, грузоподъемность до 16 т</t>
  </si>
  <si>
    <t>91.05.01-017</t>
  </si>
  <si>
    <t>Краны башенные, грузоподъемность 8 т</t>
  </si>
  <si>
    <t>91.17.04-031</t>
  </si>
  <si>
    <t>Агрегаты для сварки полиэтиленовых труб</t>
  </si>
  <si>
    <t>91.01.05-106</t>
  </si>
  <si>
    <t>Экскаваторы одноковшовые дизельные на пневмоколесном ходу, емкость ковша 0,25 м3</t>
  </si>
  <si>
    <t>91.14.02-001</t>
  </si>
  <si>
    <t>Автомобили бортовые, грузоподъемность до 5 т</t>
  </si>
  <si>
    <t>91.10.05-007</t>
  </si>
  <si>
    <t>Трубоукладчики, номинальная грузоподъемность 12,5 т</t>
  </si>
  <si>
    <t>91.17.04-233</t>
  </si>
  <si>
    <t>Установки для сварки ручной дуговой (постоянного тока)</t>
  </si>
  <si>
    <t>91.05.14-025</t>
  </si>
  <si>
    <t>Краны переносные 1 т</t>
  </si>
  <si>
    <t>91.08.09-022</t>
  </si>
  <si>
    <t>Трамбовки на базе трактора, 118 кВт (160 л.с.)</t>
  </si>
  <si>
    <t>91.01.01-034</t>
  </si>
  <si>
    <t>Бульдозеры, мощность 59 кВт (80 л.с.)</t>
  </si>
  <si>
    <t>91.05.05-015</t>
  </si>
  <si>
    <t>Краны на автомобильном ходу, грузоподъемность 16 т</t>
  </si>
  <si>
    <t>91.06.05-011</t>
  </si>
  <si>
    <t>Погрузчики, грузоподъемность 5 т</t>
  </si>
  <si>
    <t>91.07.02-011</t>
  </si>
  <si>
    <t>Автобетононасосы, производительность 65 м3/ч</t>
  </si>
  <si>
    <t>91.18.01-508</t>
  </si>
  <si>
    <t>Компрессоры передвижные с электродвигателем, производительность до 5,0 м3/мин</t>
  </si>
  <si>
    <t>91.01.01-035</t>
  </si>
  <si>
    <t>Бульдозеры, мощность 79 кВт (108 л.с.)</t>
  </si>
  <si>
    <t>91.08.04-021</t>
  </si>
  <si>
    <t>Котлы битумные передвижные 400 л</t>
  </si>
  <si>
    <t>91.13.01-038</t>
  </si>
  <si>
    <t>Машины поливомоечные 6000 л</t>
  </si>
  <si>
    <t>91.08.03-009</t>
  </si>
  <si>
    <t>Катки самоходные гладкие вибрационные, масса 2,2 т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</si>
  <si>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</si>
  <si>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</si>
  <si>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91.07.04-001</t>
  </si>
  <si>
    <t>Вибраторы глубинные</t>
  </si>
  <si>
    <t>91.06.06-048</t>
  </si>
  <si>
    <t>Подъемники одномачтовые, грузоподъемность до 500 кг, высота подъема 45 м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</si>
  <si>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</si>
  <si>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</si>
  <si>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</si>
  <si>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</si>
  <si>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91.01.02-004</t>
  </si>
  <si>
    <t>Автогрейдеры среднего типа, мощность 99 кВт (135 л.с.)</t>
  </si>
  <si>
    <t>91.21.10-003</t>
  </si>
  <si>
    <t>Молотки при работе от передвижных компрессорных станций отбойные пневматические</t>
  </si>
  <si>
    <t>91.07.03-010</t>
  </si>
  <si>
    <t>Бетоносмесители принудительного действия передвижные 250 л</t>
  </si>
  <si>
    <t>91.21.01-012</t>
  </si>
  <si>
    <t>Агрегаты окрасочные высокого давления для окраски поверхностей конструкций, мощность 1 кВт</t>
  </si>
  <si>
    <t>91.06.03-060</t>
  </si>
  <si>
    <t>Лебедки электрические тяговым усилием до 5,79 кН (0,59 т)</t>
  </si>
  <si>
    <t>Материалы</t>
  </si>
  <si>
    <t>05.1.01.12-0007</t>
  </si>
  <si>
    <t>Плита перекрытия лотков и каналов ПЛ-1, бетон B15 (М200), объем 0,18 м3, расход арматуры 17,37 кг</t>
  </si>
  <si>
    <t>шт</t>
  </si>
  <si>
    <t>05.1.01.10-0145</t>
  </si>
  <si>
    <t>Лоток ЛК 300.60.45-1, бетон B15 (М200), объем 0,27 м3, расход арматуры 5,5 кг</t>
  </si>
  <si>
    <t>Прайс из СД ОП</t>
  </si>
  <si>
    <t>Бруски Б10</t>
  </si>
  <si>
    <t>ШТ</t>
  </si>
  <si>
    <t>04.1.02.05-0009</t>
  </si>
  <si>
    <t>Смеси бетонные тяжелого бетона (БСТ), класс В25 (М350)</t>
  </si>
  <si>
    <t>м3</t>
  </si>
  <si>
    <t>Бруски Б5</t>
  </si>
  <si>
    <t>07.2.07.12-0006</t>
  </si>
  <si>
    <t>Элементы конструктивные вспомогательного назначения, с преобладанием профильного проката, собираемые из двух и более деталей, с отверстиями и без отверстий, соединяемые на сварке</t>
  </si>
  <si>
    <t>т</t>
  </si>
  <si>
    <t>05.1.02.03-0001</t>
  </si>
  <si>
    <t>Бруски железобетонные для прокладки лотков (БРУСКИ Б10 (БК12-А)</t>
  </si>
  <si>
    <t>12.1.02.06-0042</t>
  </si>
  <si>
    <t>Рубероид кровельный РПП-300</t>
  </si>
  <si>
    <t>м2</t>
  </si>
  <si>
    <t>01.7.11.07-0054</t>
  </si>
  <si>
    <t>Электроды сварочные Э42, диаметр 6 мм</t>
  </si>
  <si>
    <t>08.4.02.03-1032</t>
  </si>
  <si>
    <t>Каркасы и сетки арматурные плоские, собранные и сваренные (связанные) в арматурные изделия, класс А-I, диаметр 12 мм</t>
  </si>
  <si>
    <t>04.1.02.01-0009</t>
  </si>
  <si>
    <t>Смеси бетонные мелкозернистого бетона (БСМ), класс В25 (М350)</t>
  </si>
  <si>
    <t>08.3.04.02-0063</t>
  </si>
  <si>
    <t>Сталь круглая и квадратная, марки Ст1кп-Ст4кп, Ст1пс-Ст6пс, размер 5-12 мм</t>
  </si>
  <si>
    <t>11.1.03.06-0092</t>
  </si>
  <si>
    <t>Доска обрезная, хвойных пород, ширина 75-150 мм, толщина 32-40 мм, длина 4-6,5 м, сорт IV</t>
  </si>
  <si>
    <t>04.1.02.05-0003</t>
  </si>
  <si>
    <t>Смеси бетонные тяжелого бетона (БСТ), класс В7,5 (М100)</t>
  </si>
  <si>
    <t>01.7.07.12-0024</t>
  </si>
  <si>
    <t>Пленка полиэтиленовая, толщина 0,15 мм</t>
  </si>
  <si>
    <t>14.4.02.04-0006</t>
  </si>
  <si>
    <t>Краска для наружных работ, коричневая</t>
  </si>
  <si>
    <t>01.2.03.03-0107</t>
  </si>
  <si>
    <t>Мастика битумно-масляная морозостойкая горячего применения</t>
  </si>
  <si>
    <t>02.3.01.02-0003</t>
  </si>
  <si>
    <t>Песок для строительных работ природный 50%; обогащенный 50%</t>
  </si>
  <si>
    <t>04.3.01.12-0111</t>
  </si>
  <si>
    <t>Раствор готовый отделочный тяжелый, цементно-известковый, состав 1:1:6</t>
  </si>
  <si>
    <t>06.1.01.05-0015</t>
  </si>
  <si>
    <t>Кирпич керамический лицевой, размер 250х120х65 мм, марка 100</t>
  </si>
  <si>
    <t>1000 шт</t>
  </si>
  <si>
    <t>08.3.03.06-0002</t>
  </si>
  <si>
    <t>Проволока горячекатаная в мотках, диаметр 6,3-6,5 мм</t>
  </si>
  <si>
    <t>08.3.08.01-0023</t>
  </si>
  <si>
    <t>Сталь угловая неравнополочная, марка 18кп, 18 пс, 18гпс, ширина большой полки более 80 мм</t>
  </si>
  <si>
    <t>08.3.08.02-0058</t>
  </si>
  <si>
    <t>Уголок горячекатаный, марка стали Ст1кп-Ст4кп, Ст1пс-Ст6пс, Ст1Гпс-Ст5Гпс, ширина полок 35-70 мм</t>
  </si>
  <si>
    <t>11.2.11.05-0011</t>
  </si>
  <si>
    <t>Фанера клееная марки ФСФ толщиной 12 мм и более</t>
  </si>
  <si>
    <t>04.3.01.09-0014</t>
  </si>
  <si>
    <t>Раствор готовый кладочный, цементный, М100</t>
  </si>
  <si>
    <t>04.3.01.09-0018</t>
  </si>
  <si>
    <t>Раствор готовый кладочный, цементный, М300</t>
  </si>
  <si>
    <t>11.1.03.06-0090</t>
  </si>
  <si>
    <t>Доска обрезная, хвойных пород, ширина 75-150 мм, толщина 32-40 мм, длина 4-6,5 м, сорт II</t>
  </si>
  <si>
    <t>01.7.15.06-0111</t>
  </si>
  <si>
    <t>Гвозди строительные</t>
  </si>
  <si>
    <t>11.3.03.15-1012</t>
  </si>
  <si>
    <t>Фиксаторы защитного слоя арматуры пластиковые, форма звездочка, толщина защитного слоя бетона 25 мм</t>
  </si>
  <si>
    <t>100 шт</t>
  </si>
  <si>
    <t>01.2.03.03-0007</t>
  </si>
  <si>
    <t>Мастика битумная</t>
  </si>
  <si>
    <t>04.3.01.09-0016</t>
  </si>
  <si>
    <t>Раствор готовый кладочный, цементный, М200</t>
  </si>
  <si>
    <t>01.3.01.03-0002</t>
  </si>
  <si>
    <t>Керосин для технических целей</t>
  </si>
  <si>
    <t>11.2.13.04-0011</t>
  </si>
  <si>
    <t>Щиты из досок, толщина 25 мм</t>
  </si>
  <si>
    <t>24.3.01.02-1002</t>
  </si>
  <si>
    <t>Кольца резиновые уплотнительные для поливинилхлоридных труб канализации, диаметр 110 мм</t>
  </si>
  <si>
    <t>11.1.03.06-0095</t>
  </si>
  <si>
    <t>Доска обрезная, хвойных пород, ширина 75-150 мм, толщина 44 мм и более, длина 4-6,5 м, сорт III</t>
  </si>
  <si>
    <t>01.3.04.08-0012</t>
  </si>
  <si>
    <t>Масло антраценовое</t>
  </si>
  <si>
    <t>01.7.03.01-0001</t>
  </si>
  <si>
    <t>Вода</t>
  </si>
  <si>
    <t>08.3.07.01-0011</t>
  </si>
  <si>
    <t>Прокат полосовой, горячекатаный, марка стали Ст6сп, ширина 100-200 мм, толщина 10-75 мм</t>
  </si>
  <si>
    <t>01.7.07.12-0011</t>
  </si>
  <si>
    <t>Пленка оберточная гидроизоляционная, толщина 0,55 мм</t>
  </si>
  <si>
    <t>01.7.11.07-0056</t>
  </si>
  <si>
    <t>Электроды сварочные Э46, диаметр 6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</si>
  <si>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</si>
  <si>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</si>
  <si>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</si>
  <si>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</si>
  <si>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</si>
  <si>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</si>
  <si>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</si>
  <si>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</si>
  <si>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01.7.12.05-0053</t>
  </si>
  <si>
    <t>Геотекстиль нетканый из полиэфирного волокна, иглопробивной, поверхностная плотность 200 г/м2</t>
  </si>
  <si>
    <t>03.1.02.03-0011</t>
  </si>
  <si>
    <t>Известь строительная негашеная комовая, сорт I</t>
  </si>
  <si>
    <t>01.7.11.07-0032</t>
  </si>
  <si>
    <t>Электроды сварочные Э42, диаметр 4 мм</t>
  </si>
  <si>
    <t>03.2.02.11-0001</t>
  </si>
  <si>
    <t>Цемент для приготовления раствора в построечных условиях</t>
  </si>
  <si>
    <t>02.2.05.04-1777</t>
  </si>
  <si>
    <t>Щебень М 800, фракция 20-40 мм, группа 2</t>
  </si>
  <si>
    <t>14.4.04.08-0003</t>
  </si>
  <si>
    <t>Эмаль ПФ-115, серая</t>
  </si>
  <si>
    <t>02.3.01.02-1012</t>
  </si>
  <si>
    <t>Песок природный II класс, средний, круглые сита</t>
  </si>
  <si>
    <t>01.7.20.08-0051</t>
  </si>
  <si>
    <t>Ветошь</t>
  </si>
  <si>
    <t>кг</t>
  </si>
  <si>
    <t>14.5.09.11-0102</t>
  </si>
  <si>
    <t>Уайт-спирит</t>
  </si>
  <si>
    <t>Приложение № 4</t>
  </si>
  <si>
    <t>Ресурсная модель</t>
  </si>
  <si>
    <t>Наименование разрабатываемой расценки УНЦ —  Кабельные сооружения для прокладки кабельной линии (железобетонные лотки) ЗПС 110 кВ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</si>
  <si>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</si>
  <si>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</si>
  <si>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</si>
  <si>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</si>
  <si>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</si>
  <si>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</si>
  <si>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</si>
  <si>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</si>
  <si>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</si>
  <si>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</si>
  <si>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</si>
  <si>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</si>
  <si>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</si>
  <si>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</si>
  <si>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</si>
  <si>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</si>
  <si>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</si>
  <si>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</si>
  <si>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</si>
  <si>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</si>
  <si>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</si>
  <si>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</si>
  <si>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- 2,5%</t>
  </si>
  <si>
    <t>Дополнительные затраты при производстве строительно-монтажных работ в зимнее время - 1,9%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</si>
  <si>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</si>
  <si>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</si>
  <si>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</si>
  <si>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</si>
  <si>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</si>
  <si>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</si>
  <si>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</si>
  <si>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</si>
  <si>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</si>
  <si>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</si>
  <si>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</si>
  <si>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</si>
  <si>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</si>
  <si>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 </t>
  </si>
  <si>
    <t>Кабельные сооружения для прокладки кабельной линии (железобетонные лотки) ЗПС 110 кВ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</si>
  <si>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</si>
  <si>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</si>
  <si>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</si>
  <si>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</si>
  <si>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</si>
  <si>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</si>
  <si>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3,5)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</si>
  <si>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</si>
  <si>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</si>
  <si>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</si>
  <si>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</si>
  <si>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</si>
  <si>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</si>
  <si>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</si>
  <si>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</si>
  <si>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</si>
  <si>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</si>
  <si>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</si>
  <si>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</si>
  <si>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</si>
  <si>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</si>
  <si>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</si>
  <si>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</si>
  <si>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</si>
  <si>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</si>
  <si>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</si>
  <si>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</si>
  <si>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</si>
  <si>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</si>
  <si>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>Наименование разрабатываемого показателя УНЦ —  Кабельные сооружения для прокладки кабельной линии (железобетонные лотки) ЗПС 110 кВ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</si>
  <si>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</si>
  <si>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</si>
  <si>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</si>
  <si>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</si>
  <si>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</si>
  <si>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</si>
  <si>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</si>
  <si>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</si>
  <si>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Единица измерения  — 1 ПС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</si>
  <si>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</si>
  <si>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</si>
  <si>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</si>
  <si>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</si>
  <si>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З2 ЗПС кабельные сооружения 110 кВ </t>
  </si>
  <si>
    <t xml:space="preserve">УНЦ кабельных сооружений для прокладки кабельной линии 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</si>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</sst>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#,##0.0000"/>
    <numFmt numFmtId="166" formatCode="0.0000"/>
    <numFmt numFmtId="167" formatCode="#,##0.0"/>
    <numFmt numFmtId="168" formatCode="#,##0.000"/>
  </numFmts>
  <fonts count="14" x14ac:knownFonts="1">
    <font>
      <sz val="11"/>
      <color rgb="FF000000"/>
      <name val="Calibri"/>
    </font>
    <font>
      <sz val="11"/>
      <color rgb="FFFF0000"/>
      <name val="Calibri"/>
    </font>
    <font>
      <sz val="14"/>
      <color rgb="FF000000"/>
      <name val="Times New Roman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2"/>
      <color rgb="FF000000"/>
      <name val="Calibri"/>
    </font>
    <font>
      <sz val="9"/>
      <color rgb="FF000000"/>
      <name val="Arial"/>
    </font>
    <font>
      <u/>
      <sz val="12"/>
      <color rgb="FF0563C1"/>
      <name val="Times New Roman"/>
    </font>
    <font>
      <b/>
      <sz val="14"/>
      <color rgb="FF000000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5" fillId="0" borderId="0" xfId="0" applyFont="1"/>
    <xf numFmtId="4" fontId="5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4" fontId="3" fillId="0" borderId="1" xfId="0" applyNumberFormat="1" applyFont="1" applyBorder="1" applyAlignment="1">
      <alignment vertical="top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4" fontId="3" fillId="0" borderId="0" xfId="0" applyNumberFormat="1" applyFont="1" applyAlignment="1">
      <alignment horizontal="center" vertical="center" wrapText="1"/>
    </xf>
    <xf numFmtId="164" fontId="3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4" fontId="3" fillId="0" borderId="1" xfId="0" applyNumberFormat="1" applyFont="1" applyBorder="1" applyAlignment="1">
      <alignment horizontal="right" vertical="top"/>
    </xf>
    <xf numFmtId="0" fontId="3" fillId="0" borderId="1" xfId="0" applyFont="1" applyBorder="1"/>
    <xf numFmtId="4" fontId="3" fillId="0" borderId="1" xfId="0" applyNumberFormat="1" applyFont="1" applyBorder="1" applyAlignment="1">
      <alignment horizontal="right" vertical="top" wrapText="1"/>
    </xf>
    <xf numFmtId="10" fontId="3" fillId="0" borderId="1" xfId="0" applyNumberFormat="1" applyFont="1" applyBorder="1" applyAlignment="1">
      <alignment horizontal="right" vertical="top" wrapText="1"/>
    </xf>
    <xf numFmtId="9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top" wrapText="1"/>
    </xf>
    <xf numFmtId="4" fontId="3" fillId="0" borderId="0" xfId="0" applyNumberFormat="1" applyFont="1"/>
    <xf numFmtId="0" fontId="2" fillId="0" borderId="0" xfId="0" applyFont="1" applyAlignment="1">
      <alignment horizontal="right" vertical="center"/>
    </xf>
    <xf numFmtId="10" fontId="3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justify" vertical="center"/>
    </xf>
    <xf numFmtId="4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vertical="center"/>
    </xf>
    <xf numFmtId="10" fontId="3" fillId="0" borderId="1" xfId="0" applyNumberFormat="1" applyFont="1" applyBorder="1" applyAlignment="1">
      <alignment vertical="center" wrapText="1"/>
    </xf>
    <xf numFmtId="10" fontId="3" fillId="0" borderId="1" xfId="0" applyNumberFormat="1" applyFont="1" applyBorder="1" applyAlignment="1">
      <alignment horizontal="right"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4" fontId="3" fillId="0" borderId="2" xfId="0" applyNumberFormat="1" applyFont="1" applyBorder="1" applyAlignment="1">
      <alignment horizontal="right" vertical="center"/>
    </xf>
    <xf numFmtId="10" fontId="3" fillId="0" borderId="2" xfId="0" applyNumberFormat="1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/>
    </xf>
    <xf numFmtId="10" fontId="3" fillId="0" borderId="1" xfId="0" applyNumberFormat="1" applyFont="1" applyBorder="1"/>
    <xf numFmtId="0" fontId="3" fillId="0" borderId="3" xfId="0" applyFont="1" applyBorder="1" applyAlignment="1">
      <alignment vertical="center" wrapText="1"/>
    </xf>
    <xf numFmtId="4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8" fillId="0" borderId="0" xfId="0" applyFont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3" fillId="0" borderId="0" xfId="0" applyNumberFormat="1" applyFont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4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  <xf numFmtId="0" fontId="0" fillId="0" borderId="0" xfId="0"/>
    <xf numFmtId="0" fontId="5" fillId="0" borderId="0" xfId="0" applyFont="1"/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vertical="center" wrapText="1"/>
    </xf>
    <xf numFmtId="4" fontId="3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1" fontId="3" fillId="0" borderId="1" xfId="0" applyNumberFormat="1" applyFont="1" applyBorder="1" applyAlignment="1">
      <alignment horizontal="right" vertical="top" wrapText="1"/>
    </xf>
    <xf numFmtId="0" fontId="3" fillId="0" borderId="5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vertical="center" wrapText="1"/>
    </xf>
    <xf numFmtId="4" fontId="5" fillId="0" borderId="1" xfId="0" applyNumberFormat="1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0" fillId="0" borderId="0" xfId="0"/>
    <xf numFmtId="49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7" fontId="3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horizontal="left" vertical="center"/>
    </xf>
    <xf numFmtId="4" fontId="3" fillId="0" borderId="0" xfId="0" applyNumberFormat="1" applyFont="1" applyAlignment="1">
      <alignment horizontal="center" vertical="center" wrapText="1"/>
    </xf>
    <xf numFmtId="4" fontId="3" fillId="0" borderId="1" xfId="0" applyNumberFormat="1" applyFont="1" applyBorder="1" applyAlignment="1">
      <alignment vertical="top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/>
    <xf numFmtId="49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right" vertical="center" wrapText="1"/>
    </xf>
    <xf numFmtId="10" fontId="5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4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4" fontId="3" fillId="0" borderId="1" xfId="0" applyNumberFormat="1" applyFont="1" applyBorder="1" applyAlignment="1">
      <alignment horizontal="right" vertical="top" wrapText="1"/>
    </xf>
    <xf numFmtId="4" fontId="3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8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514350</xdr:colOff>
      <xdr:row>26</xdr:row>
      <xdr:rowOff>66675</xdr:rowOff>
    </xdr:from>
    <xdr:to>
      <xdr:col>2</xdr:col>
      <xdr:colOff>1452802</xdr:colOff>
      <xdr:row>29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A4CE678-BD19-4228-8071-7AB151A1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11630025"/>
          <a:ext cx="93845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673100</xdr:colOff>
      <xdr:row>24</xdr:row>
      <xdr:rowOff>31750</xdr:rowOff>
    </xdr:from>
    <xdr:to>
      <xdr:col>2</xdr:col>
      <xdr:colOff>1515717</xdr:colOff>
      <xdr:row>26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1E325DF-CF26-481A-B270-D2553ECCE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95050"/>
          <a:ext cx="84261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1022350</xdr:colOff>
      <xdr:row>19</xdr:row>
      <xdr:rowOff>50800</xdr:rowOff>
    </xdr:from>
    <xdr:to>
      <xdr:col>2</xdr:col>
      <xdr:colOff>1957627</xdr:colOff>
      <xdr:row>22</xdr:row>
      <xdr:rowOff>22563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61FF28-792E-4070-A197-70D3B6E94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90725" y="4114800"/>
          <a:ext cx="935277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1133475</xdr:colOff>
      <xdr:row>17</xdr:row>
      <xdr:rowOff>15875</xdr:rowOff>
    </xdr:from>
    <xdr:to>
      <xdr:col>2</xdr:col>
      <xdr:colOff>1972917</xdr:colOff>
      <xdr:row>19</xdr:row>
      <xdr:rowOff>15875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3551586-F30F-4EB8-A48D-8D75BA464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1850" y="3698875"/>
          <a:ext cx="839442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974725</xdr:colOff>
      <xdr:row>112</xdr:row>
      <xdr:rowOff>66675</xdr:rowOff>
    </xdr:from>
    <xdr:to>
      <xdr:col>3</xdr:col>
      <xdr:colOff>1906827</xdr:colOff>
      <xdr:row>115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488F125-6268-41BB-9A3E-931752CAD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8350" y="33451800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3</xdr:col>
      <xdr:colOff>1133475</xdr:colOff>
      <xdr:row>110</xdr:row>
      <xdr:rowOff>31750</xdr:rowOff>
    </xdr:from>
    <xdr:to>
      <xdr:col>3</xdr:col>
      <xdr:colOff>1969742</xdr:colOff>
      <xdr:row>112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4930B35-8FD5-4C9C-8789-FCA06A95A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0" y="33035875"/>
          <a:ext cx="836267" cy="381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974725</xdr:colOff>
      <xdr:row>43</xdr:row>
      <xdr:rowOff>66675</xdr:rowOff>
    </xdr:from>
    <xdr:to>
      <xdr:col>1</xdr:col>
      <xdr:colOff>1906827</xdr:colOff>
      <xdr:row>46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9DB9BB-B8E6-48BD-B32B-F3B32A7BC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7400" y="33289875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1133475</xdr:colOff>
      <xdr:row>41</xdr:row>
      <xdr:rowOff>31750</xdr:rowOff>
    </xdr:from>
    <xdr:to>
      <xdr:col>1</xdr:col>
      <xdr:colOff>1969742</xdr:colOff>
      <xdr:row>43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10385EC-6DD3-4C44-9086-82AC0FD97C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150" y="32873950"/>
          <a:ext cx="836267" cy="381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796925</xdr:colOff>
      <xdr:row>122</xdr:row>
      <xdr:rowOff>66675</xdr:rowOff>
    </xdr:from>
    <xdr:to>
      <xdr:col>2</xdr:col>
      <xdr:colOff>220902</xdr:colOff>
      <xdr:row>125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B0D8D3D-8AB1-411F-AF0D-4A31BBB620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925" y="42421175"/>
          <a:ext cx="9321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793750</xdr:colOff>
      <xdr:row>120</xdr:row>
      <xdr:rowOff>31750</xdr:rowOff>
    </xdr:from>
    <xdr:to>
      <xdr:col>2</xdr:col>
      <xdr:colOff>121892</xdr:colOff>
      <xdr:row>122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AFC9D87-B055-4864-B09C-FC320E86D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" y="42005250"/>
          <a:ext cx="836267" cy="381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796925</xdr:colOff>
      <xdr:row>15</xdr:row>
      <xdr:rowOff>66675</xdr:rowOff>
    </xdr:from>
    <xdr:to>
      <xdr:col>2</xdr:col>
      <xdr:colOff>735252</xdr:colOff>
      <xdr:row>18</xdr:row>
      <xdr:rowOff>38438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51E6A1C-BDDE-4733-8D80-93A0D26F3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7925" y="11344275"/>
          <a:ext cx="92892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793750</xdr:colOff>
      <xdr:row>13</xdr:row>
      <xdr:rowOff>31750</xdr:rowOff>
    </xdr:from>
    <xdr:to>
      <xdr:col>2</xdr:col>
      <xdr:colOff>636242</xdr:colOff>
      <xdr:row>15</xdr:row>
      <xdr:rowOff>31750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728A6C5A-ED9E-417E-B81A-71F1FFF0EA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4750" y="10928350"/>
          <a:ext cx="833092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377825</xdr:colOff>
      <xdr:row>13</xdr:row>
      <xdr:rowOff>114300</xdr:rowOff>
    </xdr:from>
    <xdr:to>
      <xdr:col>1</xdr:col>
      <xdr:colOff>1306752</xdr:colOff>
      <xdr:row>16</xdr:row>
      <xdr:rowOff>86063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745E9F3-396A-48AA-8FC8-B41973DC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550" y="3695700"/>
          <a:ext cx="928927" cy="571838"/>
        </a:xfrm>
        <a:prstGeom prst="rect">
          <a:avLst/>
        </a:prstGeom>
      </xdr:spPr>
    </xdr:pic>
    <xdr:clientData/>
  </xdr:twoCellAnchor>
  <xdr:twoCellAnchor editAs="oneCell">
    <xdr:from>
      <xdr:col>1</xdr:col>
      <xdr:colOff>374650</xdr:colOff>
      <xdr:row>11</xdr:row>
      <xdr:rowOff>79375</xdr:rowOff>
    </xdr:from>
    <xdr:to>
      <xdr:col>1</xdr:col>
      <xdr:colOff>1207742</xdr:colOff>
      <xdr:row>13</xdr:row>
      <xdr:rowOff>79375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EF300D6-B752-4C0D-8AD9-69D0FB6DE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375" y="3260725"/>
          <a:ext cx="833092" cy="4000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1098550</xdr:colOff>
      <xdr:row>26</xdr:row>
      <xdr:rowOff>19050</xdr:rowOff>
    </xdr:from>
    <xdr:to>
      <xdr:col>1</xdr:col>
      <xdr:colOff>2027477</xdr:colOff>
      <xdr:row>28</xdr:row>
      <xdr:rowOff>181313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94C8E8D-71B0-4231-9F52-EF4C7045BE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1800" y="8877300"/>
          <a:ext cx="928927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1095375</xdr:colOff>
      <xdr:row>23</xdr:row>
      <xdr:rowOff>174625</xdr:rowOff>
    </xdr:from>
    <xdr:to>
      <xdr:col>1</xdr:col>
      <xdr:colOff>1928467</xdr:colOff>
      <xdr:row>25</xdr:row>
      <xdr:rowOff>174625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9FBEBAA-8AF7-4FE2-9982-4BE6F69BE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8625" y="8461375"/>
          <a:ext cx="833092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3:D31"/>
  <sheetViews>
    <sheetView view="pageBreakPreview" topLeftCell="A7" zoomScale="60" zoomScaleNormal="100" workbookViewId="0">
      <selection activeCell="C27" sqref="C27"/>
    </sheetView>
  </sheetViews>
  <sheetFormatPr defaultRowHeight="15" x14ac:dyDescent="0.25"/>
  <cols>
    <col min="3" max="3" width="36.85546875" customWidth="1"/>
    <col min="4" max="4" width="39.42578125" customWidth="1"/>
  </cols>
  <sheetData>
    <row r="3" spans="2:4" ht="15.6" customHeight="1" x14ac:dyDescent="0.25">
      <c r="B3" s="107" t="s">
        <v>0</v>
      </c>
      <c r="C3" s="107"/>
      <c r="D3" s="107"/>
    </row>
    <row r="4" spans="2:4" ht="17.45" customHeight="1" x14ac:dyDescent="0.25">
      <c r="B4" s="108" t="s">
        <v>1</v>
      </c>
      <c r="C4" s="108"/>
      <c r="D4" s="108"/>
    </row>
    <row r="5" spans="2:4" ht="81" customHeight="1" x14ac:dyDescent="0.25">
      <c r="B5" s="109" t="s">
        <v>2</v>
      </c>
      <c r="C5" s="109"/>
      <c r="D5" s="109"/>
    </row>
    <row r="6" spans="2:4" ht="18" customHeight="1" x14ac:dyDescent="0.25">
      <c r="B6" s="52"/>
      <c r="C6" s="52"/>
      <c r="D6" s="52"/>
    </row>
    <row r="7" spans="2:4" ht="33" customHeight="1" x14ac:dyDescent="0.25">
      <c r="B7" s="106" t="s">
        <v>3</v>
      </c>
      <c r="C7" s="106"/>
      <c r="D7" s="106"/>
    </row>
    <row r="8" spans="2:4" ht="15.6" customHeight="1" x14ac:dyDescent="0.25">
      <c r="B8" s="106" t="s">
        <v>4</v>
      </c>
      <c r="C8" s="106"/>
      <c r="D8" s="106"/>
    </row>
    <row r="9" spans="2:4" ht="15.6" customHeight="1" x14ac:dyDescent="0.25">
      <c r="B9" s="106" t="s">
        <v>5</v>
      </c>
      <c r="C9" s="106"/>
      <c r="D9" s="106"/>
    </row>
    <row r="10" spans="2:4" ht="18" customHeight="1" x14ac:dyDescent="0.25">
      <c r="B10" s="2"/>
    </row>
    <row r="11" spans="2:4" ht="15.6" customHeight="1" x14ac:dyDescent="0.25">
      <c r="B11" s="3" t="s">
        <v>6</v>
      </c>
      <c r="C11" s="3" t="s">
        <v>7</v>
      </c>
      <c r="D11" s="3" t="s">
        <v>8</v>
      </c>
    </row>
    <row r="12" spans="2:4" ht="46.9" customHeight="1" x14ac:dyDescent="0.25">
      <c r="B12" s="3">
        <v>1</v>
      </c>
      <c r="C12" s="28" t="s">
        <v>9</v>
      </c>
      <c r="D12" s="104" t="s">
        <v>10</v>
      </c>
    </row>
    <row r="13" spans="2:4" ht="31.15" customHeight="1" x14ac:dyDescent="0.25">
      <c r="B13" s="3">
        <v>2</v>
      </c>
      <c r="C13" s="28" t="s">
        <v>11</v>
      </c>
      <c r="D13" s="104" t="s">
        <v>12</v>
      </c>
    </row>
    <row r="14" spans="2:4" ht="15.6" customHeight="1" x14ac:dyDescent="0.25">
      <c r="B14" s="3">
        <v>3</v>
      </c>
      <c r="C14" s="28" t="s">
        <v>13</v>
      </c>
      <c r="D14" s="104" t="s">
        <v>14</v>
      </c>
    </row>
    <row r="15" spans="2:4" ht="15.6" customHeight="1" x14ac:dyDescent="0.25">
      <c r="B15" s="3">
        <v>4</v>
      </c>
      <c r="C15" s="28" t="s">
        <v>15</v>
      </c>
      <c r="D15" s="105">
        <v>1</v>
      </c>
    </row>
    <row r="16" spans="2:4" ht="93.6" customHeight="1" x14ac:dyDescent="0.25">
      <c r="B16" s="3">
        <v>5</v>
      </c>
      <c r="C16" s="4" t="s">
        <v>16</v>
      </c>
      <c r="D16" s="3" t="s">
        <v>17</v>
      </c>
    </row>
    <row r="17" spans="2:4" ht="78" customHeight="1" x14ac:dyDescent="0.25">
      <c r="B17" s="3">
        <v>6</v>
      </c>
      <c r="C17" s="4" t="s">
        <v>18</v>
      </c>
      <c r="D17" s="103">
        <f>D18+D19</f>
        <v>10283.8917447</v>
      </c>
    </row>
    <row r="18" spans="2:4" ht="15.6" customHeight="1" x14ac:dyDescent="0.25">
      <c r="B18" s="53" t="s">
        <v>19</v>
      </c>
      <c r="C18" s="28" t="s">
        <v>20</v>
      </c>
      <c r="D18" s="103">
        <f>'Прил.2 Расч стоим'!F12</f>
        <v>10283.8917447</v>
      </c>
    </row>
    <row r="19" spans="2:4" ht="15.6" customHeight="1" x14ac:dyDescent="0.25">
      <c r="B19" s="53" t="s">
        <v>21</v>
      </c>
      <c r="C19" s="28" t="s">
        <v>22</v>
      </c>
      <c r="D19" s="103">
        <f>'Прил.2 Расч стоим'!H14</f>
        <v>0</v>
      </c>
    </row>
    <row r="20" spans="2:4" ht="15.6" customHeight="1" x14ac:dyDescent="0.25">
      <c r="B20" s="53" t="s">
        <v>23</v>
      </c>
      <c r="C20" s="28" t="s">
        <v>24</v>
      </c>
      <c r="D20" s="103"/>
    </row>
    <row r="21" spans="2:4" ht="15.6" customHeight="1" x14ac:dyDescent="0.25">
      <c r="B21" s="53" t="s">
        <v>25</v>
      </c>
      <c r="C21" s="28" t="s">
        <v>26</v>
      </c>
      <c r="D21" s="103"/>
    </row>
    <row r="22" spans="2:4" ht="15.6" customHeight="1" x14ac:dyDescent="0.25">
      <c r="B22" s="3">
        <v>7</v>
      </c>
      <c r="C22" s="28" t="s">
        <v>27</v>
      </c>
      <c r="D22" s="80" t="s">
        <v>28</v>
      </c>
    </row>
    <row r="23" spans="2:4" ht="109.15" customHeight="1" x14ac:dyDescent="0.25">
      <c r="B23" s="3">
        <v>8</v>
      </c>
      <c r="C23" s="4" t="s">
        <v>29</v>
      </c>
      <c r="D23" s="103">
        <f>D17</f>
        <v>10283.8917447</v>
      </c>
    </row>
    <row r="24" spans="2:4" ht="46.9" customHeight="1" x14ac:dyDescent="0.25">
      <c r="B24" s="3">
        <v>9</v>
      </c>
      <c r="C24" s="4" t="s">
        <v>30</v>
      </c>
      <c r="D24" s="103">
        <f>D23/D15</f>
        <v>10283.8917447</v>
      </c>
    </row>
    <row r="25" spans="2:4" ht="15.6" customHeight="1" x14ac:dyDescent="0.25">
      <c r="B25" s="89"/>
      <c r="C25" s="89"/>
      <c r="D25" s="89"/>
    </row>
    <row r="26" spans="2:4" s="5" customFormat="1" ht="15.6" customHeight="1" x14ac:dyDescent="0.25">
      <c r="B26" s="89" t="s">
        <v>31</v>
      </c>
      <c r="C26" s="89"/>
      <c r="D26" s="89"/>
    </row>
    <row r="27" spans="2:4" s="5" customFormat="1" ht="15.6" customHeight="1" x14ac:dyDescent="0.25">
      <c r="B27" s="7" t="s">
        <v>32</v>
      </c>
      <c r="C27" s="89"/>
      <c r="D27" s="89"/>
    </row>
    <row r="28" spans="2:4" s="5" customFormat="1" ht="15.6" customHeight="1" x14ac:dyDescent="0.25">
      <c r="B28" s="89"/>
      <c r="C28" s="89"/>
      <c r="D28" s="89"/>
    </row>
    <row r="29" spans="2:4" s="5" customFormat="1" ht="15.6" customHeight="1" x14ac:dyDescent="0.25">
      <c r="B29" s="89" t="s">
        <v>407</v>
      </c>
      <c r="C29" s="89"/>
      <c r="D29" s="89"/>
    </row>
    <row r="30" spans="2:4" s="5" customFormat="1" ht="15.6" customHeight="1" x14ac:dyDescent="0.25">
      <c r="B30" s="7" t="s">
        <v>33</v>
      </c>
      <c r="C30" s="89"/>
      <c r="D30" s="89"/>
    </row>
    <row r="31" spans="2:4" ht="15.6" customHeight="1" x14ac:dyDescent="0.25">
      <c r="B31" s="54"/>
      <c r="C31" s="54"/>
      <c r="D31" s="54"/>
    </row>
  </sheetData>
  <mergeCells count="6">
    <mergeCell ref="B9:D9"/>
    <mergeCell ref="B3:D3"/>
    <mergeCell ref="B4:D4"/>
    <mergeCell ref="B5:D5"/>
    <mergeCell ref="B7:D7"/>
    <mergeCell ref="B8:D8"/>
  </mergeCells>
  <conditionalFormatting sqref="D15">
    <cfRule type="expression" dxfId="7" priority="1" stopIfTrue="1">
      <formula>D15&gt;=1/10000</formula>
    </cfRule>
  </conditionalFormatting>
  <pageMargins left="0.7" right="0.7" top="0.75" bottom="0.75" header="0.3" footer="0.3"/>
  <pageSetup paperSize="9" scale="87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3:L23"/>
  <sheetViews>
    <sheetView view="pageBreakPreview" zoomScale="60" zoomScaleNormal="70" workbookViewId="0">
      <selection activeCell="G18" sqref="G18"/>
    </sheetView>
  </sheetViews>
  <sheetFormatPr defaultColWidth="9.140625" defaultRowHeight="15" x14ac:dyDescent="0.25"/>
  <cols>
    <col min="1" max="1" width="5.5703125" customWidth="1"/>
    <col min="3" max="3" width="35.28515625" customWidth="1"/>
    <col min="4" max="4" width="13.85546875" customWidth="1"/>
    <col min="5" max="5" width="17.42578125" customWidth="1"/>
    <col min="6" max="6" width="12.7109375" customWidth="1"/>
    <col min="7" max="7" width="14.85546875" customWidth="1"/>
    <col min="8" max="8" width="16.7109375" customWidth="1"/>
    <col min="9" max="10" width="13" customWidth="1"/>
    <col min="11" max="11" width="18" customWidth="1"/>
  </cols>
  <sheetData>
    <row r="3" spans="2:12" ht="15.6" customHeight="1" x14ac:dyDescent="0.25">
      <c r="B3" s="107" t="s">
        <v>34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2:12" ht="15.6" customHeight="1" x14ac:dyDescent="0.25">
      <c r="B4" s="111" t="s">
        <v>35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2:12" ht="15.6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</row>
    <row r="6" spans="2:12" ht="15.6" customHeight="1" x14ac:dyDescent="0.25">
      <c r="B6" s="106" t="s">
        <v>36</v>
      </c>
      <c r="C6" s="106"/>
      <c r="D6" s="106"/>
      <c r="E6" s="106"/>
      <c r="F6" s="106"/>
      <c r="G6" s="106"/>
      <c r="H6" s="106"/>
      <c r="I6" s="106"/>
      <c r="J6" s="106"/>
      <c r="K6" s="106"/>
      <c r="L6" s="1"/>
    </row>
    <row r="7" spans="2:12" ht="15.6" customHeight="1" x14ac:dyDescent="0.25">
      <c r="B7" s="106" t="s">
        <v>5</v>
      </c>
      <c r="C7" s="106"/>
      <c r="D7" s="106"/>
    </row>
    <row r="8" spans="2:12" ht="18" customHeight="1" x14ac:dyDescent="0.25">
      <c r="B8" s="2"/>
    </row>
    <row r="9" spans="2:12" s="5" customFormat="1" ht="15.6" customHeight="1" x14ac:dyDescent="0.25">
      <c r="B9" s="112" t="s">
        <v>6</v>
      </c>
      <c r="C9" s="112" t="s">
        <v>37</v>
      </c>
      <c r="D9" s="112" t="s">
        <v>38</v>
      </c>
      <c r="E9" s="112"/>
      <c r="F9" s="112"/>
      <c r="G9" s="112"/>
      <c r="H9" s="112"/>
      <c r="I9" s="112"/>
      <c r="J9" s="112"/>
    </row>
    <row r="10" spans="2:12" s="5" customFormat="1" ht="15.6" customHeight="1" x14ac:dyDescent="0.25">
      <c r="B10" s="112"/>
      <c r="C10" s="112"/>
      <c r="D10" s="112" t="s">
        <v>39</v>
      </c>
      <c r="E10" s="112" t="s">
        <v>40</v>
      </c>
      <c r="F10" s="112" t="s">
        <v>41</v>
      </c>
      <c r="G10" s="112"/>
      <c r="H10" s="112"/>
      <c r="I10" s="112"/>
      <c r="J10" s="112"/>
    </row>
    <row r="11" spans="2:12" s="5" customFormat="1" ht="31.15" customHeight="1" x14ac:dyDescent="0.25">
      <c r="B11" s="112"/>
      <c r="C11" s="112"/>
      <c r="D11" s="112"/>
      <c r="E11" s="112"/>
      <c r="F11" s="3" t="s">
        <v>42</v>
      </c>
      <c r="G11" s="3" t="s">
        <v>43</v>
      </c>
      <c r="H11" s="3" t="s">
        <v>44</v>
      </c>
      <c r="I11" s="3" t="s">
        <v>45</v>
      </c>
      <c r="J11" s="3" t="s">
        <v>46</v>
      </c>
    </row>
    <row r="12" spans="2:12" s="5" customFormat="1" ht="15.75" customHeight="1" x14ac:dyDescent="0.25">
      <c r="B12" s="77"/>
      <c r="C12" s="78" t="s">
        <v>47</v>
      </c>
      <c r="D12" s="79"/>
      <c r="E12" s="80"/>
      <c r="F12" s="113">
        <f>(Прил.3!H12+Прил.3!H25+Прил.3!H27+Прил.3!H57)*8.11/1000</f>
        <v>10283.8917447</v>
      </c>
      <c r="G12" s="114"/>
      <c r="H12" s="81">
        <v>0</v>
      </c>
      <c r="I12" s="82"/>
      <c r="J12" s="83">
        <f>F12+H12</f>
        <v>10283.8917447</v>
      </c>
    </row>
    <row r="13" spans="2:12" s="5" customFormat="1" ht="15.75" customHeight="1" x14ac:dyDescent="0.25">
      <c r="B13" s="110" t="s">
        <v>48</v>
      </c>
      <c r="C13" s="110"/>
      <c r="D13" s="110"/>
      <c r="E13" s="110"/>
      <c r="F13" s="84"/>
      <c r="G13" s="84"/>
      <c r="H13" s="84"/>
      <c r="I13" s="85"/>
      <c r="J13" s="86"/>
    </row>
    <row r="14" spans="2:12" s="5" customFormat="1" ht="28.5" customHeight="1" x14ac:dyDescent="0.25">
      <c r="B14" s="110" t="s">
        <v>49</v>
      </c>
      <c r="C14" s="110"/>
      <c r="D14" s="110"/>
      <c r="E14" s="110"/>
      <c r="F14" s="115">
        <f>F12</f>
        <v>10283.8917447</v>
      </c>
      <c r="G14" s="116"/>
      <c r="H14" s="84">
        <f>H12</f>
        <v>0</v>
      </c>
      <c r="I14" s="85"/>
      <c r="J14" s="86">
        <f>J12</f>
        <v>10283.8917447</v>
      </c>
    </row>
    <row r="15" spans="2:12" s="5" customFormat="1" ht="15.6" customHeight="1" x14ac:dyDescent="0.25">
      <c r="B15" s="9"/>
    </row>
    <row r="16" spans="2:12" s="5" customFormat="1" ht="15.6" customHeight="1" x14ac:dyDescent="0.25"/>
    <row r="17" spans="3:5" s="5" customFormat="1" ht="15.6" customHeight="1" x14ac:dyDescent="0.25"/>
    <row r="18" spans="3:5" s="5" customFormat="1" ht="15.6" customHeight="1" x14ac:dyDescent="0.25">
      <c r="C18" s="89"/>
      <c r="D18" s="89"/>
      <c r="E18" s="89"/>
    </row>
    <row r="19" spans="3:5" s="5" customFormat="1" ht="15.6" customHeight="1" x14ac:dyDescent="0.25">
      <c r="C19" s="89" t="s">
        <v>31</v>
      </c>
      <c r="D19" s="89"/>
      <c r="E19" s="89"/>
    </row>
    <row r="20" spans="3:5" s="5" customFormat="1" ht="15.6" customHeight="1" x14ac:dyDescent="0.25">
      <c r="C20" s="7" t="s">
        <v>32</v>
      </c>
      <c r="D20" s="89"/>
      <c r="E20" s="89"/>
    </row>
    <row r="21" spans="3:5" s="5" customFormat="1" ht="15.6" customHeight="1" x14ac:dyDescent="0.25">
      <c r="C21" s="89"/>
      <c r="D21" s="89"/>
      <c r="E21" s="89"/>
    </row>
    <row r="22" spans="3:5" s="5" customFormat="1" ht="15.6" customHeight="1" x14ac:dyDescent="0.25">
      <c r="C22" s="89" t="s">
        <v>407</v>
      </c>
      <c r="D22" s="89"/>
      <c r="E22" s="89"/>
    </row>
    <row r="23" spans="3:5" s="5" customFormat="1" ht="15.6" customHeight="1" x14ac:dyDescent="0.25">
      <c r="C23" s="7" t="s">
        <v>33</v>
      </c>
      <c r="D23" s="89"/>
      <c r="E23" s="89"/>
    </row>
  </sheetData>
  <mergeCells count="14">
    <mergeCell ref="B14:E14"/>
    <mergeCell ref="B3:K3"/>
    <mergeCell ref="B4:K4"/>
    <mergeCell ref="B6:K6"/>
    <mergeCell ref="B9:B11"/>
    <mergeCell ref="C9:C11"/>
    <mergeCell ref="D9:J9"/>
    <mergeCell ref="D10:D11"/>
    <mergeCell ref="E10:E11"/>
    <mergeCell ref="F10:J10"/>
    <mergeCell ref="B7:D7"/>
    <mergeCell ref="F12:G12"/>
    <mergeCell ref="B13:E13"/>
    <mergeCell ref="F14:G14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H119"/>
  <sheetViews>
    <sheetView view="pageBreakPreview" topLeftCell="A79" zoomScale="40" zoomScaleNormal="100" zoomScaleSheetLayoutView="40" workbookViewId="0">
      <selection activeCell="D111" sqref="D111:E117"/>
    </sheetView>
  </sheetViews>
  <sheetFormatPr defaultColWidth="9.140625" defaultRowHeight="15" x14ac:dyDescent="0.25"/>
  <cols>
    <col min="3" max="3" width="17" customWidth="1"/>
    <col min="4" max="4" width="49.7109375" customWidth="1"/>
    <col min="5" max="5" width="16.28515625" customWidth="1"/>
    <col min="6" max="6" width="20.7109375" customWidth="1"/>
    <col min="7" max="7" width="16.140625" customWidth="1"/>
    <col min="8" max="8" width="16.7109375" customWidth="1"/>
  </cols>
  <sheetData>
    <row r="2" spans="1:8" s="87" customFormat="1" x14ac:dyDescent="0.25"/>
    <row r="3" spans="1:8" s="87" customFormat="1" x14ac:dyDescent="0.25"/>
    <row r="4" spans="1:8" ht="15.6" customHeight="1" x14ac:dyDescent="0.25">
      <c r="A4" s="107" t="s">
        <v>50</v>
      </c>
      <c r="B4" s="107"/>
      <c r="C4" s="107"/>
      <c r="D4" s="107"/>
      <c r="E4" s="107"/>
      <c r="F4" s="107"/>
      <c r="G4" s="107"/>
      <c r="H4" s="107"/>
    </row>
    <row r="5" spans="1:8" ht="17.45" customHeight="1" x14ac:dyDescent="0.25">
      <c r="A5" s="108" t="s">
        <v>51</v>
      </c>
      <c r="B5" s="108"/>
      <c r="C5" s="108"/>
      <c r="D5" s="108"/>
      <c r="E5" s="108"/>
      <c r="F5" s="108"/>
      <c r="G5" s="108"/>
      <c r="H5" s="108"/>
    </row>
    <row r="6" spans="1:8" ht="18" customHeight="1" x14ac:dyDescent="0.25">
      <c r="A6" s="2"/>
      <c r="B6" s="2"/>
    </row>
    <row r="7" spans="1:8" ht="15.6" customHeight="1" x14ac:dyDescent="0.25">
      <c r="A7" s="120" t="s">
        <v>36</v>
      </c>
      <c r="B7" s="120"/>
      <c r="C7" s="120"/>
      <c r="D7" s="120"/>
      <c r="E7" s="120"/>
      <c r="F7" s="120"/>
      <c r="G7" s="120"/>
      <c r="H7" s="120"/>
    </row>
    <row r="8" spans="1:8" ht="15.6" customHeight="1" x14ac:dyDescent="0.25">
      <c r="A8" s="50"/>
      <c r="B8" s="50"/>
      <c r="C8" s="50"/>
      <c r="D8" s="50"/>
      <c r="E8" s="50"/>
      <c r="F8" s="50"/>
      <c r="G8" s="50"/>
      <c r="H8" s="50"/>
    </row>
    <row r="9" spans="1:8" s="5" customFormat="1" ht="38.25" customHeight="1" x14ac:dyDescent="0.25">
      <c r="A9" s="112" t="s">
        <v>52</v>
      </c>
      <c r="B9" s="112" t="s">
        <v>53</v>
      </c>
      <c r="C9" s="112" t="s">
        <v>54</v>
      </c>
      <c r="D9" s="112" t="s">
        <v>55</v>
      </c>
      <c r="E9" s="112" t="s">
        <v>56</v>
      </c>
      <c r="F9" s="112" t="s">
        <v>57</v>
      </c>
      <c r="G9" s="112" t="s">
        <v>58</v>
      </c>
      <c r="H9" s="112"/>
    </row>
    <row r="10" spans="1:8" s="5" customFormat="1" ht="40.5" customHeight="1" x14ac:dyDescent="0.25">
      <c r="A10" s="112"/>
      <c r="B10" s="112"/>
      <c r="C10" s="112"/>
      <c r="D10" s="112"/>
      <c r="E10" s="112"/>
      <c r="F10" s="112"/>
      <c r="G10" s="3" t="s">
        <v>59</v>
      </c>
      <c r="H10" s="3" t="s">
        <v>60</v>
      </c>
    </row>
    <row r="11" spans="1:8" s="5" customFormat="1" ht="15.6" customHeight="1" x14ac:dyDescent="0.25">
      <c r="A11" s="3">
        <v>1</v>
      </c>
      <c r="B11" s="3"/>
      <c r="C11" s="3">
        <v>2</v>
      </c>
      <c r="D11" s="3" t="s">
        <v>61</v>
      </c>
      <c r="E11" s="3">
        <v>4</v>
      </c>
      <c r="F11" s="3">
        <v>5</v>
      </c>
      <c r="G11" s="3">
        <v>6</v>
      </c>
      <c r="H11" s="3">
        <v>7</v>
      </c>
    </row>
    <row r="12" spans="1:8" s="10" customFormat="1" ht="15.6" customHeight="1" x14ac:dyDescent="0.25">
      <c r="A12" s="117" t="s">
        <v>62</v>
      </c>
      <c r="B12" s="117"/>
      <c r="C12" s="118"/>
      <c r="D12" s="118"/>
      <c r="E12" s="119"/>
      <c r="F12" s="51">
        <f>SUM(F13:F24)</f>
        <v>6848.1008758012003</v>
      </c>
      <c r="G12" s="11"/>
      <c r="H12" s="11">
        <f>SUM(H13:H24)</f>
        <v>61896.41</v>
      </c>
    </row>
    <row r="13" spans="1:8" s="5" customFormat="1" ht="15.6" customHeight="1" x14ac:dyDescent="0.25">
      <c r="A13" s="12">
        <v>1</v>
      </c>
      <c r="B13" s="12"/>
      <c r="C13" s="13" t="s">
        <v>63</v>
      </c>
      <c r="D13" s="13" t="s">
        <v>64</v>
      </c>
      <c r="E13" s="12" t="s">
        <v>65</v>
      </c>
      <c r="F13" s="12">
        <v>5166.9002530447997</v>
      </c>
      <c r="G13" s="14">
        <v>9.07</v>
      </c>
      <c r="H13" s="14">
        <f t="shared" ref="H13:H24" si="0">ROUND(F13*G13,2)</f>
        <v>46863.79</v>
      </c>
    </row>
    <row r="14" spans="1:8" s="5" customFormat="1" ht="15.6" customHeight="1" x14ac:dyDescent="0.25">
      <c r="A14" s="12">
        <v>2</v>
      </c>
      <c r="B14" s="12"/>
      <c r="C14" s="13" t="s">
        <v>66</v>
      </c>
      <c r="D14" s="13" t="s">
        <v>67</v>
      </c>
      <c r="E14" s="12" t="s">
        <v>65</v>
      </c>
      <c r="F14" s="12">
        <v>629.28817083596005</v>
      </c>
      <c r="G14" s="14">
        <v>8.74</v>
      </c>
      <c r="H14" s="14">
        <f t="shared" si="0"/>
        <v>5499.98</v>
      </c>
    </row>
    <row r="15" spans="1:8" s="5" customFormat="1" ht="15.6" customHeight="1" x14ac:dyDescent="0.25">
      <c r="A15" s="12">
        <v>3</v>
      </c>
      <c r="B15" s="12"/>
      <c r="C15" s="13" t="s">
        <v>68</v>
      </c>
      <c r="D15" s="13" t="s">
        <v>69</v>
      </c>
      <c r="E15" s="12" t="s">
        <v>65</v>
      </c>
      <c r="F15" s="12">
        <v>412.75834405945</v>
      </c>
      <c r="G15" s="14">
        <v>9.4</v>
      </c>
      <c r="H15" s="14">
        <f t="shared" si="0"/>
        <v>3879.93</v>
      </c>
    </row>
    <row r="16" spans="1:8" s="5" customFormat="1" ht="15.6" customHeight="1" x14ac:dyDescent="0.25">
      <c r="A16" s="12">
        <v>4</v>
      </c>
      <c r="B16" s="12"/>
      <c r="C16" s="13" t="s">
        <v>70</v>
      </c>
      <c r="D16" s="13" t="s">
        <v>71</v>
      </c>
      <c r="E16" s="12" t="s">
        <v>65</v>
      </c>
      <c r="F16" s="12">
        <v>251.53199688055</v>
      </c>
      <c r="G16" s="14">
        <v>9.51</v>
      </c>
      <c r="H16" s="14">
        <f t="shared" si="0"/>
        <v>2392.0700000000002</v>
      </c>
    </row>
    <row r="17" spans="1:8" s="5" customFormat="1" ht="15.6" customHeight="1" x14ac:dyDescent="0.25">
      <c r="A17" s="12">
        <v>5</v>
      </c>
      <c r="B17" s="12"/>
      <c r="C17" s="13" t="s">
        <v>72</v>
      </c>
      <c r="D17" s="13" t="s">
        <v>73</v>
      </c>
      <c r="E17" s="12" t="s">
        <v>65</v>
      </c>
      <c r="F17" s="12">
        <v>181.15317616994</v>
      </c>
      <c r="G17" s="14">
        <v>8.5299999999999994</v>
      </c>
      <c r="H17" s="14">
        <f t="shared" si="0"/>
        <v>1545.24</v>
      </c>
    </row>
    <row r="18" spans="1:8" s="5" customFormat="1" ht="15.6" customHeight="1" x14ac:dyDescent="0.25">
      <c r="A18" s="12">
        <v>6</v>
      </c>
      <c r="B18" s="12"/>
      <c r="C18" s="13" t="s">
        <v>74</v>
      </c>
      <c r="D18" s="13" t="s">
        <v>75</v>
      </c>
      <c r="E18" s="12" t="s">
        <v>65</v>
      </c>
      <c r="F18" s="12">
        <v>92.634830896384003</v>
      </c>
      <c r="G18" s="14">
        <v>8.86</v>
      </c>
      <c r="H18" s="14">
        <f t="shared" si="0"/>
        <v>820.74</v>
      </c>
    </row>
    <row r="19" spans="1:8" s="5" customFormat="1" ht="15.6" customHeight="1" x14ac:dyDescent="0.25">
      <c r="A19" s="12">
        <v>7</v>
      </c>
      <c r="B19" s="12"/>
      <c r="C19" s="13" t="s">
        <v>76</v>
      </c>
      <c r="D19" s="13" t="s">
        <v>77</v>
      </c>
      <c r="E19" s="12" t="s">
        <v>65</v>
      </c>
      <c r="F19" s="12">
        <v>40.686507404007997</v>
      </c>
      <c r="G19" s="14">
        <v>7.8</v>
      </c>
      <c r="H19" s="14">
        <f t="shared" si="0"/>
        <v>317.35000000000002</v>
      </c>
    </row>
    <row r="20" spans="1:8" s="5" customFormat="1" ht="15.6" customHeight="1" x14ac:dyDescent="0.25">
      <c r="A20" s="12">
        <v>8</v>
      </c>
      <c r="B20" s="12"/>
      <c r="C20" s="13" t="s">
        <v>78</v>
      </c>
      <c r="D20" s="13" t="s">
        <v>79</v>
      </c>
      <c r="E20" s="12" t="s">
        <v>65</v>
      </c>
      <c r="F20" s="12">
        <v>35.112304232667</v>
      </c>
      <c r="G20" s="14">
        <v>7.5</v>
      </c>
      <c r="H20" s="14">
        <f t="shared" si="0"/>
        <v>263.33999999999997</v>
      </c>
    </row>
    <row r="21" spans="1:8" s="5" customFormat="1" ht="15.6" customHeight="1" x14ac:dyDescent="0.25">
      <c r="A21" s="12">
        <v>9</v>
      </c>
      <c r="B21" s="12"/>
      <c r="C21" s="13" t="s">
        <v>80</v>
      </c>
      <c r="D21" s="13" t="s">
        <v>81</v>
      </c>
      <c r="E21" s="12" t="s">
        <v>65</v>
      </c>
      <c r="F21" s="12">
        <v>16.230152430408001</v>
      </c>
      <c r="G21" s="14">
        <v>8.31</v>
      </c>
      <c r="H21" s="14">
        <f t="shared" si="0"/>
        <v>134.87</v>
      </c>
    </row>
    <row r="22" spans="1:8" s="5" customFormat="1" ht="15.6" customHeight="1" x14ac:dyDescent="0.25">
      <c r="A22" s="12">
        <v>10</v>
      </c>
      <c r="B22" s="12"/>
      <c r="C22" s="13" t="s">
        <v>82</v>
      </c>
      <c r="D22" s="13" t="s">
        <v>83</v>
      </c>
      <c r="E22" s="12" t="s">
        <v>65</v>
      </c>
      <c r="F22" s="12">
        <v>11.612810008861</v>
      </c>
      <c r="G22" s="14">
        <v>7.94</v>
      </c>
      <c r="H22" s="14">
        <f t="shared" si="0"/>
        <v>92.21</v>
      </c>
    </row>
    <row r="23" spans="1:8" s="5" customFormat="1" ht="15.6" customHeight="1" x14ac:dyDescent="0.25">
      <c r="A23" s="12">
        <v>11</v>
      </c>
      <c r="B23" s="12"/>
      <c r="C23" s="13" t="s">
        <v>84</v>
      </c>
      <c r="D23" s="13" t="s">
        <v>85</v>
      </c>
      <c r="E23" s="12" t="s">
        <v>65</v>
      </c>
      <c r="F23" s="12">
        <v>9.3850370251150004</v>
      </c>
      <c r="G23" s="14">
        <v>8.64</v>
      </c>
      <c r="H23" s="14">
        <f t="shared" si="0"/>
        <v>81.09</v>
      </c>
    </row>
    <row r="24" spans="1:8" s="5" customFormat="1" ht="15.6" customHeight="1" x14ac:dyDescent="0.25">
      <c r="A24" s="12">
        <v>12</v>
      </c>
      <c r="B24" s="12"/>
      <c r="C24" s="13" t="s">
        <v>86</v>
      </c>
      <c r="D24" s="13" t="s">
        <v>87</v>
      </c>
      <c r="E24" s="12" t="s">
        <v>65</v>
      </c>
      <c r="F24" s="12">
        <v>0.80729281301883005</v>
      </c>
      <c r="G24" s="14">
        <v>7.19</v>
      </c>
      <c r="H24" s="14">
        <f t="shared" si="0"/>
        <v>5.8</v>
      </c>
    </row>
    <row r="25" spans="1:8" s="10" customFormat="1" ht="15.6" customHeight="1" x14ac:dyDescent="0.25">
      <c r="A25" s="117" t="s">
        <v>88</v>
      </c>
      <c r="B25" s="117"/>
      <c r="C25" s="118"/>
      <c r="D25" s="118"/>
      <c r="E25" s="119"/>
      <c r="F25" s="51">
        <v>1497.1721313414</v>
      </c>
      <c r="G25" s="11"/>
      <c r="H25" s="11">
        <v>41898.46</v>
      </c>
    </row>
    <row r="26" spans="1:8" s="5" customFormat="1" ht="15.6" customHeight="1" x14ac:dyDescent="0.25">
      <c r="A26" s="12">
        <v>13</v>
      </c>
      <c r="B26" s="12"/>
      <c r="C26" s="13">
        <v>2</v>
      </c>
      <c r="D26" s="13" t="s">
        <v>88</v>
      </c>
      <c r="E26" s="12" t="s">
        <v>65</v>
      </c>
      <c r="F26" s="12">
        <v>1497.1721313414</v>
      </c>
      <c r="G26" s="14">
        <v>13.47</v>
      </c>
      <c r="H26" s="14">
        <f>ROUND(F26*G26,2)</f>
        <v>20166.91</v>
      </c>
    </row>
    <row r="27" spans="1:8" s="10" customFormat="1" ht="15.6" customHeight="1" x14ac:dyDescent="0.25">
      <c r="A27" s="117" t="s">
        <v>89</v>
      </c>
      <c r="B27" s="117"/>
      <c r="C27" s="118"/>
      <c r="D27" s="118"/>
      <c r="E27" s="119"/>
      <c r="F27" s="51"/>
      <c r="G27" s="11"/>
      <c r="H27" s="11">
        <f>SUM(H28:H56)</f>
        <v>89818.79</v>
      </c>
    </row>
    <row r="28" spans="1:8" s="5" customFormat="1" ht="31.15" customHeight="1" x14ac:dyDescent="0.25">
      <c r="A28" s="12">
        <v>14</v>
      </c>
      <c r="B28" s="12"/>
      <c r="C28" s="13" t="s">
        <v>90</v>
      </c>
      <c r="D28" s="13" t="s">
        <v>91</v>
      </c>
      <c r="E28" s="12" t="s">
        <v>92</v>
      </c>
      <c r="F28" s="29">
        <v>350.66800166052002</v>
      </c>
      <c r="G28" s="14">
        <v>120.04</v>
      </c>
      <c r="H28" s="14">
        <f t="shared" ref="H28:H56" si="1">ROUND(F28*G28,2)</f>
        <v>42094.19</v>
      </c>
    </row>
    <row r="29" spans="1:8" s="5" customFormat="1" ht="31.15" customHeight="1" x14ac:dyDescent="0.25">
      <c r="A29" s="12">
        <v>15</v>
      </c>
      <c r="B29" s="12"/>
      <c r="C29" s="13" t="s">
        <v>93</v>
      </c>
      <c r="D29" s="13" t="s">
        <v>94</v>
      </c>
      <c r="E29" s="12" t="s">
        <v>92</v>
      </c>
      <c r="F29" s="29">
        <v>133.36249198607999</v>
      </c>
      <c r="G29" s="14">
        <v>96.89</v>
      </c>
      <c r="H29" s="14">
        <f t="shared" si="1"/>
        <v>12921.49</v>
      </c>
    </row>
    <row r="30" spans="1:8" s="5" customFormat="1" ht="15.6" customHeight="1" x14ac:dyDescent="0.25">
      <c r="A30" s="12">
        <v>16</v>
      </c>
      <c r="B30" s="12"/>
      <c r="C30" s="13" t="s">
        <v>95</v>
      </c>
      <c r="D30" s="13" t="s">
        <v>96</v>
      </c>
      <c r="E30" s="12" t="s">
        <v>92</v>
      </c>
      <c r="F30" s="12">
        <v>103.23429219792</v>
      </c>
      <c r="G30" s="14">
        <v>86.4</v>
      </c>
      <c r="H30" s="14">
        <f t="shared" si="1"/>
        <v>8919.44</v>
      </c>
    </row>
    <row r="31" spans="1:8" s="5" customFormat="1" ht="15.6" customHeight="1" x14ac:dyDescent="0.25">
      <c r="A31" s="12">
        <v>17</v>
      </c>
      <c r="B31" s="12"/>
      <c r="C31" s="13" t="s">
        <v>97</v>
      </c>
      <c r="D31" s="13" t="s">
        <v>98</v>
      </c>
      <c r="E31" s="12" t="s">
        <v>92</v>
      </c>
      <c r="F31" s="12">
        <v>74.495374687964002</v>
      </c>
      <c r="G31" s="14">
        <v>100.1</v>
      </c>
      <c r="H31" s="14">
        <f t="shared" si="1"/>
        <v>7456.99</v>
      </c>
    </row>
    <row r="32" spans="1:8" s="5" customFormat="1" ht="31.15" customHeight="1" x14ac:dyDescent="0.25">
      <c r="A32" s="12">
        <v>18</v>
      </c>
      <c r="B32" s="12"/>
      <c r="C32" s="13" t="s">
        <v>99</v>
      </c>
      <c r="D32" s="13" t="s">
        <v>100</v>
      </c>
      <c r="E32" s="12" t="s">
        <v>92</v>
      </c>
      <c r="F32" s="12">
        <v>56.132511055218004</v>
      </c>
      <c r="G32" s="14">
        <v>70.010000000000005</v>
      </c>
      <c r="H32" s="14">
        <f t="shared" si="1"/>
        <v>3929.84</v>
      </c>
    </row>
    <row r="33" spans="1:8" s="5" customFormat="1" ht="15.6" customHeight="1" x14ac:dyDescent="0.25">
      <c r="A33" s="12">
        <v>19</v>
      </c>
      <c r="B33" s="12"/>
      <c r="C33" s="13" t="s">
        <v>101</v>
      </c>
      <c r="D33" s="13" t="s">
        <v>102</v>
      </c>
      <c r="E33" s="12" t="s">
        <v>92</v>
      </c>
      <c r="F33" s="12">
        <v>45.888591495459004</v>
      </c>
      <c r="G33" s="14">
        <v>65.709999999999994</v>
      </c>
      <c r="H33" s="14">
        <f t="shared" si="1"/>
        <v>3015.34</v>
      </c>
    </row>
    <row r="34" spans="1:8" s="5" customFormat="1" ht="31.15" customHeight="1" x14ac:dyDescent="0.25">
      <c r="A34" s="12">
        <v>20</v>
      </c>
      <c r="B34" s="12"/>
      <c r="C34" s="13" t="s">
        <v>103</v>
      </c>
      <c r="D34" s="13" t="s">
        <v>104</v>
      </c>
      <c r="E34" s="12" t="s">
        <v>92</v>
      </c>
      <c r="F34" s="12">
        <v>11.133408038581999</v>
      </c>
      <c r="G34" s="14">
        <v>239.44</v>
      </c>
      <c r="H34" s="14">
        <f t="shared" si="1"/>
        <v>2665.78</v>
      </c>
    </row>
    <row r="35" spans="1:8" s="5" customFormat="1" ht="31.15" customHeight="1" x14ac:dyDescent="0.25">
      <c r="A35" s="12">
        <v>21</v>
      </c>
      <c r="B35" s="12"/>
      <c r="C35" s="13" t="s">
        <v>105</v>
      </c>
      <c r="D35" s="13" t="s">
        <v>106</v>
      </c>
      <c r="E35" s="12" t="s">
        <v>92</v>
      </c>
      <c r="F35" s="12">
        <v>269.67865907087997</v>
      </c>
      <c r="G35" s="14">
        <v>8.1</v>
      </c>
      <c r="H35" s="14">
        <f t="shared" si="1"/>
        <v>2184.4</v>
      </c>
    </row>
    <row r="36" spans="1:8" s="5" customFormat="1" ht="15.6" customHeight="1" x14ac:dyDescent="0.25">
      <c r="A36" s="12">
        <v>22</v>
      </c>
      <c r="B36" s="12"/>
      <c r="C36" s="13" t="s">
        <v>107</v>
      </c>
      <c r="D36" s="13" t="s">
        <v>108</v>
      </c>
      <c r="E36" s="12" t="s">
        <v>92</v>
      </c>
      <c r="F36" s="12">
        <v>52.079799271379002</v>
      </c>
      <c r="G36" s="14">
        <v>27.2</v>
      </c>
      <c r="H36" s="14">
        <f t="shared" si="1"/>
        <v>1416.57</v>
      </c>
    </row>
    <row r="37" spans="1:8" s="5" customFormat="1" ht="15.6" customHeight="1" x14ac:dyDescent="0.25">
      <c r="A37" s="12">
        <v>23</v>
      </c>
      <c r="B37" s="12"/>
      <c r="C37" s="13" t="s">
        <v>109</v>
      </c>
      <c r="D37" s="13" t="s">
        <v>110</v>
      </c>
      <c r="E37" s="12" t="s">
        <v>92</v>
      </c>
      <c r="F37" s="12">
        <v>6.0641478589254998</v>
      </c>
      <c r="G37" s="14">
        <v>182.81</v>
      </c>
      <c r="H37" s="14">
        <f t="shared" si="1"/>
        <v>1108.5899999999999</v>
      </c>
    </row>
    <row r="38" spans="1:8" s="5" customFormat="1" ht="15.6" customHeight="1" x14ac:dyDescent="0.25">
      <c r="A38" s="12">
        <v>24</v>
      </c>
      <c r="B38" s="12"/>
      <c r="C38" s="13" t="s">
        <v>111</v>
      </c>
      <c r="D38" s="13" t="s">
        <v>112</v>
      </c>
      <c r="E38" s="12" t="s">
        <v>92</v>
      </c>
      <c r="F38" s="12">
        <v>14.636794616434999</v>
      </c>
      <c r="G38" s="14">
        <v>59.47</v>
      </c>
      <c r="H38" s="14">
        <f t="shared" si="1"/>
        <v>870.45</v>
      </c>
    </row>
    <row r="39" spans="1:8" s="5" customFormat="1" ht="31.15" customHeight="1" x14ac:dyDescent="0.25">
      <c r="A39" s="12">
        <v>25</v>
      </c>
      <c r="B39" s="12"/>
      <c r="C39" s="13" t="s">
        <v>113</v>
      </c>
      <c r="D39" s="13" t="s">
        <v>114</v>
      </c>
      <c r="E39" s="12" t="s">
        <v>92</v>
      </c>
      <c r="F39" s="12">
        <v>6.7226178893758002</v>
      </c>
      <c r="G39" s="14">
        <v>115.4</v>
      </c>
      <c r="H39" s="14">
        <f t="shared" si="1"/>
        <v>775.79</v>
      </c>
    </row>
    <row r="40" spans="1:8" s="5" customFormat="1" ht="15.6" customHeight="1" x14ac:dyDescent="0.25">
      <c r="A40" s="12">
        <v>26</v>
      </c>
      <c r="B40" s="12"/>
      <c r="C40" s="13" t="s">
        <v>115</v>
      </c>
      <c r="D40" s="13" t="s">
        <v>116</v>
      </c>
      <c r="E40" s="12" t="s">
        <v>92</v>
      </c>
      <c r="F40" s="12">
        <v>7.7072192918609002</v>
      </c>
      <c r="G40" s="14">
        <v>89.99</v>
      </c>
      <c r="H40" s="14">
        <f t="shared" si="1"/>
        <v>693.57</v>
      </c>
    </row>
    <row r="41" spans="1:8" s="5" customFormat="1" ht="15.6" customHeight="1" x14ac:dyDescent="0.25">
      <c r="A41" s="12">
        <v>27</v>
      </c>
      <c r="B41" s="12"/>
      <c r="C41" s="13" t="s">
        <v>117</v>
      </c>
      <c r="D41" s="13" t="s">
        <v>118</v>
      </c>
      <c r="E41" s="12" t="s">
        <v>92</v>
      </c>
      <c r="F41" s="12">
        <v>2.2882970971773</v>
      </c>
      <c r="G41" s="14">
        <v>283.39999999999998</v>
      </c>
      <c r="H41" s="14">
        <f t="shared" si="1"/>
        <v>648.5</v>
      </c>
    </row>
    <row r="42" spans="1:8" s="5" customFormat="1" ht="31.15" customHeight="1" x14ac:dyDescent="0.25">
      <c r="A42" s="12">
        <v>28</v>
      </c>
      <c r="B42" s="12"/>
      <c r="C42" s="13" t="s">
        <v>119</v>
      </c>
      <c r="D42" s="13" t="s">
        <v>120</v>
      </c>
      <c r="E42" s="12" t="s">
        <v>92</v>
      </c>
      <c r="F42" s="12">
        <v>9.1915037871685996</v>
      </c>
      <c r="G42" s="14">
        <v>48.81</v>
      </c>
      <c r="H42" s="14">
        <f t="shared" si="1"/>
        <v>448.64</v>
      </c>
    </row>
    <row r="43" spans="1:8" s="5" customFormat="1" ht="15.6" customHeight="1" x14ac:dyDescent="0.25">
      <c r="A43" s="12">
        <v>29</v>
      </c>
      <c r="B43" s="12"/>
      <c r="C43" s="13" t="s">
        <v>121</v>
      </c>
      <c r="D43" s="13" t="s">
        <v>122</v>
      </c>
      <c r="E43" s="12" t="s">
        <v>92</v>
      </c>
      <c r="F43" s="12">
        <v>3.1694607961266001</v>
      </c>
      <c r="G43" s="14">
        <v>79.069999999999993</v>
      </c>
      <c r="H43" s="14">
        <f t="shared" si="1"/>
        <v>250.61</v>
      </c>
    </row>
    <row r="44" spans="1:8" s="5" customFormat="1" ht="15.6" customHeight="1" x14ac:dyDescent="0.25">
      <c r="A44" s="12">
        <v>30</v>
      </c>
      <c r="B44" s="12"/>
      <c r="C44" s="13" t="s">
        <v>123</v>
      </c>
      <c r="D44" s="13" t="s">
        <v>124</v>
      </c>
      <c r="E44" s="12" t="s">
        <v>92</v>
      </c>
      <c r="F44" s="12">
        <v>8.2724353246894005</v>
      </c>
      <c r="G44" s="14">
        <v>30</v>
      </c>
      <c r="H44" s="14">
        <f t="shared" si="1"/>
        <v>248.17</v>
      </c>
    </row>
    <row r="45" spans="1:8" s="5" customFormat="1" ht="15.6" customHeight="1" x14ac:dyDescent="0.25">
      <c r="A45" s="12">
        <v>31</v>
      </c>
      <c r="B45" s="12"/>
      <c r="C45" s="13" t="s">
        <v>125</v>
      </c>
      <c r="D45" s="13" t="s">
        <v>126</v>
      </c>
      <c r="E45" s="12" t="s">
        <v>92</v>
      </c>
      <c r="F45" s="12">
        <v>0.70799070925386998</v>
      </c>
      <c r="G45" s="14">
        <v>110</v>
      </c>
      <c r="H45" s="14">
        <f t="shared" si="1"/>
        <v>77.88</v>
      </c>
    </row>
    <row r="46" spans="1:8" s="5" customFormat="1" ht="31.15" customHeight="1" x14ac:dyDescent="0.25">
      <c r="A46" s="12">
        <v>32</v>
      </c>
      <c r="B46" s="12"/>
      <c r="C46" s="13" t="s">
        <v>127</v>
      </c>
      <c r="D46" s="13" t="s">
        <v>128</v>
      </c>
      <c r="E46" s="12" t="s">
        <v>92</v>
      </c>
      <c r="F46" s="12">
        <v>0.27178458602212002</v>
      </c>
      <c r="G46" s="14">
        <v>103.16</v>
      </c>
      <c r="H46" s="14">
        <f t="shared" si="1"/>
        <v>28.04</v>
      </c>
    </row>
    <row r="47" spans="1:8" s="5" customFormat="1" ht="46.9" customHeight="1" x14ac:dyDescent="0.25">
      <c r="A47" s="12">
        <v>33</v>
      </c>
      <c r="B47" s="12"/>
      <c r="C47" s="13" t="s">
        <v>129</v>
      </c>
      <c r="D47" s="13" t="s">
        <v>130</v>
      </c>
      <c r="E47" s="12" t="s">
        <v>92</v>
      </c>
      <c r="F47" s="12">
        <v>0.25157444897426001</v>
      </c>
      <c r="G47" s="14">
        <v>90</v>
      </c>
      <c r="H47" s="14">
        <f t="shared" si="1"/>
        <v>22.64</v>
      </c>
    </row>
    <row r="48" spans="1:8" s="5" customFormat="1" ht="15.6" customHeight="1" x14ac:dyDescent="0.25">
      <c r="A48" s="12">
        <v>34</v>
      </c>
      <c r="B48" s="12"/>
      <c r="C48" s="13" t="s">
        <v>131</v>
      </c>
      <c r="D48" s="13" t="s">
        <v>132</v>
      </c>
      <c r="E48" s="12" t="s">
        <v>92</v>
      </c>
      <c r="F48" s="12">
        <v>10.281372141496</v>
      </c>
      <c r="G48" s="14">
        <v>1.9</v>
      </c>
      <c r="H48" s="14">
        <f t="shared" si="1"/>
        <v>19.53</v>
      </c>
    </row>
    <row r="49" spans="1:8" s="5" customFormat="1" ht="31.15" customHeight="1" x14ac:dyDescent="0.25">
      <c r="A49" s="12">
        <v>35</v>
      </c>
      <c r="B49" s="12"/>
      <c r="C49" s="13" t="s">
        <v>133</v>
      </c>
      <c r="D49" s="13" t="s">
        <v>134</v>
      </c>
      <c r="E49" s="12" t="s">
        <v>92</v>
      </c>
      <c r="F49" s="12">
        <v>0.41435131327368002</v>
      </c>
      <c r="G49" s="14">
        <v>31.26</v>
      </c>
      <c r="H49" s="14">
        <f t="shared" si="1"/>
        <v>12.95</v>
      </c>
    </row>
    <row r="50" spans="1:8" s="5" customFormat="1" ht="31.15" customHeight="1" x14ac:dyDescent="0.25">
      <c r="A50" s="12">
        <v>36</v>
      </c>
      <c r="B50" s="12"/>
      <c r="C50" s="13" t="s">
        <v>135</v>
      </c>
      <c r="D50" s="13" t="s">
        <v>136</v>
      </c>
      <c r="E50" s="12" t="s">
        <v>92</v>
      </c>
      <c r="F50" s="12">
        <v>9.1871416670129999</v>
      </c>
      <c r="G50" s="14">
        <v>0.55000000000000004</v>
      </c>
      <c r="H50" s="14">
        <f t="shared" si="1"/>
        <v>5.05</v>
      </c>
    </row>
    <row r="51" spans="1:8" s="5" customFormat="1" ht="15.6" customHeight="1" x14ac:dyDescent="0.25">
      <c r="A51" s="12">
        <v>37</v>
      </c>
      <c r="B51" s="12"/>
      <c r="C51" s="13" t="s">
        <v>137</v>
      </c>
      <c r="D51" s="13" t="s">
        <v>138</v>
      </c>
      <c r="E51" s="12" t="s">
        <v>92</v>
      </c>
      <c r="F51" s="12">
        <v>3.2609874235015002</v>
      </c>
      <c r="G51" s="14">
        <v>0.5</v>
      </c>
      <c r="H51" s="14">
        <f t="shared" si="1"/>
        <v>1.63</v>
      </c>
    </row>
    <row r="52" spans="1:8" s="5" customFormat="1" ht="31.15" customHeight="1" x14ac:dyDescent="0.25">
      <c r="A52" s="12">
        <v>38</v>
      </c>
      <c r="B52" s="12"/>
      <c r="C52" s="13" t="s">
        <v>139</v>
      </c>
      <c r="D52" s="13" t="s">
        <v>140</v>
      </c>
      <c r="E52" s="12" t="s">
        <v>92</v>
      </c>
      <c r="F52" s="12">
        <v>8.8439250666039002E-3</v>
      </c>
      <c r="G52" s="14">
        <v>123</v>
      </c>
      <c r="H52" s="14">
        <f t="shared" si="1"/>
        <v>1.0900000000000001</v>
      </c>
    </row>
    <row r="53" spans="1:8" s="5" customFormat="1" ht="46.9" customHeight="1" x14ac:dyDescent="0.25">
      <c r="A53" s="12">
        <v>39</v>
      </c>
      <c r="B53" s="12"/>
      <c r="C53" s="13" t="s">
        <v>141</v>
      </c>
      <c r="D53" s="13" t="s">
        <v>142</v>
      </c>
      <c r="E53" s="12" t="s">
        <v>92</v>
      </c>
      <c r="F53" s="12">
        <v>0.50647405929453004</v>
      </c>
      <c r="G53" s="14">
        <v>1.53</v>
      </c>
      <c r="H53" s="14">
        <f t="shared" si="1"/>
        <v>0.77</v>
      </c>
    </row>
    <row r="54" spans="1:8" s="5" customFormat="1" ht="31.15" customHeight="1" x14ac:dyDescent="0.25">
      <c r="A54" s="12">
        <v>40</v>
      </c>
      <c r="B54" s="12"/>
      <c r="C54" s="13" t="s">
        <v>143</v>
      </c>
      <c r="D54" s="13" t="s">
        <v>144</v>
      </c>
      <c r="E54" s="12" t="s">
        <v>92</v>
      </c>
      <c r="F54" s="12">
        <v>3.4476038748851003E-2</v>
      </c>
      <c r="G54" s="14">
        <v>21.64</v>
      </c>
      <c r="H54" s="14">
        <f t="shared" si="1"/>
        <v>0.75</v>
      </c>
    </row>
    <row r="55" spans="1:8" s="5" customFormat="1" ht="46.9" customHeight="1" x14ac:dyDescent="0.25">
      <c r="A55" s="12">
        <v>41</v>
      </c>
      <c r="B55" s="12"/>
      <c r="C55" s="13" t="s">
        <v>145</v>
      </c>
      <c r="D55" s="13" t="s">
        <v>146</v>
      </c>
      <c r="E55" s="12" t="s">
        <v>92</v>
      </c>
      <c r="F55" s="12">
        <v>1.4114503361907E-2</v>
      </c>
      <c r="G55" s="14">
        <v>6.82</v>
      </c>
      <c r="H55" s="14">
        <f t="shared" si="1"/>
        <v>0.1</v>
      </c>
    </row>
    <row r="56" spans="1:8" s="5" customFormat="1" ht="31.15" customHeight="1" x14ac:dyDescent="0.25">
      <c r="A56" s="12">
        <v>42</v>
      </c>
      <c r="B56" s="12"/>
      <c r="C56" s="13" t="s">
        <v>147</v>
      </c>
      <c r="D56" s="13" t="s">
        <v>148</v>
      </c>
      <c r="E56" s="12" t="s">
        <v>92</v>
      </c>
      <c r="F56" s="12">
        <v>0</v>
      </c>
      <c r="G56" s="14">
        <v>1.7</v>
      </c>
      <c r="H56" s="14">
        <f t="shared" si="1"/>
        <v>0</v>
      </c>
    </row>
    <row r="57" spans="1:8" s="10" customFormat="1" ht="15.6" customHeight="1" x14ac:dyDescent="0.25">
      <c r="A57" s="117" t="s">
        <v>149</v>
      </c>
      <c r="B57" s="117"/>
      <c r="C57" s="118"/>
      <c r="D57" s="118"/>
      <c r="E57" s="119"/>
      <c r="F57" s="51"/>
      <c r="G57" s="11"/>
      <c r="H57" s="11">
        <f>SUM(H58:H110)</f>
        <v>1074437.1100000001</v>
      </c>
    </row>
    <row r="58" spans="1:8" s="5" customFormat="1" ht="46.9" customHeight="1" x14ac:dyDescent="0.25">
      <c r="A58" s="12">
        <v>43</v>
      </c>
      <c r="B58" s="12"/>
      <c r="C58" s="20" t="s">
        <v>150</v>
      </c>
      <c r="D58" s="21" t="s">
        <v>151</v>
      </c>
      <c r="E58" s="22" t="s">
        <v>152</v>
      </c>
      <c r="F58" s="29">
        <v>1563</v>
      </c>
      <c r="G58" s="23">
        <v>381.18</v>
      </c>
      <c r="H58" s="14">
        <f>ROUND(G58*F58,2)</f>
        <v>595784.34</v>
      </c>
    </row>
    <row r="59" spans="1:8" s="5" customFormat="1" ht="31.15" customHeight="1" x14ac:dyDescent="0.25">
      <c r="A59" s="12">
        <v>44</v>
      </c>
      <c r="B59" s="12"/>
      <c r="C59" s="13" t="s">
        <v>153</v>
      </c>
      <c r="D59" s="21" t="s">
        <v>154</v>
      </c>
      <c r="E59" s="22" t="s">
        <v>152</v>
      </c>
      <c r="F59" s="29">
        <v>781</v>
      </c>
      <c r="G59" s="23">
        <v>307</v>
      </c>
      <c r="H59" s="14">
        <f>ROUND(G59*F59,2)</f>
        <v>239767</v>
      </c>
    </row>
    <row r="60" spans="1:8" s="5" customFormat="1" ht="15.6" customHeight="1" x14ac:dyDescent="0.25">
      <c r="A60" s="12">
        <v>45</v>
      </c>
      <c r="B60" s="12"/>
      <c r="C60" s="13" t="s">
        <v>155</v>
      </c>
      <c r="D60" s="13" t="s">
        <v>156</v>
      </c>
      <c r="E60" s="12" t="s">
        <v>157</v>
      </c>
      <c r="F60" s="12">
        <v>463</v>
      </c>
      <c r="G60" s="14">
        <v>137.06</v>
      </c>
      <c r="H60" s="14">
        <f t="shared" ref="H60:H91" si="2">ROUND(F60*G60,2)</f>
        <v>63458.78</v>
      </c>
    </row>
    <row r="61" spans="1:8" s="5" customFormat="1" ht="31.15" customHeight="1" x14ac:dyDescent="0.25">
      <c r="A61" s="12">
        <v>46</v>
      </c>
      <c r="B61" s="12"/>
      <c r="C61" s="13" t="s">
        <v>158</v>
      </c>
      <c r="D61" s="13" t="s">
        <v>159</v>
      </c>
      <c r="E61" s="12" t="s">
        <v>160</v>
      </c>
      <c r="F61" s="12">
        <v>39.962370383843002</v>
      </c>
      <c r="G61" s="14">
        <v>725.69</v>
      </c>
      <c r="H61" s="14">
        <f t="shared" si="2"/>
        <v>29000.29</v>
      </c>
    </row>
    <row r="62" spans="1:8" s="5" customFormat="1" ht="15.6" customHeight="1" x14ac:dyDescent="0.25">
      <c r="A62" s="12">
        <v>47</v>
      </c>
      <c r="B62" s="12"/>
      <c r="C62" s="13" t="s">
        <v>155</v>
      </c>
      <c r="D62" s="13" t="s">
        <v>161</v>
      </c>
      <c r="E62" s="12" t="s">
        <v>157</v>
      </c>
      <c r="F62" s="12">
        <v>330</v>
      </c>
      <c r="G62" s="14">
        <v>87.72</v>
      </c>
      <c r="H62" s="14">
        <f t="shared" si="2"/>
        <v>28947.599999999999</v>
      </c>
    </row>
    <row r="63" spans="1:8" s="5" customFormat="1" ht="78" customHeight="1" x14ac:dyDescent="0.25">
      <c r="A63" s="12">
        <v>48</v>
      </c>
      <c r="B63" s="12"/>
      <c r="C63" s="13" t="s">
        <v>162</v>
      </c>
      <c r="D63" s="13" t="s">
        <v>163</v>
      </c>
      <c r="E63" s="12" t="s">
        <v>164</v>
      </c>
      <c r="F63" s="12">
        <v>1.5081409310424001</v>
      </c>
      <c r="G63" s="14">
        <v>10045</v>
      </c>
      <c r="H63" s="14">
        <f t="shared" si="2"/>
        <v>15149.28</v>
      </c>
    </row>
    <row r="64" spans="1:8" s="5" customFormat="1" ht="31.15" customHeight="1" x14ac:dyDescent="0.25">
      <c r="A64" s="12">
        <v>49</v>
      </c>
      <c r="B64" s="12"/>
      <c r="C64" s="13" t="s">
        <v>165</v>
      </c>
      <c r="D64" s="13" t="s">
        <v>166</v>
      </c>
      <c r="E64" s="12" t="s">
        <v>160</v>
      </c>
      <c r="F64" s="12">
        <v>6.9317887936220002</v>
      </c>
      <c r="G64" s="14">
        <v>1684.93</v>
      </c>
      <c r="H64" s="14">
        <f t="shared" si="2"/>
        <v>11679.58</v>
      </c>
    </row>
    <row r="65" spans="1:8" s="5" customFormat="1" ht="15.6" customHeight="1" x14ac:dyDescent="0.25">
      <c r="A65" s="12">
        <v>50</v>
      </c>
      <c r="B65" s="12"/>
      <c r="C65" s="13" t="s">
        <v>167</v>
      </c>
      <c r="D65" s="13" t="s">
        <v>168</v>
      </c>
      <c r="E65" s="12" t="s">
        <v>169</v>
      </c>
      <c r="F65" s="12">
        <v>1408.5805606982999</v>
      </c>
      <c r="G65" s="14">
        <v>6.78</v>
      </c>
      <c r="H65" s="14">
        <f t="shared" si="2"/>
        <v>9550.18</v>
      </c>
    </row>
    <row r="66" spans="1:8" s="5" customFormat="1" ht="15.6" customHeight="1" x14ac:dyDescent="0.25">
      <c r="A66" s="12">
        <v>51</v>
      </c>
      <c r="B66" s="12"/>
      <c r="C66" s="13" t="s">
        <v>170</v>
      </c>
      <c r="D66" s="13" t="s">
        <v>171</v>
      </c>
      <c r="E66" s="12" t="s">
        <v>164</v>
      </c>
      <c r="F66" s="12">
        <v>1.0083744686064</v>
      </c>
      <c r="G66" s="14">
        <v>9424</v>
      </c>
      <c r="H66" s="14">
        <f t="shared" si="2"/>
        <v>9502.92</v>
      </c>
    </row>
    <row r="67" spans="1:8" s="5" customFormat="1" ht="46.9" customHeight="1" x14ac:dyDescent="0.25">
      <c r="A67" s="12">
        <v>52</v>
      </c>
      <c r="B67" s="12"/>
      <c r="C67" s="13" t="s">
        <v>172</v>
      </c>
      <c r="D67" s="13" t="s">
        <v>173</v>
      </c>
      <c r="E67" s="12" t="s">
        <v>164</v>
      </c>
      <c r="F67" s="12">
        <v>1.5899317918400999</v>
      </c>
      <c r="G67" s="14">
        <v>5582.57</v>
      </c>
      <c r="H67" s="14">
        <f t="shared" si="2"/>
        <v>8875.91</v>
      </c>
    </row>
    <row r="68" spans="1:8" s="5" customFormat="1" ht="31.15" customHeight="1" x14ac:dyDescent="0.25">
      <c r="A68" s="12">
        <v>53</v>
      </c>
      <c r="B68" s="12"/>
      <c r="C68" s="13" t="s">
        <v>174</v>
      </c>
      <c r="D68" s="13" t="s">
        <v>175</v>
      </c>
      <c r="E68" s="12" t="s">
        <v>160</v>
      </c>
      <c r="F68" s="12">
        <v>13.57491318508</v>
      </c>
      <c r="G68" s="14">
        <v>653.30999999999995</v>
      </c>
      <c r="H68" s="14">
        <f t="shared" si="2"/>
        <v>8868.6299999999992</v>
      </c>
    </row>
    <row r="69" spans="1:8" s="5" customFormat="1" ht="31.15" customHeight="1" x14ac:dyDescent="0.25">
      <c r="A69" s="12">
        <v>54</v>
      </c>
      <c r="B69" s="12"/>
      <c r="C69" s="13" t="s">
        <v>176</v>
      </c>
      <c r="D69" s="13" t="s">
        <v>177</v>
      </c>
      <c r="E69" s="12" t="s">
        <v>164</v>
      </c>
      <c r="F69" s="12">
        <v>1.1343029608788</v>
      </c>
      <c r="G69" s="14">
        <v>6785.77</v>
      </c>
      <c r="H69" s="14">
        <f t="shared" si="2"/>
        <v>7697.12</v>
      </c>
    </row>
    <row r="70" spans="1:8" s="5" customFormat="1" ht="31.15" customHeight="1" x14ac:dyDescent="0.25">
      <c r="A70" s="12">
        <v>55</v>
      </c>
      <c r="B70" s="12"/>
      <c r="C70" s="13" t="s">
        <v>178</v>
      </c>
      <c r="D70" s="13" t="s">
        <v>179</v>
      </c>
      <c r="E70" s="12" t="s">
        <v>160</v>
      </c>
      <c r="F70" s="12">
        <v>7.5251636964081996</v>
      </c>
      <c r="G70" s="14">
        <v>1010</v>
      </c>
      <c r="H70" s="14">
        <f t="shared" si="2"/>
        <v>7600.42</v>
      </c>
    </row>
    <row r="71" spans="1:8" s="5" customFormat="1" ht="31.15" customHeight="1" x14ac:dyDescent="0.25">
      <c r="A71" s="12">
        <v>56</v>
      </c>
      <c r="B71" s="12"/>
      <c r="C71" s="13" t="s">
        <v>180</v>
      </c>
      <c r="D71" s="13" t="s">
        <v>181</v>
      </c>
      <c r="E71" s="12" t="s">
        <v>160</v>
      </c>
      <c r="F71" s="12">
        <v>12.241556886248</v>
      </c>
      <c r="G71" s="14">
        <v>560</v>
      </c>
      <c r="H71" s="14">
        <f t="shared" si="2"/>
        <v>6855.27</v>
      </c>
    </row>
    <row r="72" spans="1:8" s="5" customFormat="1" ht="15.6" customHeight="1" x14ac:dyDescent="0.25">
      <c r="A72" s="12">
        <v>57</v>
      </c>
      <c r="B72" s="12"/>
      <c r="C72" s="13" t="s">
        <v>182</v>
      </c>
      <c r="D72" s="13" t="s">
        <v>183</v>
      </c>
      <c r="E72" s="12" t="s">
        <v>169</v>
      </c>
      <c r="F72" s="12">
        <v>1351.0412004243999</v>
      </c>
      <c r="G72" s="14">
        <v>3.62</v>
      </c>
      <c r="H72" s="14">
        <f t="shared" si="2"/>
        <v>4890.7700000000004</v>
      </c>
    </row>
    <row r="73" spans="1:8" s="5" customFormat="1" ht="15.6" customHeight="1" x14ac:dyDescent="0.25">
      <c r="A73" s="12">
        <v>58</v>
      </c>
      <c r="B73" s="12"/>
      <c r="C73" s="13" t="s">
        <v>184</v>
      </c>
      <c r="D73" s="13" t="s">
        <v>185</v>
      </c>
      <c r="E73" s="12" t="s">
        <v>164</v>
      </c>
      <c r="F73" s="12">
        <v>0.24900064452951001</v>
      </c>
      <c r="G73" s="14">
        <v>17796.96</v>
      </c>
      <c r="H73" s="14">
        <f t="shared" si="2"/>
        <v>4431.45</v>
      </c>
    </row>
    <row r="74" spans="1:8" s="5" customFormat="1" ht="31.15" customHeight="1" x14ac:dyDescent="0.25">
      <c r="A74" s="12">
        <v>59</v>
      </c>
      <c r="B74" s="12"/>
      <c r="C74" s="13" t="s">
        <v>186</v>
      </c>
      <c r="D74" s="13" t="s">
        <v>187</v>
      </c>
      <c r="E74" s="12" t="s">
        <v>164</v>
      </c>
      <c r="F74" s="12">
        <v>1.0181430915215</v>
      </c>
      <c r="G74" s="14">
        <v>3960</v>
      </c>
      <c r="H74" s="14">
        <f t="shared" si="2"/>
        <v>4031.85</v>
      </c>
    </row>
    <row r="75" spans="1:8" s="5" customFormat="1" ht="31.15" customHeight="1" x14ac:dyDescent="0.25">
      <c r="A75" s="12">
        <v>60</v>
      </c>
      <c r="B75" s="12"/>
      <c r="C75" s="13" t="s">
        <v>188</v>
      </c>
      <c r="D75" s="13" t="s">
        <v>189</v>
      </c>
      <c r="E75" s="12" t="s">
        <v>160</v>
      </c>
      <c r="F75" s="12">
        <v>63.839886814567997</v>
      </c>
      <c r="G75" s="14">
        <v>54.95</v>
      </c>
      <c r="H75" s="14">
        <f t="shared" si="2"/>
        <v>3508</v>
      </c>
    </row>
    <row r="76" spans="1:8" s="5" customFormat="1" ht="31.15" customHeight="1" x14ac:dyDescent="0.25">
      <c r="A76" s="12">
        <v>61</v>
      </c>
      <c r="B76" s="12"/>
      <c r="C76" s="13" t="s">
        <v>190</v>
      </c>
      <c r="D76" s="13" t="s">
        <v>191</v>
      </c>
      <c r="E76" s="12" t="s">
        <v>160</v>
      </c>
      <c r="F76" s="12">
        <v>4.9800013024625001</v>
      </c>
      <c r="G76" s="14">
        <v>517.91</v>
      </c>
      <c r="H76" s="14">
        <f t="shared" si="2"/>
        <v>2579.19</v>
      </c>
    </row>
    <row r="77" spans="1:8" s="5" customFormat="1" ht="31.15" customHeight="1" x14ac:dyDescent="0.25">
      <c r="A77" s="12">
        <v>62</v>
      </c>
      <c r="B77" s="12"/>
      <c r="C77" s="13" t="s">
        <v>192</v>
      </c>
      <c r="D77" s="13" t="s">
        <v>193</v>
      </c>
      <c r="E77" s="12" t="s">
        <v>194</v>
      </c>
      <c r="F77" s="12">
        <v>1.03</v>
      </c>
      <c r="G77" s="14">
        <v>1740.2</v>
      </c>
      <c r="H77" s="14">
        <f t="shared" si="2"/>
        <v>1792.41</v>
      </c>
    </row>
    <row r="78" spans="1:8" s="5" customFormat="1" ht="31.15" customHeight="1" x14ac:dyDescent="0.25">
      <c r="A78" s="12">
        <v>63</v>
      </c>
      <c r="B78" s="12"/>
      <c r="C78" s="13" t="s">
        <v>195</v>
      </c>
      <c r="D78" s="13" t="s">
        <v>196</v>
      </c>
      <c r="E78" s="12" t="s">
        <v>164</v>
      </c>
      <c r="F78" s="12">
        <v>0.39516797963366002</v>
      </c>
      <c r="G78" s="14">
        <v>4455.2</v>
      </c>
      <c r="H78" s="14">
        <f t="shared" si="2"/>
        <v>1760.55</v>
      </c>
    </row>
    <row r="79" spans="1:8" s="5" customFormat="1" ht="31.15" customHeight="1" x14ac:dyDescent="0.25">
      <c r="A79" s="12">
        <v>64</v>
      </c>
      <c r="B79" s="12"/>
      <c r="C79" s="13" t="s">
        <v>197</v>
      </c>
      <c r="D79" s="13" t="s">
        <v>198</v>
      </c>
      <c r="E79" s="12" t="s">
        <v>164</v>
      </c>
      <c r="F79" s="12">
        <v>0.21746865959193001</v>
      </c>
      <c r="G79" s="14">
        <v>6305.86</v>
      </c>
      <c r="H79" s="14">
        <f t="shared" si="2"/>
        <v>1371.33</v>
      </c>
    </row>
    <row r="80" spans="1:8" s="5" customFormat="1" ht="46.9" customHeight="1" x14ac:dyDescent="0.25">
      <c r="A80" s="12">
        <v>65</v>
      </c>
      <c r="B80" s="12"/>
      <c r="C80" s="13" t="s">
        <v>199</v>
      </c>
      <c r="D80" s="13" t="s">
        <v>200</v>
      </c>
      <c r="E80" s="12" t="s">
        <v>164</v>
      </c>
      <c r="F80" s="12">
        <v>0.19469362435240001</v>
      </c>
      <c r="G80" s="14">
        <v>6503.23</v>
      </c>
      <c r="H80" s="14">
        <f t="shared" si="2"/>
        <v>1266.1400000000001</v>
      </c>
    </row>
    <row r="81" spans="1:8" s="5" customFormat="1" ht="31.15" customHeight="1" x14ac:dyDescent="0.25">
      <c r="A81" s="12">
        <v>66</v>
      </c>
      <c r="B81" s="12"/>
      <c r="C81" s="13" t="s">
        <v>201</v>
      </c>
      <c r="D81" s="13" t="s">
        <v>202</v>
      </c>
      <c r="E81" s="12" t="s">
        <v>160</v>
      </c>
      <c r="F81" s="12">
        <v>0.20315817604702999</v>
      </c>
      <c r="G81" s="14">
        <v>5197.2299999999996</v>
      </c>
      <c r="H81" s="14">
        <f t="shared" si="2"/>
        <v>1055.8599999999999</v>
      </c>
    </row>
    <row r="82" spans="1:8" s="5" customFormat="1" ht="15.6" customHeight="1" x14ac:dyDescent="0.25">
      <c r="A82" s="12">
        <v>67</v>
      </c>
      <c r="B82" s="12"/>
      <c r="C82" s="13" t="s">
        <v>203</v>
      </c>
      <c r="D82" s="13" t="s">
        <v>204</v>
      </c>
      <c r="E82" s="12" t="s">
        <v>160</v>
      </c>
      <c r="F82" s="12">
        <v>1.9776023667963001</v>
      </c>
      <c r="G82" s="14">
        <v>519.79999999999995</v>
      </c>
      <c r="H82" s="14">
        <f t="shared" si="2"/>
        <v>1027.96</v>
      </c>
    </row>
    <row r="83" spans="1:8" s="5" customFormat="1" ht="15.6" customHeight="1" x14ac:dyDescent="0.25">
      <c r="A83" s="12">
        <v>68</v>
      </c>
      <c r="B83" s="12"/>
      <c r="C83" s="13" t="s">
        <v>205</v>
      </c>
      <c r="D83" s="13" t="s">
        <v>206</v>
      </c>
      <c r="E83" s="12" t="s">
        <v>160</v>
      </c>
      <c r="F83" s="12">
        <v>0.66544997859692001</v>
      </c>
      <c r="G83" s="14">
        <v>711.5</v>
      </c>
      <c r="H83" s="14">
        <f t="shared" si="2"/>
        <v>473.47</v>
      </c>
    </row>
    <row r="84" spans="1:8" s="5" customFormat="1" ht="31.15" customHeight="1" x14ac:dyDescent="0.25">
      <c r="A84" s="12">
        <v>69</v>
      </c>
      <c r="B84" s="12"/>
      <c r="C84" s="13" t="s">
        <v>207</v>
      </c>
      <c r="D84" s="13" t="s">
        <v>208</v>
      </c>
      <c r="E84" s="12" t="s">
        <v>160</v>
      </c>
      <c r="F84" s="12">
        <v>0.29288961384653001</v>
      </c>
      <c r="G84" s="14">
        <v>1430</v>
      </c>
      <c r="H84" s="14">
        <f t="shared" si="2"/>
        <v>418.83</v>
      </c>
    </row>
    <row r="85" spans="1:8" s="5" customFormat="1" ht="15.6" customHeight="1" x14ac:dyDescent="0.25">
      <c r="A85" s="12">
        <v>70</v>
      </c>
      <c r="B85" s="12"/>
      <c r="C85" s="13" t="s">
        <v>209</v>
      </c>
      <c r="D85" s="13" t="s">
        <v>210</v>
      </c>
      <c r="E85" s="12" t="s">
        <v>164</v>
      </c>
      <c r="F85" s="12">
        <v>3.2216168298100999E-2</v>
      </c>
      <c r="G85" s="14">
        <v>11978</v>
      </c>
      <c r="H85" s="14">
        <f t="shared" si="2"/>
        <v>385.89</v>
      </c>
    </row>
    <row r="86" spans="1:8" s="5" customFormat="1" ht="46.9" customHeight="1" x14ac:dyDescent="0.25">
      <c r="A86" s="12">
        <v>71</v>
      </c>
      <c r="B86" s="12"/>
      <c r="C86" s="13" t="s">
        <v>211</v>
      </c>
      <c r="D86" s="13" t="s">
        <v>212</v>
      </c>
      <c r="E86" s="12" t="s">
        <v>213</v>
      </c>
      <c r="F86" s="12">
        <v>25</v>
      </c>
      <c r="G86" s="14">
        <v>15.41</v>
      </c>
      <c r="H86" s="14">
        <f t="shared" si="2"/>
        <v>385.25</v>
      </c>
    </row>
    <row r="87" spans="1:8" s="5" customFormat="1" ht="15.6" customHeight="1" x14ac:dyDescent="0.25">
      <c r="A87" s="12">
        <v>72</v>
      </c>
      <c r="B87" s="12"/>
      <c r="C87" s="13" t="s">
        <v>214</v>
      </c>
      <c r="D87" s="13" t="s">
        <v>215</v>
      </c>
      <c r="E87" s="12" t="s">
        <v>164</v>
      </c>
      <c r="F87" s="12">
        <v>0.10894983526407</v>
      </c>
      <c r="G87" s="14">
        <v>3316.55</v>
      </c>
      <c r="H87" s="14">
        <f t="shared" si="2"/>
        <v>361.34</v>
      </c>
    </row>
    <row r="88" spans="1:8" s="5" customFormat="1" ht="15.6" customHeight="1" x14ac:dyDescent="0.25">
      <c r="A88" s="12">
        <v>73</v>
      </c>
      <c r="B88" s="12"/>
      <c r="C88" s="13" t="s">
        <v>216</v>
      </c>
      <c r="D88" s="13" t="s">
        <v>217</v>
      </c>
      <c r="E88" s="12" t="s">
        <v>160</v>
      </c>
      <c r="F88" s="12">
        <v>0.58537475531328997</v>
      </c>
      <c r="G88" s="14">
        <v>600</v>
      </c>
      <c r="H88" s="14">
        <f t="shared" si="2"/>
        <v>351.22</v>
      </c>
    </row>
    <row r="89" spans="1:8" s="5" customFormat="1" ht="15.6" customHeight="1" x14ac:dyDescent="0.25">
      <c r="A89" s="12">
        <v>74</v>
      </c>
      <c r="B89" s="12"/>
      <c r="C89" s="13" t="s">
        <v>218</v>
      </c>
      <c r="D89" s="13" t="s">
        <v>219</v>
      </c>
      <c r="E89" s="12" t="s">
        <v>164</v>
      </c>
      <c r="F89" s="12">
        <v>0.10181384249663999</v>
      </c>
      <c r="G89" s="14">
        <v>2606.9</v>
      </c>
      <c r="H89" s="14">
        <f t="shared" si="2"/>
        <v>265.42</v>
      </c>
    </row>
    <row r="90" spans="1:8" s="5" customFormat="1" ht="15.6" customHeight="1" x14ac:dyDescent="0.25">
      <c r="A90" s="12">
        <v>75</v>
      </c>
      <c r="B90" s="12"/>
      <c r="C90" s="13" t="s">
        <v>220</v>
      </c>
      <c r="D90" s="13" t="s">
        <v>221</v>
      </c>
      <c r="E90" s="12" t="s">
        <v>169</v>
      </c>
      <c r="F90" s="12">
        <v>6.8116357589111001</v>
      </c>
      <c r="G90" s="14">
        <v>35.53</v>
      </c>
      <c r="H90" s="14">
        <f t="shared" si="2"/>
        <v>242.02</v>
      </c>
    </row>
    <row r="91" spans="1:8" s="5" customFormat="1" ht="46.9" customHeight="1" x14ac:dyDescent="0.25">
      <c r="A91" s="12">
        <v>76</v>
      </c>
      <c r="B91" s="12"/>
      <c r="C91" s="13" t="s">
        <v>222</v>
      </c>
      <c r="D91" s="13" t="s">
        <v>223</v>
      </c>
      <c r="E91" s="12" t="s">
        <v>152</v>
      </c>
      <c r="F91" s="12">
        <v>622.48959715036995</v>
      </c>
      <c r="G91" s="14">
        <v>0.37</v>
      </c>
      <c r="H91" s="14">
        <f t="shared" si="2"/>
        <v>230.32</v>
      </c>
    </row>
    <row r="92" spans="1:8" s="5" customFormat="1" ht="46.9" customHeight="1" x14ac:dyDescent="0.25">
      <c r="A92" s="12">
        <v>77</v>
      </c>
      <c r="B92" s="12"/>
      <c r="C92" s="13" t="s">
        <v>224</v>
      </c>
      <c r="D92" s="13" t="s">
        <v>225</v>
      </c>
      <c r="E92" s="12" t="s">
        <v>160</v>
      </c>
      <c r="F92" s="12">
        <v>0.20406746522645999</v>
      </c>
      <c r="G92" s="14">
        <v>1056</v>
      </c>
      <c r="H92" s="14">
        <f t="shared" ref="H92:H123" si="3">ROUND(F92*G92,2)</f>
        <v>215.5</v>
      </c>
    </row>
    <row r="93" spans="1:8" s="5" customFormat="1" ht="15.6" customHeight="1" x14ac:dyDescent="0.25">
      <c r="A93" s="12">
        <v>78</v>
      </c>
      <c r="B93" s="12"/>
      <c r="C93" s="13" t="s">
        <v>226</v>
      </c>
      <c r="D93" s="13" t="s">
        <v>227</v>
      </c>
      <c r="E93" s="12" t="s">
        <v>164</v>
      </c>
      <c r="F93" s="12">
        <v>7.0538507280370005E-2</v>
      </c>
      <c r="G93" s="14">
        <v>1696.01</v>
      </c>
      <c r="H93" s="14">
        <f t="shared" si="3"/>
        <v>119.63</v>
      </c>
    </row>
    <row r="94" spans="1:8" s="5" customFormat="1" ht="15.6" customHeight="1" x14ac:dyDescent="0.25">
      <c r="A94" s="12">
        <v>79</v>
      </c>
      <c r="B94" s="12"/>
      <c r="C94" s="13" t="s">
        <v>228</v>
      </c>
      <c r="D94" s="13" t="s">
        <v>229</v>
      </c>
      <c r="E94" s="12" t="s">
        <v>160</v>
      </c>
      <c r="F94" s="12">
        <v>41.245136108963997</v>
      </c>
      <c r="G94" s="14">
        <v>2.44</v>
      </c>
      <c r="H94" s="14">
        <f t="shared" si="3"/>
        <v>100.64</v>
      </c>
    </row>
    <row r="95" spans="1:8" s="5" customFormat="1" ht="31.15" customHeight="1" x14ac:dyDescent="0.25">
      <c r="A95" s="12">
        <v>80</v>
      </c>
      <c r="B95" s="12"/>
      <c r="C95" s="13" t="s">
        <v>230</v>
      </c>
      <c r="D95" s="13" t="s">
        <v>231</v>
      </c>
      <c r="E95" s="12" t="s">
        <v>164</v>
      </c>
      <c r="F95" s="12">
        <v>1.6928770379873E-2</v>
      </c>
      <c r="G95" s="14">
        <v>5817.58</v>
      </c>
      <c r="H95" s="14">
        <f t="shared" si="3"/>
        <v>98.48</v>
      </c>
    </row>
    <row r="96" spans="1:8" s="5" customFormat="1" ht="31.15" customHeight="1" x14ac:dyDescent="0.25">
      <c r="A96" s="12">
        <v>81</v>
      </c>
      <c r="B96" s="12"/>
      <c r="C96" s="13" t="s">
        <v>232</v>
      </c>
      <c r="D96" s="13" t="s">
        <v>233</v>
      </c>
      <c r="E96" s="12" t="s">
        <v>169</v>
      </c>
      <c r="F96" s="12">
        <v>3.3719581605801001</v>
      </c>
      <c r="G96" s="14">
        <v>28.72</v>
      </c>
      <c r="H96" s="14">
        <f t="shared" si="3"/>
        <v>96.84</v>
      </c>
    </row>
    <row r="97" spans="1:8" s="5" customFormat="1" ht="15.6" customHeight="1" x14ac:dyDescent="0.25">
      <c r="A97" s="12">
        <v>82</v>
      </c>
      <c r="B97" s="12"/>
      <c r="C97" s="13" t="s">
        <v>234</v>
      </c>
      <c r="D97" s="13" t="s">
        <v>235</v>
      </c>
      <c r="E97" s="12" t="s">
        <v>164</v>
      </c>
      <c r="F97" s="12">
        <v>4.5552389573757998E-3</v>
      </c>
      <c r="G97" s="14">
        <v>9793</v>
      </c>
      <c r="H97" s="14">
        <f t="shared" si="3"/>
        <v>44.61</v>
      </c>
    </row>
    <row r="98" spans="1:8" s="5" customFormat="1" ht="15.6" customHeight="1" x14ac:dyDescent="0.25">
      <c r="A98" s="12">
        <v>83</v>
      </c>
      <c r="B98" s="12"/>
      <c r="C98" s="13" t="s">
        <v>236</v>
      </c>
      <c r="D98" s="13" t="s">
        <v>237</v>
      </c>
      <c r="E98" s="12" t="s">
        <v>164</v>
      </c>
      <c r="F98" s="12">
        <v>2.2729999025657002E-2</v>
      </c>
      <c r="G98" s="14">
        <v>1946.91</v>
      </c>
      <c r="H98" s="14">
        <f t="shared" si="3"/>
        <v>44.25</v>
      </c>
    </row>
    <row r="99" spans="1:8" s="5" customFormat="1" ht="31.15" customHeight="1" x14ac:dyDescent="0.25">
      <c r="A99" s="12">
        <v>84</v>
      </c>
      <c r="B99" s="12"/>
      <c r="C99" s="13" t="s">
        <v>238</v>
      </c>
      <c r="D99" s="13" t="s">
        <v>239</v>
      </c>
      <c r="E99" s="12" t="s">
        <v>160</v>
      </c>
      <c r="F99" s="12">
        <v>6.5070198358121001E-2</v>
      </c>
      <c r="G99" s="14">
        <v>558.33000000000004</v>
      </c>
      <c r="H99" s="14">
        <f t="shared" si="3"/>
        <v>36.33</v>
      </c>
    </row>
    <row r="100" spans="1:8" s="5" customFormat="1" ht="15.6" customHeight="1" x14ac:dyDescent="0.25">
      <c r="A100" s="12">
        <v>85</v>
      </c>
      <c r="B100" s="12"/>
      <c r="C100" s="13" t="s">
        <v>240</v>
      </c>
      <c r="D100" s="13" t="s">
        <v>241</v>
      </c>
      <c r="E100" s="12" t="s">
        <v>164</v>
      </c>
      <c r="F100" s="12">
        <v>5.8781618024549001E-3</v>
      </c>
      <c r="G100" s="14">
        <v>5989</v>
      </c>
      <c r="H100" s="14">
        <f t="shared" si="3"/>
        <v>35.200000000000003</v>
      </c>
    </row>
    <row r="101" spans="1:8" s="5" customFormat="1" ht="15.6" customHeight="1" x14ac:dyDescent="0.25">
      <c r="A101" s="12">
        <v>86</v>
      </c>
      <c r="B101" s="12"/>
      <c r="C101" s="13" t="s">
        <v>242</v>
      </c>
      <c r="D101" s="13" t="s">
        <v>243</v>
      </c>
      <c r="E101" s="12" t="s">
        <v>169</v>
      </c>
      <c r="F101" s="12">
        <v>0.40515299101342001</v>
      </c>
      <c r="G101" s="14">
        <v>57.63</v>
      </c>
      <c r="H101" s="14">
        <f t="shared" si="3"/>
        <v>23.35</v>
      </c>
    </row>
    <row r="102" spans="1:8" s="5" customFormat="1" ht="46.9" customHeight="1" x14ac:dyDescent="0.25">
      <c r="A102" s="12">
        <v>87</v>
      </c>
      <c r="B102" s="12"/>
      <c r="C102" s="13" t="s">
        <v>244</v>
      </c>
      <c r="D102" s="13" t="s">
        <v>245</v>
      </c>
      <c r="E102" s="12" t="s">
        <v>169</v>
      </c>
      <c r="F102" s="12">
        <v>3.3700529142005999</v>
      </c>
      <c r="G102" s="14">
        <v>5.46</v>
      </c>
      <c r="H102" s="14">
        <f t="shared" si="3"/>
        <v>18.399999999999999</v>
      </c>
    </row>
    <row r="103" spans="1:8" s="5" customFormat="1" ht="15.6" customHeight="1" x14ac:dyDescent="0.25">
      <c r="A103" s="12">
        <v>88</v>
      </c>
      <c r="B103" s="12"/>
      <c r="C103" s="13" t="s">
        <v>246</v>
      </c>
      <c r="D103" s="13" t="s">
        <v>247</v>
      </c>
      <c r="E103" s="12" t="s">
        <v>164</v>
      </c>
      <c r="F103" s="12">
        <v>2.3466775267103002E-2</v>
      </c>
      <c r="G103" s="14">
        <v>734.5</v>
      </c>
      <c r="H103" s="14">
        <f t="shared" si="3"/>
        <v>17.239999999999998</v>
      </c>
    </row>
    <row r="104" spans="1:8" s="5" customFormat="1" ht="15.6" customHeight="1" x14ac:dyDescent="0.25">
      <c r="A104" s="12">
        <v>89</v>
      </c>
      <c r="B104" s="12"/>
      <c r="C104" s="13" t="s">
        <v>248</v>
      </c>
      <c r="D104" s="13" t="s">
        <v>249</v>
      </c>
      <c r="E104" s="12" t="s">
        <v>164</v>
      </c>
      <c r="F104" s="12">
        <v>5.6275394731057995E-4</v>
      </c>
      <c r="G104" s="14">
        <v>10315.01</v>
      </c>
      <c r="H104" s="14">
        <f t="shared" si="3"/>
        <v>5.8</v>
      </c>
    </row>
    <row r="105" spans="1:8" s="5" customFormat="1" ht="31.15" customHeight="1" x14ac:dyDescent="0.25">
      <c r="A105" s="12">
        <v>90</v>
      </c>
      <c r="B105" s="12"/>
      <c r="C105" s="13" t="s">
        <v>250</v>
      </c>
      <c r="D105" s="13" t="s">
        <v>251</v>
      </c>
      <c r="E105" s="12" t="s">
        <v>164</v>
      </c>
      <c r="F105" s="12">
        <v>1.7937480510902E-2</v>
      </c>
      <c r="G105" s="14">
        <v>300</v>
      </c>
      <c r="H105" s="14">
        <f t="shared" si="3"/>
        <v>5.38</v>
      </c>
    </row>
    <row r="106" spans="1:8" s="5" customFormat="1" ht="15.6" customHeight="1" x14ac:dyDescent="0.25">
      <c r="A106" s="12">
        <v>91</v>
      </c>
      <c r="B106" s="12"/>
      <c r="C106" s="13" t="s">
        <v>252</v>
      </c>
      <c r="D106" s="13" t="s">
        <v>253</v>
      </c>
      <c r="E106" s="12" t="s">
        <v>160</v>
      </c>
      <c r="F106" s="12">
        <v>3.2591599723715003E-2</v>
      </c>
      <c r="G106" s="14">
        <v>108.4</v>
      </c>
      <c r="H106" s="14">
        <f t="shared" si="3"/>
        <v>3.53</v>
      </c>
    </row>
    <row r="107" spans="1:8" s="5" customFormat="1" ht="15.6" customHeight="1" x14ac:dyDescent="0.25">
      <c r="A107" s="12">
        <v>92</v>
      </c>
      <c r="B107" s="12"/>
      <c r="C107" s="13" t="s">
        <v>254</v>
      </c>
      <c r="D107" s="13" t="s">
        <v>255</v>
      </c>
      <c r="E107" s="12" t="s">
        <v>164</v>
      </c>
      <c r="F107" s="12">
        <v>1.8428701826118E-4</v>
      </c>
      <c r="G107" s="14">
        <v>14312.87</v>
      </c>
      <c r="H107" s="14">
        <f t="shared" si="3"/>
        <v>2.64</v>
      </c>
    </row>
    <row r="108" spans="1:8" s="5" customFormat="1" ht="15.6" customHeight="1" x14ac:dyDescent="0.25">
      <c r="A108" s="12">
        <v>93</v>
      </c>
      <c r="B108" s="12"/>
      <c r="C108" s="13" t="s">
        <v>256</v>
      </c>
      <c r="D108" s="13" t="s">
        <v>257</v>
      </c>
      <c r="E108" s="12" t="s">
        <v>160</v>
      </c>
      <c r="F108" s="12">
        <v>2.8804220036656999E-2</v>
      </c>
      <c r="G108" s="14">
        <v>59.99</v>
      </c>
      <c r="H108" s="14">
        <f t="shared" si="3"/>
        <v>1.73</v>
      </c>
    </row>
    <row r="109" spans="1:8" s="5" customFormat="1" ht="15.6" customHeight="1" x14ac:dyDescent="0.25">
      <c r="A109" s="12">
        <v>94</v>
      </c>
      <c r="B109" s="12"/>
      <c r="C109" s="13" t="s">
        <v>258</v>
      </c>
      <c r="D109" s="13" t="s">
        <v>259</v>
      </c>
      <c r="E109" s="12" t="s">
        <v>260</v>
      </c>
      <c r="F109" s="12">
        <v>0.42587141632906</v>
      </c>
      <c r="G109" s="14">
        <v>1.82</v>
      </c>
      <c r="H109" s="14">
        <f t="shared" si="3"/>
        <v>0.78</v>
      </c>
    </row>
    <row r="110" spans="1:8" s="5" customFormat="1" ht="15.6" customHeight="1" x14ac:dyDescent="0.25">
      <c r="A110" s="12">
        <v>95</v>
      </c>
      <c r="B110" s="12"/>
      <c r="C110" s="13" t="s">
        <v>261</v>
      </c>
      <c r="D110" s="13" t="s">
        <v>262</v>
      </c>
      <c r="E110" s="12" t="s">
        <v>260</v>
      </c>
      <c r="F110" s="12">
        <v>2.8863509558334E-2</v>
      </c>
      <c r="G110" s="14">
        <v>6.67</v>
      </c>
      <c r="H110" s="14">
        <f t="shared" si="3"/>
        <v>0.19</v>
      </c>
    </row>
    <row r="111" spans="1:8" s="5" customFormat="1" ht="15.6" customHeight="1" x14ac:dyDescent="0.25">
      <c r="D111" s="89"/>
      <c r="E111" s="89"/>
      <c r="F111" s="89"/>
    </row>
    <row r="112" spans="1:8" s="5" customFormat="1" ht="15.6" customHeight="1" x14ac:dyDescent="0.25">
      <c r="D112" s="89" t="s">
        <v>31</v>
      </c>
      <c r="E112" s="89"/>
      <c r="F112" s="89"/>
    </row>
    <row r="113" spans="4:6" s="5" customFormat="1" ht="15.6" customHeight="1" x14ac:dyDescent="0.25">
      <c r="D113" s="7" t="s">
        <v>32</v>
      </c>
      <c r="E113" s="89"/>
      <c r="F113" s="89"/>
    </row>
    <row r="114" spans="4:6" s="5" customFormat="1" ht="15.6" customHeight="1" x14ac:dyDescent="0.25">
      <c r="D114" s="89"/>
      <c r="E114" s="89"/>
      <c r="F114" s="89"/>
    </row>
    <row r="115" spans="4:6" s="5" customFormat="1" ht="15.6" customHeight="1" x14ac:dyDescent="0.25">
      <c r="D115" s="89" t="s">
        <v>407</v>
      </c>
      <c r="E115" s="89"/>
      <c r="F115" s="89"/>
    </row>
    <row r="116" spans="4:6" s="5" customFormat="1" ht="15.6" customHeight="1" x14ac:dyDescent="0.25">
      <c r="D116" s="7" t="s">
        <v>33</v>
      </c>
      <c r="E116" s="89"/>
      <c r="F116" s="89"/>
    </row>
    <row r="117" spans="4:6" s="5" customFormat="1" ht="15.6" customHeight="1" x14ac:dyDescent="0.25"/>
    <row r="118" spans="4:6" s="5" customFormat="1" ht="15.6" customHeight="1" x14ac:dyDescent="0.25"/>
    <row r="119" spans="4:6" s="5" customFormat="1" ht="15.6" customHeight="1" x14ac:dyDescent="0.25"/>
  </sheetData>
  <mergeCells count="14">
    <mergeCell ref="A12:E12"/>
    <mergeCell ref="A25:E25"/>
    <mergeCell ref="A27:E27"/>
    <mergeCell ref="A57:E57"/>
    <mergeCell ref="A4:H4"/>
    <mergeCell ref="A5:H5"/>
    <mergeCell ref="A7:H7"/>
    <mergeCell ref="A9:A10"/>
    <mergeCell ref="C9:C10"/>
    <mergeCell ref="D9:D10"/>
    <mergeCell ref="E9:E10"/>
    <mergeCell ref="F9:F10"/>
    <mergeCell ref="G9:H9"/>
    <mergeCell ref="B9:B10"/>
  </mergeCells>
  <conditionalFormatting sqref="F12:F27">
    <cfRule type="expression" dxfId="6" priority="1" stopIfTrue="1">
      <formula>ROUND(F12*10000,0)/10000=F12</formula>
    </cfRule>
  </conditionalFormatting>
  <conditionalFormatting sqref="F28:F29">
    <cfRule type="expression" dxfId="5" priority="2" stopIfTrue="1">
      <formula>F28&gt;=1/10000</formula>
    </cfRule>
  </conditionalFormatting>
  <conditionalFormatting sqref="F30:F57">
    <cfRule type="expression" dxfId="4" priority="3" stopIfTrue="1">
      <formula>ROUND(F12*10000,0)/10000=F12</formula>
    </cfRule>
  </conditionalFormatting>
  <conditionalFormatting sqref="F58:F59">
    <cfRule type="expression" dxfId="3" priority="4" stopIfTrue="1">
      <formula>F58&gt;=1/10000</formula>
    </cfRule>
  </conditionalFormatting>
  <conditionalFormatting sqref="F60:F110">
    <cfRule type="expression" dxfId="2" priority="5" stopIfTrue="1">
      <formula>ROUND(F12*10000,0)/10000=F12</formula>
    </cfRule>
  </conditionalFormatting>
  <pageMargins left="0.70866141732283505" right="0.70866141732283505" top="0.74803149606299202" bottom="0.74803149606299202" header="0.31496062992126" footer="0.31496062992126"/>
  <pageSetup paperSize="9" scale="84" fitToHeight="0" orientation="landscape" cellComments="atEnd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1" zoomScale="60" zoomScaleNormal="100" workbookViewId="0">
      <selection activeCell="K77" sqref="K77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20.85546875" customWidth="1"/>
    <col min="6" max="7" width="10.140625" customWidth="1"/>
    <col min="11" max="11" width="13.5703125" customWidth="1"/>
  </cols>
  <sheetData>
    <row r="1" spans="1:5" ht="15.6" customHeight="1" x14ac:dyDescent="0.25">
      <c r="A1" s="33"/>
      <c r="B1" s="5"/>
      <c r="C1" s="5"/>
      <c r="D1" s="5"/>
      <c r="E1" s="5"/>
    </row>
    <row r="2" spans="1:5" ht="15.6" customHeight="1" x14ac:dyDescent="0.25">
      <c r="B2" s="5"/>
      <c r="C2" s="5"/>
      <c r="D2" s="5"/>
      <c r="E2" s="34" t="s">
        <v>263</v>
      </c>
    </row>
    <row r="3" spans="1:5" ht="15.6" customHeight="1" x14ac:dyDescent="0.25">
      <c r="B3" s="5"/>
      <c r="C3" s="5"/>
      <c r="D3" s="5"/>
      <c r="E3" s="5"/>
    </row>
    <row r="4" spans="1:5" ht="15.6" customHeight="1" x14ac:dyDescent="0.25">
      <c r="B4" s="5"/>
      <c r="C4" s="5"/>
      <c r="D4" s="5"/>
      <c r="E4" s="5"/>
    </row>
    <row r="5" spans="1:5" ht="15.6" customHeight="1" x14ac:dyDescent="0.25">
      <c r="B5" s="111" t="s">
        <v>264</v>
      </c>
      <c r="C5" s="111"/>
      <c r="D5" s="111"/>
      <c r="E5" s="111"/>
    </row>
    <row r="6" spans="1:5" ht="15.6" customHeight="1" x14ac:dyDescent="0.25">
      <c r="B6" s="9"/>
      <c r="C6" s="5"/>
      <c r="D6" s="5"/>
      <c r="E6" s="5"/>
    </row>
    <row r="7" spans="1:5" ht="15.6" customHeight="1" x14ac:dyDescent="0.25">
      <c r="B7" s="120" t="s">
        <v>265</v>
      </c>
      <c r="C7" s="120"/>
      <c r="D7" s="120"/>
      <c r="E7" s="120"/>
    </row>
    <row r="8" spans="1:5" ht="15.6" customHeight="1" x14ac:dyDescent="0.25">
      <c r="B8" s="106" t="s">
        <v>5</v>
      </c>
      <c r="C8" s="106"/>
      <c r="D8" s="106"/>
    </row>
    <row r="9" spans="1:5" x14ac:dyDescent="0.25">
      <c r="B9" s="35"/>
      <c r="C9" s="15"/>
      <c r="D9" s="15"/>
      <c r="E9" s="15"/>
    </row>
    <row r="10" spans="1:5" s="5" customFormat="1" ht="62.45" customHeight="1" x14ac:dyDescent="0.25">
      <c r="B10" s="3" t="s">
        <v>266</v>
      </c>
      <c r="C10" s="3" t="s">
        <v>267</v>
      </c>
      <c r="D10" s="3" t="s">
        <v>268</v>
      </c>
      <c r="E10" s="3" t="s">
        <v>269</v>
      </c>
    </row>
    <row r="11" spans="1:5" s="5" customFormat="1" ht="15" customHeight="1" x14ac:dyDescent="0.25">
      <c r="B11" s="28" t="s">
        <v>270</v>
      </c>
      <c r="C11" s="36">
        <f>'Прил.5 Расчет СМР и ОБ'!J14</f>
        <v>2603647.9500000002</v>
      </c>
      <c r="D11" s="37">
        <f>C11/C24</f>
        <v>0.13903963559673044</v>
      </c>
      <c r="E11" s="37">
        <f>C11/C40</f>
        <v>0.1262867929451971</v>
      </c>
    </row>
    <row r="12" spans="1:5" s="5" customFormat="1" ht="15" customHeight="1" x14ac:dyDescent="0.25">
      <c r="B12" s="28" t="s">
        <v>271</v>
      </c>
      <c r="C12" s="36">
        <f>'Прил.5 Расчет СМР и ОБ'!J23</f>
        <v>961652.78</v>
      </c>
      <c r="D12" s="37">
        <f>C12/C24</f>
        <v>5.1354044275372476E-2</v>
      </c>
      <c r="E12" s="37">
        <f>C12/C40</f>
        <v>4.6643804325785736E-2</v>
      </c>
    </row>
    <row r="13" spans="1:5" s="5" customFormat="1" ht="15" customHeight="1" x14ac:dyDescent="0.25">
      <c r="B13" s="28" t="s">
        <v>272</v>
      </c>
      <c r="C13" s="36">
        <f>'Прил.5 Расчет СМР и ОБ'!J49</f>
        <v>248207.67000000004</v>
      </c>
      <c r="D13" s="37">
        <f>C13/C24</f>
        <v>1.3254750508460072E-2</v>
      </c>
      <c r="E13" s="37">
        <f>C13/C40</f>
        <v>1.2039012658642968E-2</v>
      </c>
    </row>
    <row r="14" spans="1:5" s="5" customFormat="1" ht="15" customHeight="1" x14ac:dyDescent="0.25">
      <c r="B14" s="28" t="s">
        <v>273</v>
      </c>
      <c r="C14" s="36">
        <f>C13+C12</f>
        <v>1209860.4500000002</v>
      </c>
      <c r="D14" s="37">
        <f>C14/C24</f>
        <v>6.4608794783832552E-2</v>
      </c>
      <c r="E14" s="37">
        <f>C14/C40</f>
        <v>5.8682816984428711E-2</v>
      </c>
    </row>
    <row r="15" spans="1:5" s="5" customFormat="1" ht="15" customHeight="1" x14ac:dyDescent="0.25">
      <c r="B15" s="28" t="s">
        <v>274</v>
      </c>
      <c r="C15" s="36">
        <f>'Прил.5 Расчет СМР и ОБ'!J16</f>
        <v>893197.92</v>
      </c>
      <c r="D15" s="37">
        <f>C15/C24</f>
        <v>4.7698427628265788E-2</v>
      </c>
      <c r="E15" s="37">
        <f>C15/C40</f>
        <v>4.3323484183843179E-2</v>
      </c>
    </row>
    <row r="16" spans="1:5" s="5" customFormat="1" ht="15" customHeight="1" x14ac:dyDescent="0.25">
      <c r="B16" s="28" t="s">
        <v>275</v>
      </c>
      <c r="C16" s="36">
        <f>'Прил.5 Расчет СМР и ОБ'!J61</f>
        <v>6717837.1500000004</v>
      </c>
      <c r="D16" s="37">
        <f>C16/C24</f>
        <v>0.35874497907221986</v>
      </c>
      <c r="E16" s="37">
        <f>C16/C40</f>
        <v>0.32584056120244786</v>
      </c>
    </row>
    <row r="17" spans="2:5" s="5" customFormat="1" ht="15" customHeight="1" x14ac:dyDescent="0.25">
      <c r="B17" s="28" t="s">
        <v>276</v>
      </c>
      <c r="C17" s="36">
        <f>'Прил.5 Расчет СМР и ОБ'!J113</f>
        <v>1920630.0200000003</v>
      </c>
      <c r="D17" s="37">
        <f>C17/C24</f>
        <v>0.10256520974617214</v>
      </c>
      <c r="E17" s="37">
        <f>C17/C40</f>
        <v>9.3157834821743002E-2</v>
      </c>
    </row>
    <row r="18" spans="2:5" s="5" customFormat="1" ht="15" customHeight="1" x14ac:dyDescent="0.25">
      <c r="B18" s="28" t="s">
        <v>277</v>
      </c>
      <c r="C18" s="36">
        <f>C17+C16</f>
        <v>8638467.1699999999</v>
      </c>
      <c r="D18" s="37">
        <f>C18/C24</f>
        <v>0.46131018881839198</v>
      </c>
      <c r="E18" s="37">
        <f>C18/C40</f>
        <v>0.41899839602419087</v>
      </c>
    </row>
    <row r="19" spans="2:5" s="5" customFormat="1" ht="15" customHeight="1" x14ac:dyDescent="0.25">
      <c r="B19" s="28" t="s">
        <v>278</v>
      </c>
      <c r="C19" s="36">
        <f>C18+C14+C11</f>
        <v>12451975.57</v>
      </c>
      <c r="D19" s="37">
        <f>C19/C24</f>
        <v>0.66495861919895494</v>
      </c>
      <c r="E19" s="38">
        <f>C19/C40</f>
        <v>0.60396800595381661</v>
      </c>
    </row>
    <row r="20" spans="2:5" s="5" customFormat="1" ht="15" customHeight="1" x14ac:dyDescent="0.25">
      <c r="B20" s="28" t="s">
        <v>279</v>
      </c>
      <c r="C20" s="36">
        <f>'Прил.5 Расчет СМР и ОБ'!J117</f>
        <v>2466892.4843470999</v>
      </c>
      <c r="D20" s="37">
        <f>C20/C24</f>
        <v>0.131736639771108</v>
      </c>
      <c r="E20" s="37">
        <f>C20/C40</f>
        <v>0.1196536345817433</v>
      </c>
    </row>
    <row r="21" spans="2:5" s="5" customFormat="1" ht="15" customHeight="1" x14ac:dyDescent="0.25">
      <c r="B21" s="28" t="s">
        <v>280</v>
      </c>
      <c r="C21" s="39">
        <f>C20/(C11+C15)</f>
        <v>0.70546217249979004</v>
      </c>
      <c r="D21" s="37"/>
      <c r="E21" s="38"/>
    </row>
    <row r="22" spans="2:5" s="5" customFormat="1" ht="15" customHeight="1" x14ac:dyDescent="0.25">
      <c r="B22" s="28" t="s">
        <v>281</v>
      </c>
      <c r="C22" s="36">
        <f>'Прил.5 Расчет СМР и ОБ'!J116</f>
        <v>3807072.4936532001</v>
      </c>
      <c r="D22" s="37">
        <f>C22/C24</f>
        <v>0.20330474102993715</v>
      </c>
      <c r="E22" s="37">
        <f>C22/C40</f>
        <v>0.18465744408084697</v>
      </c>
    </row>
    <row r="23" spans="2:5" s="5" customFormat="1" ht="15" customHeight="1" x14ac:dyDescent="0.25">
      <c r="B23" s="28" t="s">
        <v>282</v>
      </c>
      <c r="C23" s="39">
        <f>C22/(C11+C15)</f>
        <v>1.0887161273863</v>
      </c>
      <c r="D23" s="37"/>
      <c r="E23" s="38"/>
    </row>
    <row r="24" spans="2:5" s="5" customFormat="1" ht="15" customHeight="1" x14ac:dyDescent="0.25">
      <c r="B24" s="28" t="s">
        <v>283</v>
      </c>
      <c r="C24" s="36">
        <f>C19+C20+C22</f>
        <v>18725940.548000298</v>
      </c>
      <c r="D24" s="37">
        <f>C24/C24</f>
        <v>1</v>
      </c>
      <c r="E24" s="37">
        <f>C24/C40</f>
        <v>0.90827908461640683</v>
      </c>
    </row>
    <row r="25" spans="2:5" s="5" customFormat="1" ht="31.15" customHeight="1" x14ac:dyDescent="0.25">
      <c r="B25" s="28" t="s">
        <v>284</v>
      </c>
      <c r="C25" s="36">
        <v>0</v>
      </c>
      <c r="D25" s="37"/>
      <c r="E25" s="37">
        <f>C25/C40</f>
        <v>0</v>
      </c>
    </row>
    <row r="26" spans="2:5" s="5" customFormat="1" ht="31.15" customHeight="1" x14ac:dyDescent="0.25">
      <c r="B26" s="28" t="s">
        <v>285</v>
      </c>
      <c r="C26" s="36">
        <f>C25</f>
        <v>0</v>
      </c>
      <c r="D26" s="37"/>
      <c r="E26" s="37">
        <f>C26/C40</f>
        <v>0</v>
      </c>
    </row>
    <row r="27" spans="2:5" s="5" customFormat="1" ht="15" customHeight="1" x14ac:dyDescent="0.25">
      <c r="B27" s="28" t="s">
        <v>286</v>
      </c>
      <c r="C27" s="40">
        <f>C24+C25</f>
        <v>18725940.548000298</v>
      </c>
      <c r="D27" s="37"/>
      <c r="E27" s="37">
        <f>C27/C40</f>
        <v>0.90827908461640683</v>
      </c>
    </row>
    <row r="28" spans="2:5" s="5" customFormat="1" ht="33" customHeight="1" x14ac:dyDescent="0.25">
      <c r="B28" s="28" t="s">
        <v>287</v>
      </c>
      <c r="C28" s="28"/>
      <c r="D28" s="38"/>
      <c r="E28" s="38"/>
    </row>
    <row r="29" spans="2:5" s="5" customFormat="1" ht="31.15" customHeight="1" x14ac:dyDescent="0.25">
      <c r="B29" s="28" t="s">
        <v>288</v>
      </c>
      <c r="C29" s="40">
        <f>ROUND(C24*0.025,2)</f>
        <v>468148.51</v>
      </c>
      <c r="D29" s="38"/>
      <c r="E29" s="37">
        <f>C29/C40</f>
        <v>2.2706976935945786E-2</v>
      </c>
    </row>
    <row r="30" spans="2:5" s="5" customFormat="1" ht="62.45" customHeight="1" x14ac:dyDescent="0.25">
      <c r="B30" s="28" t="s">
        <v>289</v>
      </c>
      <c r="C30" s="40">
        <f>ROUND((C24+C29)*0.019,2)</f>
        <v>364687.69</v>
      </c>
      <c r="D30" s="38"/>
      <c r="E30" s="37">
        <f>C30/C40</f>
        <v>1.7688735067539457E-2</v>
      </c>
    </row>
    <row r="31" spans="2:5" s="5" customFormat="1" ht="15.6" customHeight="1" x14ac:dyDescent="0.25">
      <c r="B31" s="28" t="s">
        <v>290</v>
      </c>
      <c r="C31" s="40">
        <f>ROUND(C25*80%*7%,2)</f>
        <v>0</v>
      </c>
      <c r="D31" s="38"/>
      <c r="E31" s="37">
        <f>C31/C40</f>
        <v>0</v>
      </c>
    </row>
    <row r="32" spans="2:5" s="5" customFormat="1" ht="31.15" customHeight="1" x14ac:dyDescent="0.25">
      <c r="B32" s="28" t="s">
        <v>291</v>
      </c>
      <c r="C32" s="40">
        <v>0</v>
      </c>
      <c r="D32" s="38"/>
      <c r="E32" s="37">
        <f>C32/C40</f>
        <v>0</v>
      </c>
    </row>
    <row r="33" spans="2:11" s="5" customFormat="1" ht="46.9" customHeight="1" x14ac:dyDescent="0.25">
      <c r="B33" s="28" t="s">
        <v>292</v>
      </c>
      <c r="C33" s="40">
        <v>0</v>
      </c>
      <c r="D33" s="38"/>
      <c r="E33" s="37">
        <f>C33/C40</f>
        <v>0</v>
      </c>
    </row>
    <row r="34" spans="2:11" s="5" customFormat="1" ht="62.45" customHeight="1" x14ac:dyDescent="0.25">
      <c r="B34" s="28" t="s">
        <v>293</v>
      </c>
      <c r="C34" s="40">
        <v>0</v>
      </c>
      <c r="D34" s="38"/>
      <c r="E34" s="37">
        <f>C34/C40</f>
        <v>0</v>
      </c>
    </row>
    <row r="35" spans="2:11" s="5" customFormat="1" ht="93.6" customHeight="1" x14ac:dyDescent="0.25">
      <c r="B35" s="28" t="s">
        <v>294</v>
      </c>
      <c r="C35" s="40">
        <v>0</v>
      </c>
      <c r="D35" s="38"/>
      <c r="E35" s="37">
        <f>C35/C40</f>
        <v>0</v>
      </c>
    </row>
    <row r="36" spans="2:11" s="5" customFormat="1" ht="46.9" customHeight="1" x14ac:dyDescent="0.25">
      <c r="B36" s="41" t="s">
        <v>295</v>
      </c>
      <c r="C36" s="42">
        <f>ROUND((C27+C29+C31+C30)*0.0214,2)</f>
        <v>418557.82</v>
      </c>
      <c r="D36" s="43"/>
      <c r="E36" s="44">
        <f>C36/C40</f>
        <v>2.0301640530907057E-2</v>
      </c>
      <c r="K36" s="30"/>
    </row>
    <row r="37" spans="2:11" s="5" customFormat="1" ht="15.6" customHeight="1" x14ac:dyDescent="0.25">
      <c r="B37" s="24" t="s">
        <v>296</v>
      </c>
      <c r="C37" s="24">
        <f>ROUND((C27+C29+C30+C31)*0.002,2)</f>
        <v>39117.550000000003</v>
      </c>
      <c r="D37" s="45"/>
      <c r="E37" s="45">
        <f>C37/C40</f>
        <v>1.897349423670506E-3</v>
      </c>
    </row>
    <row r="38" spans="2:11" s="5" customFormat="1" ht="62.45" customHeight="1" x14ac:dyDescent="0.25">
      <c r="B38" s="46" t="s">
        <v>297</v>
      </c>
      <c r="C38" s="47">
        <f>C27+C29+C30+C31+C36+C37</f>
        <v>20016452.118000302</v>
      </c>
      <c r="D38" s="48"/>
      <c r="E38" s="49">
        <f>C38/C40</f>
        <v>0.97087378657446988</v>
      </c>
    </row>
    <row r="39" spans="2:11" s="5" customFormat="1" ht="15.6" customHeight="1" x14ac:dyDescent="0.25">
      <c r="B39" s="28" t="s">
        <v>298</v>
      </c>
      <c r="C39" s="36">
        <f>ROUND(C38*0.03,2)</f>
        <v>600493.56000000006</v>
      </c>
      <c r="D39" s="38"/>
      <c r="E39" s="37">
        <f>C39/C40</f>
        <v>2.9126213425530241E-2</v>
      </c>
    </row>
    <row r="40" spans="2:11" s="5" customFormat="1" ht="15.6" customHeight="1" x14ac:dyDescent="0.25">
      <c r="B40" s="28" t="s">
        <v>299</v>
      </c>
      <c r="C40" s="36">
        <f>C39+C38</f>
        <v>20616945.678000301</v>
      </c>
      <c r="D40" s="38"/>
      <c r="E40" s="37">
        <f>C40/C40</f>
        <v>1</v>
      </c>
    </row>
    <row r="41" spans="2:11" s="5" customFormat="1" ht="31.15" customHeight="1" x14ac:dyDescent="0.25">
      <c r="B41" s="28" t="s">
        <v>300</v>
      </c>
      <c r="C41" s="36">
        <f>C40/'Прил.5 Расчет СМР и ОБ'!E120</f>
        <v>20616945.678000301</v>
      </c>
      <c r="D41" s="38"/>
      <c r="E41" s="38"/>
    </row>
    <row r="42" spans="2:11" s="5" customFormat="1" ht="15.6" customHeight="1" x14ac:dyDescent="0.25">
      <c r="B42" s="89"/>
      <c r="C42" s="89"/>
    </row>
    <row r="43" spans="2:11" s="5" customFormat="1" ht="15.6" customHeight="1" x14ac:dyDescent="0.25">
      <c r="B43" s="89" t="s">
        <v>31</v>
      </c>
      <c r="C43" s="89"/>
    </row>
    <row r="44" spans="2:11" s="5" customFormat="1" ht="15.6" customHeight="1" x14ac:dyDescent="0.25">
      <c r="B44" s="7" t="s">
        <v>32</v>
      </c>
      <c r="C44" s="89"/>
    </row>
    <row r="45" spans="2:11" s="5" customFormat="1" ht="15.6" customHeight="1" x14ac:dyDescent="0.25">
      <c r="B45" s="89"/>
      <c r="C45" s="89"/>
    </row>
    <row r="46" spans="2:11" s="5" customFormat="1" ht="15.6" customHeight="1" x14ac:dyDescent="0.25">
      <c r="B46" s="89" t="s">
        <v>407</v>
      </c>
      <c r="C46" s="89"/>
    </row>
    <row r="47" spans="2:11" s="5" customFormat="1" ht="15.6" customHeight="1" x14ac:dyDescent="0.25">
      <c r="B47" s="7" t="s">
        <v>33</v>
      </c>
      <c r="C47" s="89"/>
    </row>
    <row r="48" spans="2:11" s="5" customFormat="1" ht="15.6" customHeight="1" x14ac:dyDescent="0.25">
      <c r="B48" s="89"/>
      <c r="C48" s="89"/>
    </row>
  </sheetData>
  <mergeCells count="3">
    <mergeCell ref="B5:E5"/>
    <mergeCell ref="B7:E7"/>
    <mergeCell ref="B8:D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27"/>
  <sheetViews>
    <sheetView tabSelected="1" view="pageBreakPreview" zoomScale="60" zoomScaleNormal="100" workbookViewId="0">
      <selection activeCell="W22" sqref="W22"/>
    </sheetView>
  </sheetViews>
  <sheetFormatPr defaultColWidth="9.140625" defaultRowHeight="15" outlineLevelRow="1" x14ac:dyDescent="0.25"/>
  <cols>
    <col min="1" max="1" width="5.7109375" style="16" customWidth="1"/>
    <col min="2" max="2" width="22.5703125" style="16" customWidth="1"/>
    <col min="3" max="3" width="39.140625" style="16" customWidth="1"/>
    <col min="4" max="4" width="10.7109375" style="16" customWidth="1"/>
    <col min="5" max="5" width="12.7109375" style="16" customWidth="1"/>
    <col min="6" max="6" width="14.5703125" style="16" customWidth="1"/>
    <col min="7" max="7" width="13.42578125" style="16" customWidth="1"/>
    <col min="8" max="8" width="12.7109375" style="16" customWidth="1"/>
    <col min="9" max="9" width="14.5703125" style="16" customWidth="1"/>
    <col min="10" max="10" width="15.140625" style="16" customWidth="1"/>
    <col min="11" max="11" width="22.42578125" style="16" customWidth="1"/>
    <col min="12" max="12" width="16.28515625" style="16" customWidth="1"/>
    <col min="13" max="13" width="10.85546875" style="16" customWidth="1"/>
    <col min="14" max="14" width="9.140625" style="16"/>
  </cols>
  <sheetData>
    <row r="1" spans="1:11" x14ac:dyDescent="0.25">
      <c r="A1" s="15"/>
    </row>
    <row r="2" spans="1:11" ht="15.6" customHeight="1" x14ac:dyDescent="0.25">
      <c r="A2" s="5"/>
      <c r="B2" s="5"/>
      <c r="C2" s="5"/>
      <c r="D2" s="5"/>
      <c r="E2" s="5"/>
      <c r="F2" s="5"/>
      <c r="G2" s="5"/>
      <c r="H2" s="123" t="s">
        <v>301</v>
      </c>
      <c r="I2" s="123"/>
      <c r="J2" s="123"/>
    </row>
    <row r="3" spans="1:11" ht="15.6" customHeight="1" x14ac:dyDescent="0.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11" s="15" customFormat="1" ht="15.6" customHeight="1" x14ac:dyDescent="0.2">
      <c r="A4" s="111" t="s">
        <v>302</v>
      </c>
      <c r="B4" s="111"/>
      <c r="C4" s="111"/>
      <c r="D4" s="111"/>
      <c r="E4" s="111"/>
      <c r="F4" s="111"/>
      <c r="G4" s="111"/>
      <c r="H4" s="111"/>
      <c r="I4" s="17"/>
      <c r="J4" s="17"/>
    </row>
    <row r="5" spans="1:11" s="15" customFormat="1" ht="15.6" customHeight="1" x14ac:dyDescent="0.2">
      <c r="A5" s="17"/>
      <c r="B5" s="17"/>
      <c r="C5" s="17"/>
      <c r="F5" s="17"/>
      <c r="G5" s="17"/>
      <c r="H5" s="17"/>
      <c r="I5" s="17"/>
      <c r="J5" s="17"/>
    </row>
    <row r="6" spans="1:11" s="15" customFormat="1" ht="15.6" customHeight="1" x14ac:dyDescent="0.2">
      <c r="A6" s="121" t="s">
        <v>303</v>
      </c>
      <c r="B6" s="121"/>
      <c r="C6" s="121"/>
      <c r="D6" s="50" t="s">
        <v>304</v>
      </c>
      <c r="E6" s="57"/>
      <c r="F6" s="57"/>
      <c r="G6" s="57"/>
      <c r="H6" s="57"/>
      <c r="I6" s="18"/>
      <c r="J6" s="18"/>
    </row>
    <row r="7" spans="1:11" ht="15.6" customHeight="1" x14ac:dyDescent="0.25">
      <c r="B7" s="106" t="s">
        <v>5</v>
      </c>
      <c r="C7" s="106"/>
      <c r="D7" s="106"/>
    </row>
    <row r="8" spans="1:11" s="15" customFormat="1" ht="15.6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</row>
    <row r="9" spans="1:11" s="5" customFormat="1" ht="27" customHeight="1" x14ac:dyDescent="0.25">
      <c r="A9" s="124" t="s">
        <v>305</v>
      </c>
      <c r="B9" s="112" t="s">
        <v>54</v>
      </c>
      <c r="C9" s="112" t="s">
        <v>266</v>
      </c>
      <c r="D9" s="112" t="s">
        <v>56</v>
      </c>
      <c r="E9" s="112" t="s">
        <v>306</v>
      </c>
      <c r="F9" s="112" t="s">
        <v>58</v>
      </c>
      <c r="G9" s="112"/>
      <c r="H9" s="112" t="s">
        <v>307</v>
      </c>
      <c r="I9" s="112" t="s">
        <v>308</v>
      </c>
      <c r="J9" s="112"/>
      <c r="K9" s="6"/>
    </row>
    <row r="10" spans="1:11" s="5" customFormat="1" ht="28.5" customHeight="1" x14ac:dyDescent="0.25">
      <c r="A10" s="124"/>
      <c r="B10" s="112"/>
      <c r="C10" s="112"/>
      <c r="D10" s="112"/>
      <c r="E10" s="112"/>
      <c r="F10" s="3" t="s">
        <v>309</v>
      </c>
      <c r="G10" s="3" t="s">
        <v>60</v>
      </c>
      <c r="H10" s="112"/>
      <c r="I10" s="3" t="s">
        <v>309</v>
      </c>
      <c r="J10" s="3" t="s">
        <v>60</v>
      </c>
    </row>
    <row r="11" spans="1:11" s="5" customFormat="1" ht="15.6" customHeight="1" x14ac:dyDescent="0.25">
      <c r="A11" s="28">
        <v>1</v>
      </c>
      <c r="B11" s="3">
        <v>2</v>
      </c>
      <c r="C11" s="3">
        <v>3</v>
      </c>
      <c r="D11" s="3">
        <v>4</v>
      </c>
      <c r="E11" s="3">
        <v>5</v>
      </c>
      <c r="F11" s="3">
        <v>6</v>
      </c>
      <c r="G11" s="3">
        <v>7</v>
      </c>
      <c r="H11" s="3">
        <v>8</v>
      </c>
      <c r="I11" s="3">
        <v>9</v>
      </c>
      <c r="J11" s="3">
        <v>10</v>
      </c>
    </row>
    <row r="12" spans="1:11" s="5" customFormat="1" ht="15.6" customHeight="1" x14ac:dyDescent="0.25">
      <c r="A12" s="24"/>
      <c r="B12" s="125" t="s">
        <v>310</v>
      </c>
      <c r="C12" s="126"/>
      <c r="D12" s="127"/>
      <c r="E12" s="127"/>
      <c r="F12" s="127"/>
      <c r="G12" s="127"/>
      <c r="H12" s="127"/>
      <c r="I12" s="24"/>
      <c r="J12" s="24"/>
    </row>
    <row r="13" spans="1:11" s="5" customFormat="1" ht="31.15" customHeight="1" x14ac:dyDescent="0.25">
      <c r="A13" s="12">
        <v>1</v>
      </c>
      <c r="B13" s="12" t="s">
        <v>63</v>
      </c>
      <c r="C13" s="13" t="s">
        <v>311</v>
      </c>
      <c r="D13" s="12" t="s">
        <v>65</v>
      </c>
      <c r="E13" s="12">
        <v>6848.1008758012003</v>
      </c>
      <c r="F13" s="14">
        <v>9.0384789748874006</v>
      </c>
      <c r="G13" s="14">
        <f>E13*F13</f>
        <v>61896.415783837001</v>
      </c>
      <c r="H13" s="19">
        <f>G13/G14</f>
        <v>1</v>
      </c>
      <c r="I13" s="14">
        <v>380.2</v>
      </c>
      <c r="J13" s="14">
        <f>ROUND(I13*E13,2)</f>
        <v>2603647.9500000002</v>
      </c>
    </row>
    <row r="14" spans="1:11" s="5" customFormat="1" ht="31.15" customHeight="1" x14ac:dyDescent="0.25">
      <c r="A14" s="12"/>
      <c r="B14" s="12"/>
      <c r="C14" s="13" t="s">
        <v>312</v>
      </c>
      <c r="D14" s="12" t="s">
        <v>65</v>
      </c>
      <c r="E14" s="12">
        <f>SUM(E13:E13)</f>
        <v>6848.1008758012003</v>
      </c>
      <c r="F14" s="14"/>
      <c r="G14" s="14">
        <f>SUM(G13:G13)</f>
        <v>61896.415783837001</v>
      </c>
      <c r="H14" s="19">
        <v>1</v>
      </c>
      <c r="I14" s="14"/>
      <c r="J14" s="14">
        <f>SUM(J13:J13)</f>
        <v>2603647.9500000002</v>
      </c>
    </row>
    <row r="15" spans="1:11" s="5" customFormat="1" ht="15.6" customHeight="1" x14ac:dyDescent="0.25">
      <c r="A15" s="12"/>
      <c r="B15" s="119" t="s">
        <v>88</v>
      </c>
      <c r="C15" s="118"/>
      <c r="D15" s="119"/>
      <c r="E15" s="119"/>
      <c r="F15" s="122"/>
      <c r="G15" s="122"/>
      <c r="H15" s="119"/>
      <c r="I15" s="14"/>
      <c r="J15" s="14"/>
    </row>
    <row r="16" spans="1:11" s="5" customFormat="1" ht="15.6" customHeight="1" x14ac:dyDescent="0.25">
      <c r="A16" s="12">
        <v>2</v>
      </c>
      <c r="B16" s="12">
        <v>2</v>
      </c>
      <c r="C16" s="13" t="s">
        <v>88</v>
      </c>
      <c r="D16" s="12" t="s">
        <v>65</v>
      </c>
      <c r="E16" s="12">
        <v>1497.1721313414</v>
      </c>
      <c r="F16" s="14">
        <v>13.47</v>
      </c>
      <c r="G16" s="14">
        <f>ROUND(F16*E16,2)</f>
        <v>20166.91</v>
      </c>
      <c r="H16" s="19">
        <v>1</v>
      </c>
      <c r="I16" s="14">
        <f>ROUND(F16*Прил.10!$D$10,2)</f>
        <v>596.59</v>
      </c>
      <c r="J16" s="14">
        <f>ROUND(I16*E16,2)</f>
        <v>893197.92</v>
      </c>
    </row>
    <row r="17" spans="1:10" s="5" customFormat="1" ht="15.6" customHeight="1" x14ac:dyDescent="0.25">
      <c r="A17" s="12"/>
      <c r="B17" s="117" t="s">
        <v>89</v>
      </c>
      <c r="C17" s="118"/>
      <c r="D17" s="119"/>
      <c r="E17" s="119"/>
      <c r="F17" s="122"/>
      <c r="G17" s="122"/>
      <c r="H17" s="119"/>
      <c r="I17" s="14"/>
      <c r="J17" s="14"/>
    </row>
    <row r="18" spans="1:10" s="5" customFormat="1" ht="15.6" customHeight="1" x14ac:dyDescent="0.25">
      <c r="A18" s="12"/>
      <c r="B18" s="119" t="s">
        <v>313</v>
      </c>
      <c r="C18" s="118"/>
      <c r="D18" s="119"/>
      <c r="E18" s="119"/>
      <c r="F18" s="122"/>
      <c r="G18" s="122"/>
      <c r="H18" s="119"/>
      <c r="I18" s="14"/>
      <c r="J18" s="14"/>
    </row>
    <row r="19" spans="1:10" s="5" customFormat="1" ht="31.15" customHeight="1" x14ac:dyDescent="0.25">
      <c r="A19" s="12">
        <v>3</v>
      </c>
      <c r="B19" s="20" t="s">
        <v>90</v>
      </c>
      <c r="C19" s="21" t="s">
        <v>91</v>
      </c>
      <c r="D19" s="22" t="s">
        <v>92</v>
      </c>
      <c r="E19" s="29">
        <v>350.66800166052002</v>
      </c>
      <c r="F19" s="23">
        <v>120.04</v>
      </c>
      <c r="G19" s="14">
        <f>ROUND(F19*E19,2)</f>
        <v>42094.19</v>
      </c>
      <c r="H19" s="19">
        <f>G19/G50</f>
        <v>0.46865683672648006</v>
      </c>
      <c r="I19" s="14">
        <f>ROUND(F19*Прил.10!$D$11,2)</f>
        <v>1616.94</v>
      </c>
      <c r="J19" s="14">
        <f>ROUND(I19*E19,2)</f>
        <v>567009.12</v>
      </c>
    </row>
    <row r="20" spans="1:10" s="5" customFormat="1" ht="31.15" customHeight="1" x14ac:dyDescent="0.25">
      <c r="A20" s="12">
        <v>4</v>
      </c>
      <c r="B20" s="20" t="s">
        <v>93</v>
      </c>
      <c r="C20" s="21" t="s">
        <v>94</v>
      </c>
      <c r="D20" s="22" t="s">
        <v>92</v>
      </c>
      <c r="E20" s="29">
        <v>133.36249198607999</v>
      </c>
      <c r="F20" s="23">
        <v>96.89</v>
      </c>
      <c r="G20" s="14">
        <f>ROUND(F20*E20,2)</f>
        <v>12921.49</v>
      </c>
      <c r="H20" s="19">
        <f>G20/G50</f>
        <v>0.14386176879024978</v>
      </c>
      <c r="I20" s="14">
        <f>ROUND(F20*Прил.10!$D$11,2)</f>
        <v>1305.1099999999999</v>
      </c>
      <c r="J20" s="14">
        <f>ROUND(I20*E20,2)</f>
        <v>174052.72</v>
      </c>
    </row>
    <row r="21" spans="1:10" s="5" customFormat="1" ht="31.15" customHeight="1" x14ac:dyDescent="0.25">
      <c r="A21" s="12">
        <v>5</v>
      </c>
      <c r="B21" s="20" t="s">
        <v>95</v>
      </c>
      <c r="C21" s="21" t="s">
        <v>96</v>
      </c>
      <c r="D21" s="22" t="s">
        <v>92</v>
      </c>
      <c r="E21" s="29">
        <v>103.23429219792</v>
      </c>
      <c r="F21" s="23">
        <v>86.4</v>
      </c>
      <c r="G21" s="14">
        <f>ROUND(F21*E21,2)</f>
        <v>8919.44</v>
      </c>
      <c r="H21" s="19">
        <f>G21/G50</f>
        <v>9.9304833654517047E-2</v>
      </c>
      <c r="I21" s="14">
        <f>ROUND(F21*Прил.10!$D$11,2)</f>
        <v>1163.81</v>
      </c>
      <c r="J21" s="14">
        <f>ROUND(I21*E21,2)</f>
        <v>120145.1</v>
      </c>
    </row>
    <row r="22" spans="1:10" s="5" customFormat="1" ht="31.15" customHeight="1" x14ac:dyDescent="0.25">
      <c r="A22" s="12">
        <v>6</v>
      </c>
      <c r="B22" s="20" t="s">
        <v>97</v>
      </c>
      <c r="C22" s="21" t="s">
        <v>98</v>
      </c>
      <c r="D22" s="22" t="s">
        <v>92</v>
      </c>
      <c r="E22" s="29">
        <v>74.495374687964002</v>
      </c>
      <c r="F22" s="23">
        <v>100.1</v>
      </c>
      <c r="G22" s="14">
        <f>ROUND(F22*E22,2)</f>
        <v>7456.99</v>
      </c>
      <c r="H22" s="19">
        <f>G22/G50</f>
        <v>8.3022605848954309E-2</v>
      </c>
      <c r="I22" s="14">
        <f>ROUND(F22*Прил.10!$D$11,2)</f>
        <v>1348.35</v>
      </c>
      <c r="J22" s="14">
        <f>ROUND(I22*E22,2)</f>
        <v>100445.84</v>
      </c>
    </row>
    <row r="23" spans="1:10" s="5" customFormat="1" ht="15.6" customHeight="1" x14ac:dyDescent="0.25">
      <c r="A23" s="12"/>
      <c r="B23" s="128" t="s">
        <v>314</v>
      </c>
      <c r="C23" s="119"/>
      <c r="D23" s="119"/>
      <c r="E23" s="119"/>
      <c r="F23" s="122"/>
      <c r="G23" s="23">
        <f>SUM(G19:G22)</f>
        <v>71392.11</v>
      </c>
      <c r="H23" s="19">
        <f>SUM(H19:H22)</f>
        <v>0.79484604502020118</v>
      </c>
      <c r="I23" s="14"/>
      <c r="J23" s="14">
        <f>SUM(J19:J22)</f>
        <v>961652.78</v>
      </c>
    </row>
    <row r="24" spans="1:10" s="5" customFormat="1" ht="46.9" hidden="1" customHeight="1" outlineLevel="1" x14ac:dyDescent="0.25">
      <c r="A24" s="12">
        <v>7</v>
      </c>
      <c r="B24" s="20" t="s">
        <v>99</v>
      </c>
      <c r="C24" s="21" t="s">
        <v>100</v>
      </c>
      <c r="D24" s="22" t="s">
        <v>92</v>
      </c>
      <c r="E24" s="29">
        <v>56.132511055218004</v>
      </c>
      <c r="F24" s="23">
        <v>70.010000000000005</v>
      </c>
      <c r="G24" s="14">
        <f t="shared" ref="G24:G48" si="0">ROUND(F24*E24,2)</f>
        <v>3929.84</v>
      </c>
      <c r="H24" s="19">
        <f>G24/G50</f>
        <v>4.3752983089618551E-2</v>
      </c>
      <c r="I24" s="14">
        <f>ROUND(F24*Прил.10!$D$11,2)</f>
        <v>943.03</v>
      </c>
      <c r="J24" s="14">
        <f t="shared" ref="J24:J48" si="1">ROUND(I24*E24,2)</f>
        <v>52934.64</v>
      </c>
    </row>
    <row r="25" spans="1:10" s="5" customFormat="1" ht="31.15" hidden="1" customHeight="1" outlineLevel="1" x14ac:dyDescent="0.25">
      <c r="A25" s="12">
        <v>8</v>
      </c>
      <c r="B25" s="20" t="s">
        <v>101</v>
      </c>
      <c r="C25" s="21" t="s">
        <v>102</v>
      </c>
      <c r="D25" s="22" t="s">
        <v>92</v>
      </c>
      <c r="E25" s="29">
        <v>45.888591495459004</v>
      </c>
      <c r="F25" s="23">
        <v>65.709999999999994</v>
      </c>
      <c r="G25" s="14">
        <f t="shared" si="0"/>
        <v>3015.34</v>
      </c>
      <c r="H25" s="19">
        <f>G25/G50</f>
        <v>3.357137186996173E-2</v>
      </c>
      <c r="I25" s="14">
        <f>ROUND(F25*Прил.10!$D$11,2)</f>
        <v>885.11</v>
      </c>
      <c r="J25" s="14">
        <f t="shared" si="1"/>
        <v>40616.449999999997</v>
      </c>
    </row>
    <row r="26" spans="1:10" s="5" customFormat="1" ht="31.15" hidden="1" customHeight="1" outlineLevel="1" x14ac:dyDescent="0.25">
      <c r="A26" s="12">
        <v>9</v>
      </c>
      <c r="B26" s="20" t="s">
        <v>103</v>
      </c>
      <c r="C26" s="21" t="s">
        <v>104</v>
      </c>
      <c r="D26" s="22" t="s">
        <v>92</v>
      </c>
      <c r="E26" s="29">
        <v>11.133408038581999</v>
      </c>
      <c r="F26" s="23">
        <v>239.44</v>
      </c>
      <c r="G26" s="14">
        <f t="shared" si="0"/>
        <v>2665.78</v>
      </c>
      <c r="H26" s="19">
        <f>G26/G50</f>
        <v>2.9679535874397773E-2</v>
      </c>
      <c r="I26" s="14">
        <f>ROUND(F26*Прил.10!$D$11,2)</f>
        <v>3225.26</v>
      </c>
      <c r="J26" s="14">
        <f t="shared" si="1"/>
        <v>35908.14</v>
      </c>
    </row>
    <row r="27" spans="1:10" s="5" customFormat="1" ht="31.15" hidden="1" customHeight="1" outlineLevel="1" x14ac:dyDescent="0.25">
      <c r="A27" s="12">
        <v>10</v>
      </c>
      <c r="B27" s="20" t="s">
        <v>105</v>
      </c>
      <c r="C27" s="21" t="s">
        <v>106</v>
      </c>
      <c r="D27" s="22" t="s">
        <v>92</v>
      </c>
      <c r="E27" s="29">
        <v>269.67865907087997</v>
      </c>
      <c r="F27" s="23">
        <v>8.1</v>
      </c>
      <c r="G27" s="14">
        <f t="shared" si="0"/>
        <v>2184.4</v>
      </c>
      <c r="H27" s="19">
        <f>G27/G50</f>
        <v>2.4320078237526913E-2</v>
      </c>
      <c r="I27" s="14">
        <f>ROUND(F27*Прил.10!$D$11,2)</f>
        <v>109.11</v>
      </c>
      <c r="J27" s="14">
        <f t="shared" si="1"/>
        <v>29424.639999999999</v>
      </c>
    </row>
    <row r="28" spans="1:10" s="5" customFormat="1" ht="15.6" hidden="1" customHeight="1" outlineLevel="1" x14ac:dyDescent="0.25">
      <c r="A28" s="12">
        <v>11</v>
      </c>
      <c r="B28" s="20" t="s">
        <v>107</v>
      </c>
      <c r="C28" s="21" t="s">
        <v>108</v>
      </c>
      <c r="D28" s="22" t="s">
        <v>92</v>
      </c>
      <c r="E28" s="29">
        <v>52.079799271379002</v>
      </c>
      <c r="F28" s="23">
        <v>27.2</v>
      </c>
      <c r="G28" s="14">
        <f t="shared" si="0"/>
        <v>1416.57</v>
      </c>
      <c r="H28" s="19">
        <f>G28/G50</f>
        <v>1.5771421547762999E-2</v>
      </c>
      <c r="I28" s="14">
        <f>ROUND(F28*Прил.10!$D$11,2)</f>
        <v>366.38</v>
      </c>
      <c r="J28" s="14">
        <f t="shared" si="1"/>
        <v>19081</v>
      </c>
    </row>
    <row r="29" spans="1:10" s="5" customFormat="1" ht="31.15" hidden="1" customHeight="1" outlineLevel="1" x14ac:dyDescent="0.25">
      <c r="A29" s="12">
        <v>12</v>
      </c>
      <c r="B29" s="20" t="s">
        <v>109</v>
      </c>
      <c r="C29" s="21" t="s">
        <v>110</v>
      </c>
      <c r="D29" s="22" t="s">
        <v>92</v>
      </c>
      <c r="E29" s="29">
        <v>6.0641478589254998</v>
      </c>
      <c r="F29" s="23">
        <v>182.81</v>
      </c>
      <c r="G29" s="14">
        <f t="shared" si="0"/>
        <v>1108.5899999999999</v>
      </c>
      <c r="H29" s="19">
        <f>G29/G50</f>
        <v>1.2342517640239864E-2</v>
      </c>
      <c r="I29" s="14">
        <f>ROUND(F29*Прил.10!$D$11,2)</f>
        <v>2462.4499999999998</v>
      </c>
      <c r="J29" s="14">
        <f t="shared" si="1"/>
        <v>14932.66</v>
      </c>
    </row>
    <row r="30" spans="1:10" s="5" customFormat="1" ht="15.6" hidden="1" customHeight="1" outlineLevel="1" x14ac:dyDescent="0.25">
      <c r="A30" s="12">
        <v>13</v>
      </c>
      <c r="B30" s="20" t="s">
        <v>111</v>
      </c>
      <c r="C30" s="21" t="s">
        <v>112</v>
      </c>
      <c r="D30" s="22" t="s">
        <v>92</v>
      </c>
      <c r="E30" s="29">
        <v>14.636794616434999</v>
      </c>
      <c r="F30" s="23">
        <v>59.47</v>
      </c>
      <c r="G30" s="14">
        <f t="shared" si="0"/>
        <v>870.45</v>
      </c>
      <c r="H30" s="19">
        <f>G30/G50</f>
        <v>9.6911793178242542E-3</v>
      </c>
      <c r="I30" s="14">
        <f>ROUND(F30*Прил.10!$D$11,2)</f>
        <v>801.06</v>
      </c>
      <c r="J30" s="14">
        <f t="shared" si="1"/>
        <v>11724.95</v>
      </c>
    </row>
    <row r="31" spans="1:10" s="5" customFormat="1" ht="31.15" hidden="1" customHeight="1" outlineLevel="1" x14ac:dyDescent="0.25">
      <c r="A31" s="12">
        <v>14</v>
      </c>
      <c r="B31" s="20" t="s">
        <v>113</v>
      </c>
      <c r="C31" s="21" t="s">
        <v>114</v>
      </c>
      <c r="D31" s="22" t="s">
        <v>92</v>
      </c>
      <c r="E31" s="29">
        <v>6.7226178893758002</v>
      </c>
      <c r="F31" s="23">
        <v>115.4</v>
      </c>
      <c r="G31" s="14">
        <f t="shared" si="0"/>
        <v>775.79</v>
      </c>
      <c r="H31" s="19">
        <f>G31/G50</f>
        <v>8.6372795714571519E-3</v>
      </c>
      <c r="I31" s="14">
        <f>ROUND(F31*Прил.10!$D$11,2)</f>
        <v>1554.44</v>
      </c>
      <c r="J31" s="14">
        <f t="shared" si="1"/>
        <v>10449.91</v>
      </c>
    </row>
    <row r="32" spans="1:10" s="5" customFormat="1" ht="15.6" hidden="1" customHeight="1" outlineLevel="1" x14ac:dyDescent="0.25">
      <c r="A32" s="12">
        <v>15</v>
      </c>
      <c r="B32" s="20" t="s">
        <v>115</v>
      </c>
      <c r="C32" s="21" t="s">
        <v>116</v>
      </c>
      <c r="D32" s="22" t="s">
        <v>92</v>
      </c>
      <c r="E32" s="29">
        <v>7.7072192918609002</v>
      </c>
      <c r="F32" s="23">
        <v>89.99</v>
      </c>
      <c r="G32" s="14">
        <f t="shared" si="0"/>
        <v>693.57</v>
      </c>
      <c r="H32" s="19">
        <f>G32/G50</f>
        <v>7.7218809115553663E-3</v>
      </c>
      <c r="I32" s="14">
        <f>ROUND(F32*Прил.10!$D$11,2)</f>
        <v>1212.17</v>
      </c>
      <c r="J32" s="14">
        <f t="shared" si="1"/>
        <v>9342.4599999999991</v>
      </c>
    </row>
    <row r="33" spans="1:10" s="5" customFormat="1" ht="31.15" hidden="1" customHeight="1" outlineLevel="1" x14ac:dyDescent="0.25">
      <c r="A33" s="12">
        <v>16</v>
      </c>
      <c r="B33" s="20" t="s">
        <v>117</v>
      </c>
      <c r="C33" s="21" t="s">
        <v>118</v>
      </c>
      <c r="D33" s="22" t="s">
        <v>92</v>
      </c>
      <c r="E33" s="29">
        <v>2.2882970971773</v>
      </c>
      <c r="F33" s="23">
        <v>283.39999999999998</v>
      </c>
      <c r="G33" s="14">
        <f t="shared" si="0"/>
        <v>648.5</v>
      </c>
      <c r="H33" s="19">
        <f>G33/G50</f>
        <v>7.2200928113148703E-3</v>
      </c>
      <c r="I33" s="14">
        <f>ROUND(F33*Прил.10!$D$11,2)</f>
        <v>3817.4</v>
      </c>
      <c r="J33" s="14">
        <f t="shared" si="1"/>
        <v>8735.35</v>
      </c>
    </row>
    <row r="34" spans="1:10" s="5" customFormat="1" ht="46.9" hidden="1" customHeight="1" outlineLevel="1" x14ac:dyDescent="0.25">
      <c r="A34" s="12">
        <v>17</v>
      </c>
      <c r="B34" s="20" t="s">
        <v>119</v>
      </c>
      <c r="C34" s="21" t="s">
        <v>120</v>
      </c>
      <c r="D34" s="22" t="s">
        <v>92</v>
      </c>
      <c r="E34" s="29">
        <v>9.1915037871685996</v>
      </c>
      <c r="F34" s="23">
        <v>48.81</v>
      </c>
      <c r="G34" s="14">
        <f t="shared" si="0"/>
        <v>448.64</v>
      </c>
      <c r="H34" s="19">
        <f>G34/G50</f>
        <v>4.9949459350320793E-3</v>
      </c>
      <c r="I34" s="14">
        <f>ROUND(F34*Прил.10!$D$11,2)</f>
        <v>657.47</v>
      </c>
      <c r="J34" s="14">
        <f t="shared" si="1"/>
        <v>6043.14</v>
      </c>
    </row>
    <row r="35" spans="1:10" s="5" customFormat="1" ht="31.15" hidden="1" customHeight="1" outlineLevel="1" x14ac:dyDescent="0.25">
      <c r="A35" s="12">
        <v>18</v>
      </c>
      <c r="B35" s="20" t="s">
        <v>121</v>
      </c>
      <c r="C35" s="21" t="s">
        <v>122</v>
      </c>
      <c r="D35" s="22" t="s">
        <v>92</v>
      </c>
      <c r="E35" s="29">
        <v>3.1694607961266001</v>
      </c>
      <c r="F35" s="23">
        <v>79.069999999999993</v>
      </c>
      <c r="G35" s="14">
        <f t="shared" si="0"/>
        <v>250.61</v>
      </c>
      <c r="H35" s="19">
        <f>G35/G50</f>
        <v>2.790173414716453E-3</v>
      </c>
      <c r="I35" s="14">
        <f>ROUND(F35*Прил.10!$D$11,2)</f>
        <v>1065.07</v>
      </c>
      <c r="J35" s="14">
        <f t="shared" si="1"/>
        <v>3375.7</v>
      </c>
    </row>
    <row r="36" spans="1:10" s="5" customFormat="1" ht="15.6" hidden="1" customHeight="1" outlineLevel="1" x14ac:dyDescent="0.25">
      <c r="A36" s="12">
        <v>19</v>
      </c>
      <c r="B36" s="20" t="s">
        <v>123</v>
      </c>
      <c r="C36" s="21" t="s">
        <v>124</v>
      </c>
      <c r="D36" s="22" t="s">
        <v>92</v>
      </c>
      <c r="E36" s="29">
        <v>8.2724353246894005</v>
      </c>
      <c r="F36" s="23">
        <v>30</v>
      </c>
      <c r="G36" s="14">
        <f t="shared" si="0"/>
        <v>248.17</v>
      </c>
      <c r="H36" s="19">
        <f>G36/G50</f>
        <v>2.7630076067602333E-3</v>
      </c>
      <c r="I36" s="14">
        <f>ROUND(F36*Прил.10!$D$11,2)</f>
        <v>404.1</v>
      </c>
      <c r="J36" s="14">
        <f t="shared" si="1"/>
        <v>3342.89</v>
      </c>
    </row>
    <row r="37" spans="1:10" s="5" customFormat="1" ht="15.6" hidden="1" customHeight="1" outlineLevel="1" x14ac:dyDescent="0.25">
      <c r="A37" s="12">
        <v>20</v>
      </c>
      <c r="B37" s="20" t="s">
        <v>125</v>
      </c>
      <c r="C37" s="21" t="s">
        <v>126</v>
      </c>
      <c r="D37" s="22" t="s">
        <v>92</v>
      </c>
      <c r="E37" s="29">
        <v>0.70799070925386998</v>
      </c>
      <c r="F37" s="23">
        <v>110</v>
      </c>
      <c r="G37" s="14">
        <f t="shared" si="0"/>
        <v>77.88</v>
      </c>
      <c r="H37" s="19">
        <f>G37/G50</f>
        <v>8.6707914902883895E-4</v>
      </c>
      <c r="I37" s="14">
        <f>ROUND(F37*Прил.10!$D$11,2)</f>
        <v>1481.7</v>
      </c>
      <c r="J37" s="14">
        <f t="shared" si="1"/>
        <v>1049.03</v>
      </c>
    </row>
    <row r="38" spans="1:10" s="5" customFormat="1" ht="31.15" hidden="1" customHeight="1" outlineLevel="1" x14ac:dyDescent="0.25">
      <c r="A38" s="12">
        <v>21</v>
      </c>
      <c r="B38" s="20" t="s">
        <v>127</v>
      </c>
      <c r="C38" s="21" t="s">
        <v>128</v>
      </c>
      <c r="D38" s="22" t="s">
        <v>92</v>
      </c>
      <c r="E38" s="29">
        <v>0.27178458602212002</v>
      </c>
      <c r="F38" s="23">
        <v>103.16</v>
      </c>
      <c r="G38" s="14">
        <f t="shared" si="0"/>
        <v>28.04</v>
      </c>
      <c r="H38" s="19">
        <f>G38/G50</f>
        <v>3.1218412093950496E-4</v>
      </c>
      <c r="I38" s="14">
        <f>ROUND(F38*Прил.10!$D$11,2)</f>
        <v>1389.57</v>
      </c>
      <c r="J38" s="14">
        <f t="shared" si="1"/>
        <v>377.66</v>
      </c>
    </row>
    <row r="39" spans="1:10" s="5" customFormat="1" ht="62.45" hidden="1" customHeight="1" outlineLevel="1" x14ac:dyDescent="0.25">
      <c r="A39" s="12">
        <v>22</v>
      </c>
      <c r="B39" s="20" t="s">
        <v>129</v>
      </c>
      <c r="C39" s="21" t="s">
        <v>130</v>
      </c>
      <c r="D39" s="22" t="s">
        <v>92</v>
      </c>
      <c r="E39" s="29">
        <v>0.25157444897426001</v>
      </c>
      <c r="F39" s="23">
        <v>90</v>
      </c>
      <c r="G39" s="14">
        <f t="shared" si="0"/>
        <v>22.64</v>
      </c>
      <c r="H39" s="19">
        <f>G39/G50</f>
        <v>2.5206307054459313E-4</v>
      </c>
      <c r="I39" s="14">
        <f>ROUND(F39*Прил.10!$D$11,2)</f>
        <v>1212.3</v>
      </c>
      <c r="J39" s="14">
        <f t="shared" si="1"/>
        <v>304.98</v>
      </c>
    </row>
    <row r="40" spans="1:10" s="5" customFormat="1" ht="15.6" hidden="1" customHeight="1" outlineLevel="1" x14ac:dyDescent="0.25">
      <c r="A40" s="12">
        <v>23</v>
      </c>
      <c r="B40" s="20" t="s">
        <v>131</v>
      </c>
      <c r="C40" s="21" t="s">
        <v>132</v>
      </c>
      <c r="D40" s="22" t="s">
        <v>92</v>
      </c>
      <c r="E40" s="29">
        <v>10.281372141496</v>
      </c>
      <c r="F40" s="23">
        <v>1.9</v>
      </c>
      <c r="G40" s="14">
        <f t="shared" si="0"/>
        <v>19.53</v>
      </c>
      <c r="H40" s="19">
        <f>G40/G50</f>
        <v>2.1743779892826432E-4</v>
      </c>
      <c r="I40" s="14">
        <f>ROUND(F40*Прил.10!$D$11,2)</f>
        <v>25.59</v>
      </c>
      <c r="J40" s="14">
        <f t="shared" si="1"/>
        <v>263.10000000000002</v>
      </c>
    </row>
    <row r="41" spans="1:10" s="5" customFormat="1" ht="46.9" hidden="1" customHeight="1" outlineLevel="1" x14ac:dyDescent="0.25">
      <c r="A41" s="12">
        <v>24</v>
      </c>
      <c r="B41" s="20" t="s">
        <v>133</v>
      </c>
      <c r="C41" s="21" t="s">
        <v>134</v>
      </c>
      <c r="D41" s="22" t="s">
        <v>92</v>
      </c>
      <c r="E41" s="29">
        <v>0.41435131327368002</v>
      </c>
      <c r="F41" s="23">
        <v>31.26</v>
      </c>
      <c r="G41" s="14">
        <f t="shared" si="0"/>
        <v>12.95</v>
      </c>
      <c r="H41" s="19">
        <f>G41/G50</f>
        <v>1.4417918566927919E-4</v>
      </c>
      <c r="I41" s="14">
        <f>ROUND(F41*Прил.10!$D$11,2)</f>
        <v>421.07</v>
      </c>
      <c r="J41" s="14">
        <f t="shared" si="1"/>
        <v>174.47</v>
      </c>
    </row>
    <row r="42" spans="1:10" s="5" customFormat="1" ht="46.9" hidden="1" customHeight="1" outlineLevel="1" x14ac:dyDescent="0.25">
      <c r="A42" s="12">
        <v>25</v>
      </c>
      <c r="B42" s="20" t="s">
        <v>135</v>
      </c>
      <c r="C42" s="21" t="s">
        <v>136</v>
      </c>
      <c r="D42" s="22" t="s">
        <v>92</v>
      </c>
      <c r="E42" s="29">
        <v>9.1871416670129999</v>
      </c>
      <c r="F42" s="23">
        <v>0.55000000000000004</v>
      </c>
      <c r="G42" s="14">
        <f t="shared" si="0"/>
        <v>5.05</v>
      </c>
      <c r="H42" s="19">
        <f>G42/G50</f>
        <v>5.6224315647093433E-5</v>
      </c>
      <c r="I42" s="14">
        <f>ROUND(F42*Прил.10!$D$11,2)</f>
        <v>7.41</v>
      </c>
      <c r="J42" s="14">
        <f t="shared" si="1"/>
        <v>68.08</v>
      </c>
    </row>
    <row r="43" spans="1:10" s="5" customFormat="1" ht="15.6" hidden="1" customHeight="1" outlineLevel="1" x14ac:dyDescent="0.25">
      <c r="A43" s="12">
        <v>26</v>
      </c>
      <c r="B43" s="20" t="s">
        <v>137</v>
      </c>
      <c r="C43" s="21" t="s">
        <v>138</v>
      </c>
      <c r="D43" s="22" t="s">
        <v>92</v>
      </c>
      <c r="E43" s="29">
        <v>3.2609874235015002</v>
      </c>
      <c r="F43" s="23">
        <v>0.5</v>
      </c>
      <c r="G43" s="14">
        <f t="shared" si="0"/>
        <v>1.63</v>
      </c>
      <c r="H43" s="19">
        <f>G43/G50</f>
        <v>1.8147650396982634E-5</v>
      </c>
      <c r="I43" s="14">
        <f>ROUND(F43*Прил.10!$D$11,2)</f>
        <v>6.74</v>
      </c>
      <c r="J43" s="14">
        <f t="shared" si="1"/>
        <v>21.98</v>
      </c>
    </row>
    <row r="44" spans="1:10" s="5" customFormat="1" ht="31.15" hidden="1" customHeight="1" outlineLevel="1" x14ac:dyDescent="0.25">
      <c r="A44" s="12">
        <v>27</v>
      </c>
      <c r="B44" s="20" t="s">
        <v>139</v>
      </c>
      <c r="C44" s="21" t="s">
        <v>140</v>
      </c>
      <c r="D44" s="22" t="s">
        <v>92</v>
      </c>
      <c r="E44" s="29">
        <v>8.8439250666039002E-3</v>
      </c>
      <c r="F44" s="23">
        <v>123</v>
      </c>
      <c r="G44" s="14">
        <f t="shared" si="0"/>
        <v>1.0900000000000001</v>
      </c>
      <c r="H44" s="19">
        <f>G44/G50</f>
        <v>1.2135545357491456E-5</v>
      </c>
      <c r="I44" s="14">
        <f>ROUND(F44*Прил.10!$D$11,2)</f>
        <v>1656.81</v>
      </c>
      <c r="J44" s="14">
        <f t="shared" si="1"/>
        <v>14.65</v>
      </c>
    </row>
    <row r="45" spans="1:10" s="5" customFormat="1" ht="46.9" hidden="1" customHeight="1" outlineLevel="1" x14ac:dyDescent="0.25">
      <c r="A45" s="12">
        <v>28</v>
      </c>
      <c r="B45" s="20" t="s">
        <v>141</v>
      </c>
      <c r="C45" s="21" t="s">
        <v>142</v>
      </c>
      <c r="D45" s="22" t="s">
        <v>92</v>
      </c>
      <c r="E45" s="29">
        <v>0.50647405929453004</v>
      </c>
      <c r="F45" s="23">
        <v>1.53</v>
      </c>
      <c r="G45" s="14">
        <f t="shared" si="0"/>
        <v>0.77</v>
      </c>
      <c r="H45" s="19">
        <f>G45/G50</f>
        <v>8.5728164452003857E-6</v>
      </c>
      <c r="I45" s="14">
        <f>ROUND(F45*Прил.10!$D$11,2)</f>
        <v>20.61</v>
      </c>
      <c r="J45" s="14">
        <f t="shared" si="1"/>
        <v>10.44</v>
      </c>
    </row>
    <row r="46" spans="1:10" s="5" customFormat="1" ht="31.15" hidden="1" customHeight="1" outlineLevel="1" x14ac:dyDescent="0.25">
      <c r="A46" s="12">
        <v>29</v>
      </c>
      <c r="B46" s="20" t="s">
        <v>143</v>
      </c>
      <c r="C46" s="21" t="s">
        <v>144</v>
      </c>
      <c r="D46" s="22" t="s">
        <v>92</v>
      </c>
      <c r="E46" s="29">
        <v>3.4476038748851003E-2</v>
      </c>
      <c r="F46" s="23">
        <v>21.64</v>
      </c>
      <c r="G46" s="14">
        <f t="shared" si="0"/>
        <v>0.75</v>
      </c>
      <c r="H46" s="19">
        <f>G46/G50</f>
        <v>8.3501458881821937E-6</v>
      </c>
      <c r="I46" s="14">
        <f>ROUND(F46*Прил.10!$D$11,2)</f>
        <v>291.49</v>
      </c>
      <c r="J46" s="14">
        <f t="shared" si="1"/>
        <v>10.050000000000001</v>
      </c>
    </row>
    <row r="47" spans="1:10" s="5" customFormat="1" ht="46.9" hidden="1" customHeight="1" outlineLevel="1" x14ac:dyDescent="0.25">
      <c r="A47" s="12">
        <v>30</v>
      </c>
      <c r="B47" s="20" t="s">
        <v>145</v>
      </c>
      <c r="C47" s="21" t="s">
        <v>146</v>
      </c>
      <c r="D47" s="22" t="s">
        <v>92</v>
      </c>
      <c r="E47" s="29">
        <v>1.4114503361907E-2</v>
      </c>
      <c r="F47" s="23">
        <v>6.82</v>
      </c>
      <c r="G47" s="14">
        <f t="shared" si="0"/>
        <v>0.1</v>
      </c>
      <c r="H47" s="19">
        <f>G47/G50</f>
        <v>1.1133527850909592E-6</v>
      </c>
      <c r="I47" s="14">
        <f>ROUND(F47*Прил.10!$D$11,2)</f>
        <v>91.87</v>
      </c>
      <c r="J47" s="14">
        <f t="shared" si="1"/>
        <v>1.3</v>
      </c>
    </row>
    <row r="48" spans="1:10" s="5" customFormat="1" ht="31.15" hidden="1" customHeight="1" outlineLevel="1" x14ac:dyDescent="0.25">
      <c r="A48" s="12">
        <v>31</v>
      </c>
      <c r="B48" s="20" t="s">
        <v>147</v>
      </c>
      <c r="C48" s="21" t="s">
        <v>148</v>
      </c>
      <c r="D48" s="22" t="s">
        <v>92</v>
      </c>
      <c r="E48" s="29">
        <v>0</v>
      </c>
      <c r="F48" s="23">
        <v>1.7</v>
      </c>
      <c r="G48" s="14">
        <f t="shared" si="0"/>
        <v>0</v>
      </c>
      <c r="H48" s="19">
        <f>G48/G50</f>
        <v>0</v>
      </c>
      <c r="I48" s="14">
        <f>ROUND(F48*Прил.10!$D$11,2)</f>
        <v>22.9</v>
      </c>
      <c r="J48" s="14">
        <f t="shared" si="1"/>
        <v>0</v>
      </c>
    </row>
    <row r="49" spans="1:10" s="5" customFormat="1" ht="15.6" customHeight="1" collapsed="1" x14ac:dyDescent="0.25">
      <c r="A49" s="12"/>
      <c r="B49" s="119" t="s">
        <v>315</v>
      </c>
      <c r="C49" s="119"/>
      <c r="D49" s="119"/>
      <c r="E49" s="119"/>
      <c r="F49" s="122"/>
      <c r="G49" s="14">
        <f>SUM(G24:G48)</f>
        <v>18426.68</v>
      </c>
      <c r="H49" s="19">
        <f>SUM(H24:H48)</f>
        <v>0.2051539549797988</v>
      </c>
      <c r="I49" s="14"/>
      <c r="J49" s="14">
        <f>SUM(J24:J48)</f>
        <v>248207.67000000004</v>
      </c>
    </row>
    <row r="50" spans="1:10" s="5" customFormat="1" ht="15.6" customHeight="1" x14ac:dyDescent="0.25">
      <c r="A50" s="12"/>
      <c r="B50" s="119" t="s">
        <v>316</v>
      </c>
      <c r="C50" s="118"/>
      <c r="D50" s="119"/>
      <c r="E50" s="119"/>
      <c r="F50" s="122"/>
      <c r="G50" s="14">
        <f>G23+G49</f>
        <v>89818.790000000008</v>
      </c>
      <c r="H50" s="19">
        <f>H23+H49</f>
        <v>1</v>
      </c>
      <c r="I50" s="14"/>
      <c r="J50" s="14">
        <f>J23+J49</f>
        <v>1209860.4500000002</v>
      </c>
    </row>
    <row r="51" spans="1:10" s="16" customFormat="1" ht="14.25" customHeight="1" x14ac:dyDescent="0.25">
      <c r="A51" s="3"/>
      <c r="B51" s="129" t="s">
        <v>44</v>
      </c>
      <c r="C51" s="129"/>
      <c r="D51" s="130"/>
      <c r="E51" s="131"/>
      <c r="F51" s="132"/>
      <c r="G51" s="132"/>
      <c r="H51" s="133"/>
      <c r="I51" s="24"/>
      <c r="J51" s="24"/>
    </row>
    <row r="52" spans="1:10" ht="15.6" customHeight="1" x14ac:dyDescent="0.25">
      <c r="A52" s="3"/>
      <c r="B52" s="134" t="s">
        <v>317</v>
      </c>
      <c r="C52" s="134"/>
      <c r="D52" s="112"/>
      <c r="E52" s="135"/>
      <c r="F52" s="136"/>
      <c r="G52" s="136"/>
      <c r="H52" s="137"/>
      <c r="I52" s="24"/>
      <c r="J52" s="24"/>
    </row>
    <row r="53" spans="1:10" ht="15.6" customHeight="1" x14ac:dyDescent="0.25">
      <c r="A53" s="3"/>
      <c r="B53" s="3"/>
      <c r="C53" s="58" t="s">
        <v>318</v>
      </c>
      <c r="D53" s="3"/>
      <c r="E53" s="59"/>
      <c r="F53" s="60"/>
      <c r="G53" s="61">
        <v>0</v>
      </c>
      <c r="H53" s="62">
        <v>0</v>
      </c>
      <c r="I53" s="63"/>
      <c r="J53" s="61">
        <v>0</v>
      </c>
    </row>
    <row r="54" spans="1:10" ht="15.6" customHeight="1" x14ac:dyDescent="0.25">
      <c r="A54" s="3"/>
      <c r="B54" s="3"/>
      <c r="C54" s="58" t="s">
        <v>319</v>
      </c>
      <c r="D54" s="3"/>
      <c r="E54" s="59"/>
      <c r="F54" s="60"/>
      <c r="G54" s="61">
        <v>0</v>
      </c>
      <c r="H54" s="62">
        <v>0</v>
      </c>
      <c r="I54" s="63"/>
      <c r="J54" s="61">
        <v>0</v>
      </c>
    </row>
    <row r="55" spans="1:10" ht="15.6" customHeight="1" x14ac:dyDescent="0.25">
      <c r="A55" s="3"/>
      <c r="B55" s="3"/>
      <c r="C55" s="64" t="s">
        <v>320</v>
      </c>
      <c r="D55" s="3"/>
      <c r="E55" s="65"/>
      <c r="F55" s="60"/>
      <c r="G55" s="61">
        <f>G53+G54</f>
        <v>0</v>
      </c>
      <c r="H55" s="62">
        <v>0</v>
      </c>
      <c r="I55" s="63"/>
      <c r="J55" s="61">
        <f>J54+J53</f>
        <v>0</v>
      </c>
    </row>
    <row r="56" spans="1:10" ht="31.15" customHeight="1" x14ac:dyDescent="0.25">
      <c r="A56" s="3"/>
      <c r="B56" s="3"/>
      <c r="C56" s="58" t="s">
        <v>321</v>
      </c>
      <c r="D56" s="3"/>
      <c r="E56" s="66"/>
      <c r="F56" s="60"/>
      <c r="G56" s="61">
        <f>G55</f>
        <v>0</v>
      </c>
      <c r="H56" s="62"/>
      <c r="I56" s="63"/>
      <c r="J56" s="61">
        <f>J55</f>
        <v>0</v>
      </c>
    </row>
    <row r="57" spans="1:10" s="5" customFormat="1" ht="15.6" customHeight="1" x14ac:dyDescent="0.25">
      <c r="A57" s="12"/>
      <c r="B57" s="117" t="s">
        <v>149</v>
      </c>
      <c r="C57" s="118"/>
      <c r="D57" s="119"/>
      <c r="E57" s="119"/>
      <c r="F57" s="122"/>
      <c r="G57" s="122"/>
      <c r="H57" s="119"/>
      <c r="I57" s="14"/>
      <c r="J57" s="14"/>
    </row>
    <row r="58" spans="1:10" s="5" customFormat="1" ht="15.6" customHeight="1" x14ac:dyDescent="0.25">
      <c r="A58" s="12"/>
      <c r="B58" s="119" t="s">
        <v>322</v>
      </c>
      <c r="C58" s="118"/>
      <c r="D58" s="119"/>
      <c r="E58" s="119"/>
      <c r="F58" s="122"/>
      <c r="G58" s="122"/>
      <c r="H58" s="119"/>
      <c r="I58" s="14"/>
      <c r="J58" s="14"/>
    </row>
    <row r="59" spans="1:10" s="5" customFormat="1" ht="46.9" customHeight="1" x14ac:dyDescent="0.25">
      <c r="A59" s="12">
        <v>7</v>
      </c>
      <c r="B59" s="20" t="s">
        <v>150</v>
      </c>
      <c r="C59" s="21" t="s">
        <v>151</v>
      </c>
      <c r="D59" s="22" t="s">
        <v>152</v>
      </c>
      <c r="E59" s="76">
        <v>1563</v>
      </c>
      <c r="F59" s="23">
        <v>381.18</v>
      </c>
      <c r="G59" s="14">
        <f>ROUND(F59*E59,2)</f>
        <v>595784.34</v>
      </c>
      <c r="H59" s="19">
        <f>G59/G114</f>
        <v>0.55450834158176088</v>
      </c>
      <c r="I59" s="14">
        <f>ROUND(F59*Прил.10!$D$12,2)</f>
        <v>3064.69</v>
      </c>
      <c r="J59" s="14">
        <f>ROUND(I59*E59,2)</f>
        <v>4790110.47</v>
      </c>
    </row>
    <row r="60" spans="1:10" s="5" customFormat="1" ht="46.9" customHeight="1" x14ac:dyDescent="0.25">
      <c r="A60" s="12">
        <v>8</v>
      </c>
      <c r="B60" s="13" t="s">
        <v>153</v>
      </c>
      <c r="C60" s="21" t="s">
        <v>154</v>
      </c>
      <c r="D60" s="22" t="s">
        <v>152</v>
      </c>
      <c r="E60" s="76">
        <v>781</v>
      </c>
      <c r="F60" s="23">
        <v>307</v>
      </c>
      <c r="G60" s="14">
        <f>ROUND(F60*E60,2)</f>
        <v>239767</v>
      </c>
      <c r="H60" s="19">
        <f>G60/G114</f>
        <v>0.22315591835803217</v>
      </c>
      <c r="I60" s="14">
        <f>ROUND(F60*Прил.10!$D$12,2)</f>
        <v>2468.2800000000002</v>
      </c>
      <c r="J60" s="14">
        <f>ROUND(I60*E60,2)</f>
        <v>1927726.68</v>
      </c>
    </row>
    <row r="61" spans="1:10" s="5" customFormat="1" ht="15.6" customHeight="1" x14ac:dyDescent="0.25">
      <c r="A61" s="12"/>
      <c r="B61" s="128" t="s">
        <v>323</v>
      </c>
      <c r="C61" s="119"/>
      <c r="D61" s="119"/>
      <c r="E61" s="119"/>
      <c r="F61" s="122"/>
      <c r="G61" s="23">
        <f>SUM(G59:G60)</f>
        <v>835551.34</v>
      </c>
      <c r="H61" s="19">
        <f>SUM(H59:H59)</f>
        <v>0.55450834158176088</v>
      </c>
      <c r="I61" s="14"/>
      <c r="J61" s="23">
        <f>SUM(J59:J60)</f>
        <v>6717837.1500000004</v>
      </c>
    </row>
    <row r="62" spans="1:10" s="5" customFormat="1" ht="15.6" hidden="1" customHeight="1" outlineLevel="1" x14ac:dyDescent="0.25">
      <c r="A62" s="12"/>
      <c r="B62" s="13" t="s">
        <v>155</v>
      </c>
      <c r="C62" s="21" t="s">
        <v>156</v>
      </c>
      <c r="D62" s="22" t="s">
        <v>157</v>
      </c>
      <c r="E62" s="29">
        <v>463</v>
      </c>
      <c r="F62" s="23">
        <v>137.06</v>
      </c>
      <c r="G62" s="14">
        <f t="shared" ref="G62:G93" si="2">ROUND(F62*E62,2)</f>
        <v>63458.78</v>
      </c>
      <c r="H62" s="19">
        <f>G62/G114</f>
        <v>5.906234940079462E-2</v>
      </c>
      <c r="I62" s="14">
        <f>ROUND(F62*Прил.10!$D$12,2)</f>
        <v>1101.96</v>
      </c>
      <c r="J62" s="14">
        <f t="shared" ref="J62:J93" si="3">ROUND(I62*E62,2)</f>
        <v>510207.48</v>
      </c>
    </row>
    <row r="63" spans="1:10" s="5" customFormat="1" ht="31.15" hidden="1" customHeight="1" outlineLevel="1" x14ac:dyDescent="0.25">
      <c r="A63" s="12"/>
      <c r="B63" s="20" t="s">
        <v>158</v>
      </c>
      <c r="C63" s="21" t="s">
        <v>159</v>
      </c>
      <c r="D63" s="22" t="s">
        <v>160</v>
      </c>
      <c r="E63" s="29">
        <v>39.962370383843002</v>
      </c>
      <c r="F63" s="23">
        <v>725.69</v>
      </c>
      <c r="G63" s="14">
        <f t="shared" si="2"/>
        <v>29000.29</v>
      </c>
      <c r="H63" s="19">
        <f>G63/G114</f>
        <v>2.6991147020229044E-2</v>
      </c>
      <c r="I63" s="14">
        <f>ROUND(F63*Прил.10!$D$12,2)</f>
        <v>5834.55</v>
      </c>
      <c r="J63" s="14">
        <f t="shared" si="3"/>
        <v>233162.45</v>
      </c>
    </row>
    <row r="64" spans="1:10" s="5" customFormat="1" ht="15.6" hidden="1" customHeight="1" outlineLevel="1" x14ac:dyDescent="0.25">
      <c r="A64" s="12"/>
      <c r="B64" s="13" t="s">
        <v>155</v>
      </c>
      <c r="C64" s="21" t="s">
        <v>161</v>
      </c>
      <c r="D64" s="22" t="s">
        <v>157</v>
      </c>
      <c r="E64" s="29">
        <v>330</v>
      </c>
      <c r="F64" s="23">
        <v>87.72</v>
      </c>
      <c r="G64" s="14">
        <f t="shared" si="2"/>
        <v>28947.599999999999</v>
      </c>
      <c r="H64" s="19">
        <f>G64/G114</f>
        <v>2.6942107388677222E-2</v>
      </c>
      <c r="I64" s="14">
        <f>ROUND(F64*Прил.10!$D$12,2)</f>
        <v>705.27</v>
      </c>
      <c r="J64" s="14">
        <f t="shared" si="3"/>
        <v>232739.1</v>
      </c>
    </row>
    <row r="65" spans="1:10" s="5" customFormat="1" ht="93.6" hidden="1" customHeight="1" outlineLevel="1" x14ac:dyDescent="0.25">
      <c r="A65" s="12"/>
      <c r="B65" s="20" t="s">
        <v>162</v>
      </c>
      <c r="C65" s="21" t="s">
        <v>163</v>
      </c>
      <c r="D65" s="22" t="s">
        <v>164</v>
      </c>
      <c r="E65" s="29">
        <v>1.5081409310424001</v>
      </c>
      <c r="F65" s="23">
        <v>10045</v>
      </c>
      <c r="G65" s="14">
        <f t="shared" si="2"/>
        <v>15149.28</v>
      </c>
      <c r="H65" s="19">
        <f>G65/G114</f>
        <v>1.4099736372657495E-2</v>
      </c>
      <c r="I65" s="14">
        <f>ROUND(F65*Прил.10!$D$12,2)</f>
        <v>80761.8</v>
      </c>
      <c r="J65" s="14">
        <f t="shared" si="3"/>
        <v>121800.18</v>
      </c>
    </row>
    <row r="66" spans="1:10" s="5" customFormat="1" ht="46.9" hidden="1" customHeight="1" outlineLevel="1" x14ac:dyDescent="0.25">
      <c r="A66" s="12"/>
      <c r="B66" s="20" t="s">
        <v>165</v>
      </c>
      <c r="C66" s="21" t="s">
        <v>166</v>
      </c>
      <c r="D66" s="22" t="s">
        <v>160</v>
      </c>
      <c r="E66" s="29">
        <v>6.9317887936220002</v>
      </c>
      <c r="F66" s="23">
        <v>1684.93</v>
      </c>
      <c r="G66" s="14">
        <f t="shared" si="2"/>
        <v>11679.58</v>
      </c>
      <c r="H66" s="19">
        <f>G66/G114</f>
        <v>1.0870417534256613E-2</v>
      </c>
      <c r="I66" s="14">
        <f>ROUND(F66*Прил.10!$D$12,2)</f>
        <v>13546.84</v>
      </c>
      <c r="J66" s="14">
        <f t="shared" si="3"/>
        <v>93903.83</v>
      </c>
    </row>
    <row r="67" spans="1:10" s="5" customFormat="1" ht="15.6" hidden="1" customHeight="1" outlineLevel="1" x14ac:dyDescent="0.25">
      <c r="A67" s="12"/>
      <c r="B67" s="20" t="s">
        <v>167</v>
      </c>
      <c r="C67" s="21" t="s">
        <v>168</v>
      </c>
      <c r="D67" s="22" t="s">
        <v>169</v>
      </c>
      <c r="E67" s="29">
        <v>1408.5805606982999</v>
      </c>
      <c r="F67" s="23">
        <v>6.78</v>
      </c>
      <c r="G67" s="14">
        <f t="shared" si="2"/>
        <v>9550.18</v>
      </c>
      <c r="H67" s="19">
        <f>G67/G114</f>
        <v>8.8885425783552848E-3</v>
      </c>
      <c r="I67" s="14">
        <f>ROUND(F67*Прил.10!$D$12,2)</f>
        <v>54.51</v>
      </c>
      <c r="J67" s="14">
        <f t="shared" si="3"/>
        <v>76781.73</v>
      </c>
    </row>
    <row r="68" spans="1:10" s="5" customFormat="1" ht="31.15" hidden="1" customHeight="1" outlineLevel="1" x14ac:dyDescent="0.25">
      <c r="A68" s="12"/>
      <c r="B68" s="20" t="s">
        <v>170</v>
      </c>
      <c r="C68" s="21" t="s">
        <v>171</v>
      </c>
      <c r="D68" s="22" t="s">
        <v>164</v>
      </c>
      <c r="E68" s="29">
        <v>1.0083744686064</v>
      </c>
      <c r="F68" s="23">
        <v>9424</v>
      </c>
      <c r="G68" s="14">
        <f t="shared" si="2"/>
        <v>9502.92</v>
      </c>
      <c r="H68" s="19">
        <f>G68/G114</f>
        <v>8.844556755862612E-3</v>
      </c>
      <c r="I68" s="14">
        <f>ROUND(F68*Прил.10!$D$12,2)</f>
        <v>75768.960000000006</v>
      </c>
      <c r="J68" s="14">
        <f t="shared" si="3"/>
        <v>76403.48</v>
      </c>
    </row>
    <row r="69" spans="1:10" s="5" customFormat="1" ht="62.45" hidden="1" customHeight="1" outlineLevel="1" x14ac:dyDescent="0.25">
      <c r="A69" s="12"/>
      <c r="B69" s="20" t="s">
        <v>172</v>
      </c>
      <c r="C69" s="21" t="s">
        <v>173</v>
      </c>
      <c r="D69" s="22" t="s">
        <v>164</v>
      </c>
      <c r="E69" s="29">
        <v>1.5899317918400999</v>
      </c>
      <c r="F69" s="23">
        <v>5582.57</v>
      </c>
      <c r="G69" s="14">
        <f t="shared" si="2"/>
        <v>8875.91</v>
      </c>
      <c r="H69" s="19">
        <f>G69/G114</f>
        <v>8.2609860711158802E-3</v>
      </c>
      <c r="I69" s="14">
        <f>ROUND(F69*Прил.10!$D$12,2)</f>
        <v>44883.86</v>
      </c>
      <c r="J69" s="14">
        <f t="shared" si="3"/>
        <v>71362.28</v>
      </c>
    </row>
    <row r="70" spans="1:10" s="5" customFormat="1" ht="31.15" hidden="1" customHeight="1" outlineLevel="1" x14ac:dyDescent="0.25">
      <c r="A70" s="12"/>
      <c r="B70" s="20" t="s">
        <v>174</v>
      </c>
      <c r="C70" s="21" t="s">
        <v>175</v>
      </c>
      <c r="D70" s="22" t="s">
        <v>160</v>
      </c>
      <c r="E70" s="29">
        <v>13.57491318508</v>
      </c>
      <c r="F70" s="23">
        <v>653.30999999999995</v>
      </c>
      <c r="G70" s="14">
        <f t="shared" si="2"/>
        <v>8868.6299999999992</v>
      </c>
      <c r="H70" s="19">
        <f>G70/G114</f>
        <v>8.254210430241004E-3</v>
      </c>
      <c r="I70" s="14">
        <f>ROUND(F70*Прил.10!$D$12,2)</f>
        <v>5252.61</v>
      </c>
      <c r="J70" s="14">
        <f t="shared" si="3"/>
        <v>71303.72</v>
      </c>
    </row>
    <row r="71" spans="1:10" s="5" customFormat="1" ht="46.9" hidden="1" customHeight="1" outlineLevel="1" x14ac:dyDescent="0.25">
      <c r="A71" s="12"/>
      <c r="B71" s="20" t="s">
        <v>176</v>
      </c>
      <c r="C71" s="21" t="s">
        <v>177</v>
      </c>
      <c r="D71" s="22" t="s">
        <v>164</v>
      </c>
      <c r="E71" s="29">
        <v>1.1343029608788</v>
      </c>
      <c r="F71" s="23">
        <v>6785.77</v>
      </c>
      <c r="G71" s="14">
        <f t="shared" si="2"/>
        <v>7697.12</v>
      </c>
      <c r="H71" s="19">
        <f>G71/G114</f>
        <v>7.163862759729139E-3</v>
      </c>
      <c r="I71" s="14">
        <f>ROUND(F71*Прил.10!$D$12,2)</f>
        <v>54557.59</v>
      </c>
      <c r="J71" s="14">
        <f t="shared" si="3"/>
        <v>61884.84</v>
      </c>
    </row>
    <row r="72" spans="1:10" s="5" customFormat="1" ht="46.9" hidden="1" customHeight="1" outlineLevel="1" x14ac:dyDescent="0.25">
      <c r="A72" s="12"/>
      <c r="B72" s="20" t="s">
        <v>178</v>
      </c>
      <c r="C72" s="21" t="s">
        <v>179</v>
      </c>
      <c r="D72" s="22" t="s">
        <v>160</v>
      </c>
      <c r="E72" s="29">
        <v>7.5251636964081996</v>
      </c>
      <c r="F72" s="23">
        <v>1010</v>
      </c>
      <c r="G72" s="14">
        <f t="shared" si="2"/>
        <v>7600.42</v>
      </c>
      <c r="H72" s="19">
        <f>G72/G114</f>
        <v>7.0738621453609336E-3</v>
      </c>
      <c r="I72" s="14">
        <f>ROUND(F72*Прил.10!$D$12,2)</f>
        <v>8120.4</v>
      </c>
      <c r="J72" s="14">
        <f t="shared" si="3"/>
        <v>61107.34</v>
      </c>
    </row>
    <row r="73" spans="1:10" s="5" customFormat="1" ht="31.15" hidden="1" customHeight="1" outlineLevel="1" x14ac:dyDescent="0.25">
      <c r="A73" s="12"/>
      <c r="B73" s="20" t="s">
        <v>180</v>
      </c>
      <c r="C73" s="21" t="s">
        <v>181</v>
      </c>
      <c r="D73" s="22" t="s">
        <v>160</v>
      </c>
      <c r="E73" s="29">
        <v>12.241556886248</v>
      </c>
      <c r="F73" s="23">
        <v>560</v>
      </c>
      <c r="G73" s="14">
        <f t="shared" si="2"/>
        <v>6855.27</v>
      </c>
      <c r="H73" s="19">
        <f>G73/G114</f>
        <v>6.3803362115815243E-3</v>
      </c>
      <c r="I73" s="14">
        <f>ROUND(F73*Прил.10!$D$12,2)</f>
        <v>4502.3999999999996</v>
      </c>
      <c r="J73" s="14">
        <f t="shared" si="3"/>
        <v>55116.39</v>
      </c>
    </row>
    <row r="74" spans="1:10" s="5" customFormat="1" ht="31.15" hidden="1" customHeight="1" outlineLevel="1" x14ac:dyDescent="0.25">
      <c r="A74" s="12"/>
      <c r="B74" s="20" t="s">
        <v>182</v>
      </c>
      <c r="C74" s="21" t="s">
        <v>183</v>
      </c>
      <c r="D74" s="22" t="s">
        <v>169</v>
      </c>
      <c r="E74" s="29">
        <v>1351.0412004243999</v>
      </c>
      <c r="F74" s="23">
        <v>3.62</v>
      </c>
      <c r="G74" s="14">
        <f t="shared" si="2"/>
        <v>4890.7700000000004</v>
      </c>
      <c r="H74" s="19">
        <f>G74/G114</f>
        <v>4.5519369672553482E-3</v>
      </c>
      <c r="I74" s="14">
        <f>ROUND(F74*Прил.10!$D$12,2)</f>
        <v>29.1</v>
      </c>
      <c r="J74" s="14">
        <f t="shared" si="3"/>
        <v>39315.300000000003</v>
      </c>
    </row>
    <row r="75" spans="1:10" s="5" customFormat="1" ht="31.15" hidden="1" customHeight="1" outlineLevel="1" x14ac:dyDescent="0.25">
      <c r="A75" s="12"/>
      <c r="B75" s="20" t="s">
        <v>184</v>
      </c>
      <c r="C75" s="21" t="s">
        <v>185</v>
      </c>
      <c r="D75" s="22" t="s">
        <v>164</v>
      </c>
      <c r="E75" s="29">
        <v>0.24900064452951001</v>
      </c>
      <c r="F75" s="23">
        <v>17796.96</v>
      </c>
      <c r="G75" s="14">
        <f t="shared" si="2"/>
        <v>4431.45</v>
      </c>
      <c r="H75" s="19">
        <f>G75/G114</f>
        <v>4.1244387026058696E-3</v>
      </c>
      <c r="I75" s="14">
        <f>ROUND(F75*Прил.10!$D$12,2)</f>
        <v>143087.56</v>
      </c>
      <c r="J75" s="14">
        <f t="shared" si="3"/>
        <v>35628.89</v>
      </c>
    </row>
    <row r="76" spans="1:10" s="5" customFormat="1" ht="31.15" hidden="1" customHeight="1" outlineLevel="1" x14ac:dyDescent="0.25">
      <c r="A76" s="12"/>
      <c r="B76" s="20" t="s">
        <v>186</v>
      </c>
      <c r="C76" s="21" t="s">
        <v>187</v>
      </c>
      <c r="D76" s="22" t="s">
        <v>164</v>
      </c>
      <c r="E76" s="29">
        <v>1.0181430915215</v>
      </c>
      <c r="F76" s="23">
        <v>3960</v>
      </c>
      <c r="G76" s="14">
        <f t="shared" si="2"/>
        <v>4031.85</v>
      </c>
      <c r="H76" s="19">
        <f>G76/G114</f>
        <v>3.7525230304079876E-3</v>
      </c>
      <c r="I76" s="14">
        <f>ROUND(F76*Прил.10!$D$12,2)</f>
        <v>31838.400000000001</v>
      </c>
      <c r="J76" s="14">
        <f t="shared" si="3"/>
        <v>32416.05</v>
      </c>
    </row>
    <row r="77" spans="1:10" s="5" customFormat="1" ht="31.15" hidden="1" customHeight="1" outlineLevel="1" x14ac:dyDescent="0.25">
      <c r="A77" s="12"/>
      <c r="B77" s="20" t="s">
        <v>188</v>
      </c>
      <c r="C77" s="21" t="s">
        <v>189</v>
      </c>
      <c r="D77" s="22" t="s">
        <v>160</v>
      </c>
      <c r="E77" s="29">
        <v>63.839886814567997</v>
      </c>
      <c r="F77" s="23">
        <v>54.95</v>
      </c>
      <c r="G77" s="14">
        <f t="shared" si="2"/>
        <v>3508</v>
      </c>
      <c r="H77" s="19">
        <f>G77/G114</f>
        <v>3.2649654105860143E-3</v>
      </c>
      <c r="I77" s="14">
        <f>ROUND(F77*Прил.10!$D$12,2)</f>
        <v>441.8</v>
      </c>
      <c r="J77" s="14">
        <f t="shared" si="3"/>
        <v>28204.46</v>
      </c>
    </row>
    <row r="78" spans="1:10" s="5" customFormat="1" ht="31.15" hidden="1" customHeight="1" outlineLevel="1" x14ac:dyDescent="0.25">
      <c r="A78" s="12"/>
      <c r="B78" s="20" t="s">
        <v>190</v>
      </c>
      <c r="C78" s="21" t="s">
        <v>191</v>
      </c>
      <c r="D78" s="22" t="s">
        <v>160</v>
      </c>
      <c r="E78" s="29">
        <v>4.9800013024625001</v>
      </c>
      <c r="F78" s="23">
        <v>517.91</v>
      </c>
      <c r="G78" s="14">
        <f t="shared" si="2"/>
        <v>2579.19</v>
      </c>
      <c r="H78" s="19">
        <f>G78/G114</f>
        <v>2.4005034599000404E-3</v>
      </c>
      <c r="I78" s="14">
        <f>ROUND(F78*Прил.10!$D$12,2)</f>
        <v>4164</v>
      </c>
      <c r="J78" s="14">
        <f t="shared" si="3"/>
        <v>20736.73</v>
      </c>
    </row>
    <row r="79" spans="1:10" s="5" customFormat="1" ht="31.15" hidden="1" customHeight="1" outlineLevel="1" x14ac:dyDescent="0.25">
      <c r="A79" s="12"/>
      <c r="B79" s="20" t="s">
        <v>192</v>
      </c>
      <c r="C79" s="21" t="s">
        <v>193</v>
      </c>
      <c r="D79" s="22" t="s">
        <v>194</v>
      </c>
      <c r="E79" s="29">
        <v>1.03</v>
      </c>
      <c r="F79" s="23">
        <v>1740.2</v>
      </c>
      <c r="G79" s="14">
        <f t="shared" si="2"/>
        <v>1792.41</v>
      </c>
      <c r="H79" s="19">
        <f>G79/G114</f>
        <v>1.6682316566671829E-3</v>
      </c>
      <c r="I79" s="14">
        <f>ROUND(F79*Прил.10!$D$12,2)</f>
        <v>13991.21</v>
      </c>
      <c r="J79" s="14">
        <f t="shared" si="3"/>
        <v>14410.95</v>
      </c>
    </row>
    <row r="80" spans="1:10" s="5" customFormat="1" ht="31.15" hidden="1" customHeight="1" outlineLevel="1" x14ac:dyDescent="0.25">
      <c r="A80" s="12"/>
      <c r="B80" s="20" t="s">
        <v>195</v>
      </c>
      <c r="C80" s="21" t="s">
        <v>196</v>
      </c>
      <c r="D80" s="22" t="s">
        <v>164</v>
      </c>
      <c r="E80" s="29">
        <v>0.39516797963366002</v>
      </c>
      <c r="F80" s="23">
        <v>4455.2</v>
      </c>
      <c r="G80" s="14">
        <f t="shared" si="2"/>
        <v>1760.55</v>
      </c>
      <c r="H80" s="19">
        <f>G80/G114</f>
        <v>1.6385789206405949E-3</v>
      </c>
      <c r="I80" s="14">
        <f>ROUND(F80*Прил.10!$D$12,2)</f>
        <v>35819.81</v>
      </c>
      <c r="J80" s="14">
        <f t="shared" si="3"/>
        <v>14154.84</v>
      </c>
    </row>
    <row r="81" spans="1:10" s="5" customFormat="1" ht="46.9" hidden="1" customHeight="1" outlineLevel="1" x14ac:dyDescent="0.25">
      <c r="A81" s="12"/>
      <c r="B81" s="20" t="s">
        <v>197</v>
      </c>
      <c r="C81" s="21" t="s">
        <v>198</v>
      </c>
      <c r="D81" s="22" t="s">
        <v>164</v>
      </c>
      <c r="E81" s="29">
        <v>0.21746865959193001</v>
      </c>
      <c r="F81" s="23">
        <v>6305.86</v>
      </c>
      <c r="G81" s="14">
        <f t="shared" si="2"/>
        <v>1371.33</v>
      </c>
      <c r="H81" s="19">
        <f>G81/G114</f>
        <v>1.2763241210088138E-3</v>
      </c>
      <c r="I81" s="14">
        <f>ROUND(F81*Прил.10!$D$12,2)</f>
        <v>50699.11</v>
      </c>
      <c r="J81" s="14">
        <f t="shared" si="3"/>
        <v>11025.47</v>
      </c>
    </row>
    <row r="82" spans="1:10" s="5" customFormat="1" ht="46.9" hidden="1" customHeight="1" outlineLevel="1" x14ac:dyDescent="0.25">
      <c r="A82" s="12"/>
      <c r="B82" s="20" t="s">
        <v>199</v>
      </c>
      <c r="C82" s="21" t="s">
        <v>200</v>
      </c>
      <c r="D82" s="22" t="s">
        <v>164</v>
      </c>
      <c r="E82" s="29">
        <v>0.19469362435240001</v>
      </c>
      <c r="F82" s="23">
        <v>6503.23</v>
      </c>
      <c r="G82" s="14">
        <f t="shared" si="2"/>
        <v>1266.1400000000001</v>
      </c>
      <c r="H82" s="19">
        <f>G82/G114</f>
        <v>1.1784216946862532E-3</v>
      </c>
      <c r="I82" s="14">
        <f>ROUND(F82*Прил.10!$D$12,2)</f>
        <v>52285.97</v>
      </c>
      <c r="J82" s="14">
        <f t="shared" si="3"/>
        <v>10179.75</v>
      </c>
    </row>
    <row r="83" spans="1:10" s="5" customFormat="1" ht="31.15" hidden="1" customHeight="1" outlineLevel="1" x14ac:dyDescent="0.25">
      <c r="A83" s="12"/>
      <c r="B83" s="20" t="s">
        <v>201</v>
      </c>
      <c r="C83" s="21" t="s">
        <v>202</v>
      </c>
      <c r="D83" s="22" t="s">
        <v>160</v>
      </c>
      <c r="E83" s="29">
        <v>0.20315817604702999</v>
      </c>
      <c r="F83" s="23">
        <v>5197.2299999999996</v>
      </c>
      <c r="G83" s="14">
        <f t="shared" si="2"/>
        <v>1055.8599999999999</v>
      </c>
      <c r="H83" s="19">
        <f>G83/G114</f>
        <v>9.8270991403117129E-4</v>
      </c>
      <c r="I83" s="14">
        <f>ROUND(F83*Прил.10!$D$12,2)</f>
        <v>41785.730000000003</v>
      </c>
      <c r="J83" s="14">
        <f t="shared" si="3"/>
        <v>8489.11</v>
      </c>
    </row>
    <row r="84" spans="1:10" s="5" customFormat="1" ht="31.15" hidden="1" customHeight="1" outlineLevel="1" x14ac:dyDescent="0.25">
      <c r="A84" s="12"/>
      <c r="B84" s="20" t="s">
        <v>203</v>
      </c>
      <c r="C84" s="21" t="s">
        <v>204</v>
      </c>
      <c r="D84" s="22" t="s">
        <v>160</v>
      </c>
      <c r="E84" s="29">
        <v>1.9776023667963001</v>
      </c>
      <c r="F84" s="23">
        <v>519.79999999999995</v>
      </c>
      <c r="G84" s="14">
        <f t="shared" si="2"/>
        <v>1027.96</v>
      </c>
      <c r="H84" s="19">
        <f>G84/G114</f>
        <v>9.5674282881014802E-4</v>
      </c>
      <c r="I84" s="14">
        <f>ROUND(F84*Прил.10!$D$12,2)</f>
        <v>4179.1899999999996</v>
      </c>
      <c r="J84" s="14">
        <f t="shared" si="3"/>
        <v>8264.7800000000007</v>
      </c>
    </row>
    <row r="85" spans="1:10" s="5" customFormat="1" ht="31.15" hidden="1" customHeight="1" outlineLevel="1" x14ac:dyDescent="0.25">
      <c r="A85" s="12"/>
      <c r="B85" s="20" t="s">
        <v>205</v>
      </c>
      <c r="C85" s="21" t="s">
        <v>206</v>
      </c>
      <c r="D85" s="22" t="s">
        <v>160</v>
      </c>
      <c r="E85" s="29">
        <v>0.66544997859692001</v>
      </c>
      <c r="F85" s="23">
        <v>711.5</v>
      </c>
      <c r="G85" s="14">
        <f t="shared" si="2"/>
        <v>473.47</v>
      </c>
      <c r="H85" s="19">
        <f>G85/G114</f>
        <v>4.4066795124006849E-4</v>
      </c>
      <c r="I85" s="14">
        <f>ROUND(F85*Прил.10!$D$12,2)</f>
        <v>5720.46</v>
      </c>
      <c r="J85" s="14">
        <f t="shared" si="3"/>
        <v>3806.68</v>
      </c>
    </row>
    <row r="86" spans="1:10" s="5" customFormat="1" ht="46.9" hidden="1" customHeight="1" outlineLevel="1" x14ac:dyDescent="0.25">
      <c r="A86" s="12"/>
      <c r="B86" s="20" t="s">
        <v>207</v>
      </c>
      <c r="C86" s="21" t="s">
        <v>208</v>
      </c>
      <c r="D86" s="22" t="s">
        <v>160</v>
      </c>
      <c r="E86" s="29">
        <v>0.29288961384653001</v>
      </c>
      <c r="F86" s="23">
        <v>1430</v>
      </c>
      <c r="G86" s="14">
        <f t="shared" si="2"/>
        <v>418.83</v>
      </c>
      <c r="H86" s="19">
        <f>G86/G114</f>
        <v>3.8981341588248012E-4</v>
      </c>
      <c r="I86" s="14">
        <f>ROUND(F86*Прил.10!$D$12,2)</f>
        <v>11497.2</v>
      </c>
      <c r="J86" s="14">
        <f t="shared" si="3"/>
        <v>3367.41</v>
      </c>
    </row>
    <row r="87" spans="1:10" s="5" customFormat="1" ht="15.6" hidden="1" customHeight="1" outlineLevel="1" x14ac:dyDescent="0.25">
      <c r="A87" s="12"/>
      <c r="B87" s="20" t="s">
        <v>209</v>
      </c>
      <c r="C87" s="21" t="s">
        <v>210</v>
      </c>
      <c r="D87" s="22" t="s">
        <v>164</v>
      </c>
      <c r="E87" s="29">
        <v>3.2216168298100999E-2</v>
      </c>
      <c r="F87" s="23">
        <v>11978</v>
      </c>
      <c r="G87" s="14">
        <f t="shared" si="2"/>
        <v>385.89</v>
      </c>
      <c r="H87" s="19">
        <f>G87/G114</f>
        <v>3.591555023634655E-4</v>
      </c>
      <c r="I87" s="14">
        <f>ROUND(F87*Прил.10!$D$12,2)</f>
        <v>96303.12</v>
      </c>
      <c r="J87" s="14">
        <f t="shared" si="3"/>
        <v>3102.52</v>
      </c>
    </row>
    <row r="88" spans="1:10" s="5" customFormat="1" ht="46.9" hidden="1" customHeight="1" outlineLevel="1" x14ac:dyDescent="0.25">
      <c r="A88" s="12"/>
      <c r="B88" s="20" t="s">
        <v>211</v>
      </c>
      <c r="C88" s="21" t="s">
        <v>212</v>
      </c>
      <c r="D88" s="22" t="s">
        <v>213</v>
      </c>
      <c r="E88" s="29">
        <v>25</v>
      </c>
      <c r="F88" s="23">
        <v>15.41</v>
      </c>
      <c r="G88" s="14">
        <f t="shared" si="2"/>
        <v>385.25</v>
      </c>
      <c r="H88" s="19">
        <f>G88/G114</f>
        <v>3.5855984162721263E-4</v>
      </c>
      <c r="I88" s="14">
        <f>ROUND(F88*Прил.10!$D$12,2)</f>
        <v>123.9</v>
      </c>
      <c r="J88" s="14">
        <f t="shared" si="3"/>
        <v>3097.5</v>
      </c>
    </row>
    <row r="89" spans="1:10" s="5" customFormat="1" ht="15.6" hidden="1" customHeight="1" outlineLevel="1" x14ac:dyDescent="0.25">
      <c r="A89" s="12"/>
      <c r="B89" s="20" t="s">
        <v>214</v>
      </c>
      <c r="C89" s="21" t="s">
        <v>215</v>
      </c>
      <c r="D89" s="22" t="s">
        <v>164</v>
      </c>
      <c r="E89" s="29">
        <v>0.10894983526407</v>
      </c>
      <c r="F89" s="23">
        <v>3316.55</v>
      </c>
      <c r="G89" s="14">
        <f t="shared" si="2"/>
        <v>361.34</v>
      </c>
      <c r="H89" s="19">
        <f>G89/G114</f>
        <v>3.3630632880876578E-4</v>
      </c>
      <c r="I89" s="14">
        <f>ROUND(F89*Прил.10!$D$12,2)</f>
        <v>26665.06</v>
      </c>
      <c r="J89" s="14">
        <f t="shared" si="3"/>
        <v>2905.15</v>
      </c>
    </row>
    <row r="90" spans="1:10" s="5" customFormat="1" ht="31.15" hidden="1" customHeight="1" outlineLevel="1" x14ac:dyDescent="0.25">
      <c r="A90" s="12"/>
      <c r="B90" s="20" t="s">
        <v>216</v>
      </c>
      <c r="C90" s="21" t="s">
        <v>217</v>
      </c>
      <c r="D90" s="22" t="s">
        <v>160</v>
      </c>
      <c r="E90" s="29">
        <v>0.58537475531328997</v>
      </c>
      <c r="F90" s="23">
        <v>600</v>
      </c>
      <c r="G90" s="14">
        <f t="shared" si="2"/>
        <v>351.22</v>
      </c>
      <c r="H90" s="19">
        <f>G90/G114</f>
        <v>3.2688744341676738E-4</v>
      </c>
      <c r="I90" s="14">
        <f>ROUND(F90*Прил.10!$D$12,2)</f>
        <v>4824</v>
      </c>
      <c r="J90" s="14">
        <f t="shared" si="3"/>
        <v>2823.85</v>
      </c>
    </row>
    <row r="91" spans="1:10" s="5" customFormat="1" ht="15.6" hidden="1" customHeight="1" outlineLevel="1" x14ac:dyDescent="0.25">
      <c r="A91" s="12"/>
      <c r="B91" s="20" t="s">
        <v>218</v>
      </c>
      <c r="C91" s="21" t="s">
        <v>219</v>
      </c>
      <c r="D91" s="22" t="s">
        <v>164</v>
      </c>
      <c r="E91" s="29">
        <v>0.10181384249663999</v>
      </c>
      <c r="F91" s="23">
        <v>2606.9</v>
      </c>
      <c r="G91" s="14">
        <f t="shared" si="2"/>
        <v>265.42</v>
      </c>
      <c r="H91" s="19">
        <f>G91/G114</f>
        <v>2.470316759628677E-4</v>
      </c>
      <c r="I91" s="14">
        <f>ROUND(F91*Прил.10!$D$12,2)</f>
        <v>20959.48</v>
      </c>
      <c r="J91" s="14">
        <f t="shared" si="3"/>
        <v>2133.9699999999998</v>
      </c>
    </row>
    <row r="92" spans="1:10" s="5" customFormat="1" ht="15.6" hidden="1" customHeight="1" outlineLevel="1" x14ac:dyDescent="0.25">
      <c r="A92" s="12"/>
      <c r="B92" s="20" t="s">
        <v>220</v>
      </c>
      <c r="C92" s="21" t="s">
        <v>221</v>
      </c>
      <c r="D92" s="22" t="s">
        <v>169</v>
      </c>
      <c r="E92" s="29">
        <v>6.8116357589111001</v>
      </c>
      <c r="F92" s="23">
        <v>35.53</v>
      </c>
      <c r="G92" s="14">
        <f t="shared" si="2"/>
        <v>242.02</v>
      </c>
      <c r="H92" s="19">
        <f>G92/G114</f>
        <v>2.2525283029362235E-4</v>
      </c>
      <c r="I92" s="14">
        <f>ROUND(F92*Прил.10!$D$12,2)</f>
        <v>285.66000000000003</v>
      </c>
      <c r="J92" s="14">
        <f t="shared" si="3"/>
        <v>1945.81</v>
      </c>
    </row>
    <row r="93" spans="1:10" s="5" customFormat="1" ht="46.9" hidden="1" customHeight="1" outlineLevel="1" x14ac:dyDescent="0.25">
      <c r="A93" s="12"/>
      <c r="B93" s="20" t="s">
        <v>222</v>
      </c>
      <c r="C93" s="21" t="s">
        <v>223</v>
      </c>
      <c r="D93" s="22" t="s">
        <v>152</v>
      </c>
      <c r="E93" s="29">
        <v>622.48959715036995</v>
      </c>
      <c r="F93" s="23">
        <v>0.37</v>
      </c>
      <c r="G93" s="14">
        <f t="shared" si="2"/>
        <v>230.32</v>
      </c>
      <c r="H93" s="19">
        <f>G93/G114</f>
        <v>2.1436340745899964E-4</v>
      </c>
      <c r="I93" s="14">
        <f>ROUND(F93*Прил.10!$D$12,2)</f>
        <v>2.97</v>
      </c>
      <c r="J93" s="14">
        <f t="shared" si="3"/>
        <v>1848.79</v>
      </c>
    </row>
    <row r="94" spans="1:10" s="5" customFormat="1" ht="46.9" hidden="1" customHeight="1" outlineLevel="1" x14ac:dyDescent="0.25">
      <c r="A94" s="12"/>
      <c r="B94" s="20" t="s">
        <v>224</v>
      </c>
      <c r="C94" s="21" t="s">
        <v>225</v>
      </c>
      <c r="D94" s="22" t="s">
        <v>160</v>
      </c>
      <c r="E94" s="29">
        <v>0.20406746522645999</v>
      </c>
      <c r="F94" s="23">
        <v>1056</v>
      </c>
      <c r="G94" s="14">
        <f t="shared" ref="G94:G125" si="4">ROUND(F94*E94,2)</f>
        <v>215.5</v>
      </c>
      <c r="H94" s="19">
        <f>G94/G114</f>
        <v>2.0057013853514425E-4</v>
      </c>
      <c r="I94" s="14">
        <f>ROUND(F94*Прил.10!$D$12,2)</f>
        <v>8490.24</v>
      </c>
      <c r="J94" s="14">
        <f t="shared" ref="J94:J125" si="5">ROUND(I94*E94,2)</f>
        <v>1732.58</v>
      </c>
    </row>
    <row r="95" spans="1:10" s="5" customFormat="1" ht="15.6" hidden="1" customHeight="1" outlineLevel="1" x14ac:dyDescent="0.25">
      <c r="A95" s="12"/>
      <c r="B95" s="20" t="s">
        <v>226</v>
      </c>
      <c r="C95" s="21" t="s">
        <v>227</v>
      </c>
      <c r="D95" s="22" t="s">
        <v>164</v>
      </c>
      <c r="E95" s="29">
        <v>7.0538507280370005E-2</v>
      </c>
      <c r="F95" s="23">
        <v>1696.01</v>
      </c>
      <c r="G95" s="14">
        <f t="shared" si="4"/>
        <v>119.63</v>
      </c>
      <c r="H95" s="19">
        <f>G95/G114</f>
        <v>1.1134202168426592E-4</v>
      </c>
      <c r="I95" s="14">
        <f>ROUND(F95*Прил.10!$D$12,2)</f>
        <v>13635.92</v>
      </c>
      <c r="J95" s="14">
        <f t="shared" si="5"/>
        <v>961.86</v>
      </c>
    </row>
    <row r="96" spans="1:10" s="5" customFormat="1" ht="15.6" hidden="1" customHeight="1" outlineLevel="1" x14ac:dyDescent="0.25">
      <c r="A96" s="12"/>
      <c r="B96" s="20" t="s">
        <v>228</v>
      </c>
      <c r="C96" s="21" t="s">
        <v>229</v>
      </c>
      <c r="D96" s="22" t="s">
        <v>160</v>
      </c>
      <c r="E96" s="29">
        <v>41.245136108963997</v>
      </c>
      <c r="F96" s="23">
        <v>2.44</v>
      </c>
      <c r="G96" s="14">
        <f t="shared" si="4"/>
        <v>100.64</v>
      </c>
      <c r="H96" s="19">
        <f>G96/G114</f>
        <v>9.3667650775762959E-5</v>
      </c>
      <c r="I96" s="14">
        <f>ROUND(F96*Прил.10!$D$12,2)</f>
        <v>19.62</v>
      </c>
      <c r="J96" s="14">
        <f t="shared" si="5"/>
        <v>809.23</v>
      </c>
    </row>
    <row r="97" spans="1:10" s="5" customFormat="1" ht="46.9" hidden="1" customHeight="1" outlineLevel="1" x14ac:dyDescent="0.25">
      <c r="A97" s="12"/>
      <c r="B97" s="20" t="s">
        <v>230</v>
      </c>
      <c r="C97" s="21" t="s">
        <v>231</v>
      </c>
      <c r="D97" s="22" t="s">
        <v>164</v>
      </c>
      <c r="E97" s="29">
        <v>1.6928770379873E-2</v>
      </c>
      <c r="F97" s="23">
        <v>5817.58</v>
      </c>
      <c r="G97" s="14">
        <f t="shared" si="4"/>
        <v>98.48</v>
      </c>
      <c r="H97" s="19">
        <f>G97/G114</f>
        <v>9.1657295790909541E-5</v>
      </c>
      <c r="I97" s="14">
        <f>ROUND(F97*Прил.10!$D$12,2)</f>
        <v>46773.34</v>
      </c>
      <c r="J97" s="14">
        <f t="shared" si="5"/>
        <v>791.82</v>
      </c>
    </row>
    <row r="98" spans="1:10" s="5" customFormat="1" ht="31.15" hidden="1" customHeight="1" outlineLevel="1" x14ac:dyDescent="0.25">
      <c r="A98" s="12"/>
      <c r="B98" s="20" t="s">
        <v>232</v>
      </c>
      <c r="C98" s="21" t="s">
        <v>233</v>
      </c>
      <c r="D98" s="22" t="s">
        <v>169</v>
      </c>
      <c r="E98" s="29">
        <v>3.3719581605801001</v>
      </c>
      <c r="F98" s="23">
        <v>28.72</v>
      </c>
      <c r="G98" s="14">
        <f t="shared" si="4"/>
        <v>96.84</v>
      </c>
      <c r="H98" s="19">
        <f>G98/G114</f>
        <v>9.0130915154261582E-5</v>
      </c>
      <c r="I98" s="14">
        <f>ROUND(F98*Прил.10!$D$12,2)</f>
        <v>230.91</v>
      </c>
      <c r="J98" s="14">
        <f t="shared" si="5"/>
        <v>778.62</v>
      </c>
    </row>
    <row r="99" spans="1:10" s="5" customFormat="1" ht="31.15" hidden="1" customHeight="1" outlineLevel="1" x14ac:dyDescent="0.25">
      <c r="A99" s="12"/>
      <c r="B99" s="20" t="s">
        <v>234</v>
      </c>
      <c r="C99" s="21" t="s">
        <v>235</v>
      </c>
      <c r="D99" s="22" t="s">
        <v>164</v>
      </c>
      <c r="E99" s="29">
        <v>4.5552389573757998E-3</v>
      </c>
      <c r="F99" s="23">
        <v>9793</v>
      </c>
      <c r="G99" s="14">
        <f t="shared" si="4"/>
        <v>44.61</v>
      </c>
      <c r="H99" s="19">
        <f>G99/G114</f>
        <v>4.1519414756625454E-5</v>
      </c>
      <c r="I99" s="14">
        <f>ROUND(F99*Прил.10!$D$12,2)</f>
        <v>78735.72</v>
      </c>
      <c r="J99" s="14">
        <f t="shared" si="5"/>
        <v>358.66</v>
      </c>
    </row>
    <row r="100" spans="1:10" s="5" customFormat="1" ht="15.6" hidden="1" customHeight="1" outlineLevel="1" x14ac:dyDescent="0.25">
      <c r="A100" s="12"/>
      <c r="B100" s="20" t="s">
        <v>236</v>
      </c>
      <c r="C100" s="21" t="s">
        <v>237</v>
      </c>
      <c r="D100" s="22" t="s">
        <v>164</v>
      </c>
      <c r="E100" s="29">
        <v>2.2729999025657002E-2</v>
      </c>
      <c r="F100" s="23">
        <v>1946.91</v>
      </c>
      <c r="G100" s="14">
        <f t="shared" si="4"/>
        <v>44.25</v>
      </c>
      <c r="H100" s="19">
        <f>G100/G114</f>
        <v>4.1184355592483218E-5</v>
      </c>
      <c r="I100" s="14">
        <f>ROUND(F100*Прил.10!$D$12,2)</f>
        <v>15653.16</v>
      </c>
      <c r="J100" s="14">
        <f t="shared" si="5"/>
        <v>355.8</v>
      </c>
    </row>
    <row r="101" spans="1:10" s="5" customFormat="1" ht="46.9" hidden="1" customHeight="1" outlineLevel="1" x14ac:dyDescent="0.25">
      <c r="A101" s="12"/>
      <c r="B101" s="20" t="s">
        <v>238</v>
      </c>
      <c r="C101" s="21" t="s">
        <v>239</v>
      </c>
      <c r="D101" s="22" t="s">
        <v>160</v>
      </c>
      <c r="E101" s="29">
        <v>6.5070198358121001E-2</v>
      </c>
      <c r="F101" s="23">
        <v>558.33000000000004</v>
      </c>
      <c r="G101" s="14">
        <f t="shared" si="4"/>
        <v>36.33</v>
      </c>
      <c r="H101" s="19">
        <f>G101/G114</f>
        <v>3.3813053981354017E-5</v>
      </c>
      <c r="I101" s="14">
        <f>ROUND(F101*Прил.10!$D$12,2)</f>
        <v>4488.97</v>
      </c>
      <c r="J101" s="14">
        <f t="shared" si="5"/>
        <v>292.10000000000002</v>
      </c>
    </row>
    <row r="102" spans="1:10" s="5" customFormat="1" ht="31.15" hidden="1" customHeight="1" outlineLevel="1" x14ac:dyDescent="0.25">
      <c r="A102" s="12"/>
      <c r="B102" s="20" t="s">
        <v>240</v>
      </c>
      <c r="C102" s="21" t="s">
        <v>241</v>
      </c>
      <c r="D102" s="22" t="s">
        <v>164</v>
      </c>
      <c r="E102" s="29">
        <v>5.8781618024549001E-3</v>
      </c>
      <c r="F102" s="23">
        <v>5989</v>
      </c>
      <c r="G102" s="14">
        <f t="shared" si="4"/>
        <v>35.200000000000003</v>
      </c>
      <c r="H102" s="19">
        <f>G102/G114</f>
        <v>3.2761340493907558E-5</v>
      </c>
      <c r="I102" s="14">
        <f>ROUND(F102*Прил.10!$D$12,2)</f>
        <v>48151.56</v>
      </c>
      <c r="J102" s="14">
        <f t="shared" si="5"/>
        <v>283.04000000000002</v>
      </c>
    </row>
    <row r="103" spans="1:10" s="5" customFormat="1" ht="15.6" hidden="1" customHeight="1" outlineLevel="1" x14ac:dyDescent="0.25">
      <c r="A103" s="12"/>
      <c r="B103" s="20" t="s">
        <v>242</v>
      </c>
      <c r="C103" s="21" t="s">
        <v>243</v>
      </c>
      <c r="D103" s="22" t="s">
        <v>169</v>
      </c>
      <c r="E103" s="29">
        <v>0.40515299101342001</v>
      </c>
      <c r="F103" s="23">
        <v>57.63</v>
      </c>
      <c r="G103" s="14">
        <f t="shared" si="4"/>
        <v>23.35</v>
      </c>
      <c r="H103" s="19">
        <f>G103/G114</f>
        <v>2.1732309674225609E-5</v>
      </c>
      <c r="I103" s="14">
        <f>ROUND(F103*Прил.10!$D$12,2)</f>
        <v>463.35</v>
      </c>
      <c r="J103" s="14">
        <f t="shared" si="5"/>
        <v>187.73</v>
      </c>
    </row>
    <row r="104" spans="1:10" s="5" customFormat="1" ht="62.45" hidden="1" customHeight="1" outlineLevel="1" x14ac:dyDescent="0.25">
      <c r="A104" s="12"/>
      <c r="B104" s="20" t="s">
        <v>244</v>
      </c>
      <c r="C104" s="21" t="s">
        <v>245</v>
      </c>
      <c r="D104" s="22" t="s">
        <v>169</v>
      </c>
      <c r="E104" s="29">
        <v>3.3700529142005999</v>
      </c>
      <c r="F104" s="23">
        <v>5.46</v>
      </c>
      <c r="G104" s="14">
        <f t="shared" si="4"/>
        <v>18.399999999999999</v>
      </c>
      <c r="H104" s="19">
        <f>G104/G114</f>
        <v>1.7125246167269856E-5</v>
      </c>
      <c r="I104" s="14">
        <f>ROUND(F104*Прил.10!$D$12,2)</f>
        <v>43.9</v>
      </c>
      <c r="J104" s="14">
        <f t="shared" si="5"/>
        <v>147.94999999999999</v>
      </c>
    </row>
    <row r="105" spans="1:10" s="5" customFormat="1" ht="31.15" hidden="1" customHeight="1" outlineLevel="1" x14ac:dyDescent="0.25">
      <c r="A105" s="12"/>
      <c r="B105" s="20" t="s">
        <v>246</v>
      </c>
      <c r="C105" s="21" t="s">
        <v>247</v>
      </c>
      <c r="D105" s="22" t="s">
        <v>164</v>
      </c>
      <c r="E105" s="29">
        <v>2.3466775267103002E-2</v>
      </c>
      <c r="F105" s="23">
        <v>734.5</v>
      </c>
      <c r="G105" s="14">
        <f t="shared" si="4"/>
        <v>17.239999999999998</v>
      </c>
      <c r="H105" s="19">
        <f>G105/G114</f>
        <v>1.6045611082811539E-5</v>
      </c>
      <c r="I105" s="14">
        <f>ROUND(F105*Прил.10!$D$12,2)</f>
        <v>5905.38</v>
      </c>
      <c r="J105" s="14">
        <f t="shared" si="5"/>
        <v>138.58000000000001</v>
      </c>
    </row>
    <row r="106" spans="1:10" s="5" customFormat="1" ht="31.15" hidden="1" customHeight="1" outlineLevel="1" x14ac:dyDescent="0.25">
      <c r="A106" s="12"/>
      <c r="B106" s="20" t="s">
        <v>248</v>
      </c>
      <c r="C106" s="21" t="s">
        <v>249</v>
      </c>
      <c r="D106" s="22" t="s">
        <v>164</v>
      </c>
      <c r="E106" s="29">
        <v>5.6275394731057995E-4</v>
      </c>
      <c r="F106" s="23">
        <v>10315.01</v>
      </c>
      <c r="G106" s="14">
        <f t="shared" si="4"/>
        <v>5.8</v>
      </c>
      <c r="H106" s="19">
        <f>G106/G114</f>
        <v>5.3981754222915854E-6</v>
      </c>
      <c r="I106" s="14">
        <f>ROUND(F106*Прил.10!$D$12,2)</f>
        <v>82932.679999999993</v>
      </c>
      <c r="J106" s="14">
        <f t="shared" si="5"/>
        <v>46.67</v>
      </c>
    </row>
    <row r="107" spans="1:10" s="5" customFormat="1" ht="31.15" hidden="1" customHeight="1" outlineLevel="1" x14ac:dyDescent="0.25">
      <c r="A107" s="12"/>
      <c r="B107" s="20" t="s">
        <v>250</v>
      </c>
      <c r="C107" s="21" t="s">
        <v>251</v>
      </c>
      <c r="D107" s="22" t="s">
        <v>164</v>
      </c>
      <c r="E107" s="29">
        <v>1.7937480510902E-2</v>
      </c>
      <c r="F107" s="23">
        <v>300</v>
      </c>
      <c r="G107" s="14">
        <f t="shared" si="4"/>
        <v>5.38</v>
      </c>
      <c r="H107" s="19">
        <f>G107/G114</f>
        <v>5.007273064125643E-6</v>
      </c>
      <c r="I107" s="14">
        <f>ROUND(F107*Прил.10!$D$12,2)</f>
        <v>2412</v>
      </c>
      <c r="J107" s="14">
        <f t="shared" si="5"/>
        <v>43.27</v>
      </c>
    </row>
    <row r="108" spans="1:10" s="5" customFormat="1" ht="31.15" hidden="1" customHeight="1" outlineLevel="1" x14ac:dyDescent="0.25">
      <c r="A108" s="12"/>
      <c r="B108" s="20" t="s">
        <v>252</v>
      </c>
      <c r="C108" s="21" t="s">
        <v>253</v>
      </c>
      <c r="D108" s="22" t="s">
        <v>160</v>
      </c>
      <c r="E108" s="29">
        <v>3.2591599723715003E-2</v>
      </c>
      <c r="F108" s="23">
        <v>108.4</v>
      </c>
      <c r="G108" s="14">
        <f t="shared" si="4"/>
        <v>3.53</v>
      </c>
      <c r="H108" s="19">
        <f>G108/G114</f>
        <v>3.285441248394706E-6</v>
      </c>
      <c r="I108" s="14">
        <f>ROUND(F108*Прил.10!$D$12,2)</f>
        <v>871.54</v>
      </c>
      <c r="J108" s="14">
        <f t="shared" si="5"/>
        <v>28.4</v>
      </c>
    </row>
    <row r="109" spans="1:10" s="5" customFormat="1" ht="15.6" hidden="1" customHeight="1" outlineLevel="1" x14ac:dyDescent="0.25">
      <c r="A109" s="12"/>
      <c r="B109" s="20" t="s">
        <v>254</v>
      </c>
      <c r="C109" s="21" t="s">
        <v>255</v>
      </c>
      <c r="D109" s="22" t="s">
        <v>164</v>
      </c>
      <c r="E109" s="29">
        <v>1.8428701826118E-4</v>
      </c>
      <c r="F109" s="23">
        <v>14312.87</v>
      </c>
      <c r="G109" s="14">
        <f t="shared" si="4"/>
        <v>2.64</v>
      </c>
      <c r="H109" s="19">
        <f>G109/G114</f>
        <v>2.4571005370430664E-6</v>
      </c>
      <c r="I109" s="14">
        <f>ROUND(F109*Прил.10!$D$12,2)</f>
        <v>115075.47</v>
      </c>
      <c r="J109" s="14">
        <f t="shared" si="5"/>
        <v>21.21</v>
      </c>
    </row>
    <row r="110" spans="1:10" s="5" customFormat="1" ht="31.15" hidden="1" customHeight="1" outlineLevel="1" x14ac:dyDescent="0.25">
      <c r="A110" s="12"/>
      <c r="B110" s="20" t="s">
        <v>256</v>
      </c>
      <c r="C110" s="21" t="s">
        <v>257</v>
      </c>
      <c r="D110" s="22" t="s">
        <v>160</v>
      </c>
      <c r="E110" s="29">
        <v>2.8804220036656999E-2</v>
      </c>
      <c r="F110" s="23">
        <v>59.99</v>
      </c>
      <c r="G110" s="14">
        <f t="shared" si="4"/>
        <v>1.73</v>
      </c>
      <c r="H110" s="19">
        <f>G110/G114</f>
        <v>1.6101454276835247E-6</v>
      </c>
      <c r="I110" s="14">
        <f>ROUND(F110*Прил.10!$D$12,2)</f>
        <v>482.32</v>
      </c>
      <c r="J110" s="14">
        <f t="shared" si="5"/>
        <v>13.89</v>
      </c>
    </row>
    <row r="111" spans="1:10" s="5" customFormat="1" ht="15.6" hidden="1" customHeight="1" outlineLevel="1" x14ac:dyDescent="0.25">
      <c r="A111" s="12"/>
      <c r="B111" s="20" t="s">
        <v>258</v>
      </c>
      <c r="C111" s="21" t="s">
        <v>259</v>
      </c>
      <c r="D111" s="22" t="s">
        <v>260</v>
      </c>
      <c r="E111" s="29">
        <v>0.42587141632906</v>
      </c>
      <c r="F111" s="23">
        <v>1.82</v>
      </c>
      <c r="G111" s="14">
        <f t="shared" si="4"/>
        <v>0.78</v>
      </c>
      <c r="H111" s="19">
        <f>G111/G114</f>
        <v>7.2596152230817874E-7</v>
      </c>
      <c r="I111" s="14">
        <f>ROUND(F111*Прил.10!$D$12,2)</f>
        <v>14.63</v>
      </c>
      <c r="J111" s="14">
        <f t="shared" si="5"/>
        <v>6.23</v>
      </c>
    </row>
    <row r="112" spans="1:10" s="5" customFormat="1" ht="15.6" hidden="1" customHeight="1" outlineLevel="1" x14ac:dyDescent="0.25">
      <c r="A112" s="12"/>
      <c r="B112" s="20" t="s">
        <v>261</v>
      </c>
      <c r="C112" s="21" t="s">
        <v>262</v>
      </c>
      <c r="D112" s="22" t="s">
        <v>260</v>
      </c>
      <c r="E112" s="29">
        <v>2.8863509558334E-2</v>
      </c>
      <c r="F112" s="23">
        <v>6.67</v>
      </c>
      <c r="G112" s="14">
        <f t="shared" si="4"/>
        <v>0.19</v>
      </c>
      <c r="H112" s="19">
        <f>G112/G114</f>
        <v>1.7683678107506918E-7</v>
      </c>
      <c r="I112" s="14">
        <f>ROUND(F112*Прил.10!$D$12,2)</f>
        <v>53.63</v>
      </c>
      <c r="J112" s="14">
        <f t="shared" si="5"/>
        <v>1.55</v>
      </c>
    </row>
    <row r="113" spans="1:10" s="5" customFormat="1" ht="15.6" customHeight="1" collapsed="1" x14ac:dyDescent="0.25">
      <c r="A113" s="12"/>
      <c r="B113" s="119" t="s">
        <v>324</v>
      </c>
      <c r="C113" s="119"/>
      <c r="D113" s="119"/>
      <c r="E113" s="119"/>
      <c r="F113" s="122"/>
      <c r="G113" s="14">
        <f>SUM(G62:G112)</f>
        <v>238885.77000000002</v>
      </c>
      <c r="H113" s="19">
        <f>SUM(H62:H112)</f>
        <v>0.22233574006020695</v>
      </c>
      <c r="I113" s="14"/>
      <c r="J113" s="14">
        <f>SUM(J62:J112)</f>
        <v>1920630.0200000003</v>
      </c>
    </row>
    <row r="114" spans="1:10" s="5" customFormat="1" ht="15.6" customHeight="1" x14ac:dyDescent="0.25">
      <c r="A114" s="12"/>
      <c r="B114" s="119" t="s">
        <v>325</v>
      </c>
      <c r="C114" s="118"/>
      <c r="D114" s="119"/>
      <c r="E114" s="119"/>
      <c r="F114" s="122"/>
      <c r="G114" s="14">
        <f>G61+G113</f>
        <v>1074437.1099999999</v>
      </c>
      <c r="H114" s="19">
        <f>H61+H113</f>
        <v>0.77684408164196783</v>
      </c>
      <c r="I114" s="14"/>
      <c r="J114" s="14">
        <f>J61+J113</f>
        <v>8638467.1699999999</v>
      </c>
    </row>
    <row r="115" spans="1:10" s="5" customFormat="1" ht="15.6" customHeight="1" x14ac:dyDescent="0.25">
      <c r="A115" s="12"/>
      <c r="B115" s="22"/>
      <c r="C115" s="21" t="s">
        <v>326</v>
      </c>
      <c r="D115" s="22"/>
      <c r="E115" s="22"/>
      <c r="F115" s="25"/>
      <c r="G115" s="25">
        <f>+G14+G50+G114</f>
        <v>1226152.3157838369</v>
      </c>
      <c r="H115" s="26"/>
      <c r="I115" s="14"/>
      <c r="J115" s="25">
        <f>+J14+J50+J114</f>
        <v>12451975.57</v>
      </c>
    </row>
    <row r="116" spans="1:10" s="5" customFormat="1" ht="15.6" customHeight="1" x14ac:dyDescent="0.25">
      <c r="A116" s="12"/>
      <c r="B116" s="22"/>
      <c r="C116" s="21" t="s">
        <v>327</v>
      </c>
      <c r="D116" s="27">
        <v>1.0887161273863</v>
      </c>
      <c r="E116" s="22"/>
      <c r="F116" s="25"/>
      <c r="G116" s="25">
        <f>(G14+G16)*D116</f>
        <v>89343.666247818997</v>
      </c>
      <c r="H116" s="26"/>
      <c r="I116" s="14"/>
      <c r="J116" s="14">
        <f>(J14+J16)*D116</f>
        <v>3807072.4936532001</v>
      </c>
    </row>
    <row r="117" spans="1:10" s="5" customFormat="1" ht="15.6" customHeight="1" x14ac:dyDescent="0.25">
      <c r="A117" s="12"/>
      <c r="B117" s="22"/>
      <c r="C117" s="21" t="s">
        <v>328</v>
      </c>
      <c r="D117" s="27">
        <v>0.70546217249979004</v>
      </c>
      <c r="E117" s="22"/>
      <c r="F117" s="25"/>
      <c r="G117" s="25">
        <f>(G14+G16)*D117</f>
        <v>57892.572090023998</v>
      </c>
      <c r="H117" s="26"/>
      <c r="I117" s="14"/>
      <c r="J117" s="14">
        <f>(J14+J16)*D117</f>
        <v>2466892.4843470999</v>
      </c>
    </row>
    <row r="118" spans="1:10" s="5" customFormat="1" ht="15.6" customHeight="1" x14ac:dyDescent="0.25">
      <c r="A118" s="12"/>
      <c r="B118" s="22"/>
      <c r="C118" s="21" t="s">
        <v>329</v>
      </c>
      <c r="D118" s="22"/>
      <c r="E118" s="22"/>
      <c r="F118" s="25"/>
      <c r="G118" s="25">
        <f>G115+G116+G117</f>
        <v>1373388.5541216799</v>
      </c>
      <c r="H118" s="26"/>
      <c r="I118" s="14"/>
      <c r="J118" s="25">
        <f>J115+J116+J117</f>
        <v>18725940.548000302</v>
      </c>
    </row>
    <row r="119" spans="1:10" s="5" customFormat="1" ht="15.6" customHeight="1" x14ac:dyDescent="0.25">
      <c r="A119" s="12"/>
      <c r="B119" s="22"/>
      <c r="C119" s="21" t="s">
        <v>330</v>
      </c>
      <c r="D119" s="22"/>
      <c r="E119" s="22"/>
      <c r="F119" s="25"/>
      <c r="G119" s="25">
        <f>G118</f>
        <v>1373388.5541216799</v>
      </c>
      <c r="H119" s="26"/>
      <c r="I119" s="14"/>
      <c r="J119" s="14">
        <f>J118</f>
        <v>18725940.548000302</v>
      </c>
    </row>
    <row r="120" spans="1:10" s="5" customFormat="1" ht="15.6" customHeight="1" x14ac:dyDescent="0.25">
      <c r="A120" s="12"/>
      <c r="B120" s="22"/>
      <c r="C120" s="21" t="s">
        <v>300</v>
      </c>
      <c r="D120" s="22" t="s">
        <v>331</v>
      </c>
      <c r="E120" s="22">
        <v>1</v>
      </c>
      <c r="F120" s="25"/>
      <c r="G120" s="25">
        <f>G119/E120</f>
        <v>1373388.5541216799</v>
      </c>
      <c r="H120" s="26"/>
      <c r="I120" s="14"/>
      <c r="J120" s="25">
        <f>J119/E120</f>
        <v>18725940.548000302</v>
      </c>
    </row>
    <row r="121" spans="1:10" s="5" customFormat="1" ht="15.6" customHeight="1" x14ac:dyDescent="0.25">
      <c r="A121" s="89"/>
      <c r="B121" s="89"/>
      <c r="F121" s="30"/>
      <c r="G121" s="30"/>
      <c r="I121" s="30"/>
      <c r="J121" s="30"/>
    </row>
    <row r="122" spans="1:10" s="5" customFormat="1" ht="15.6" customHeight="1" x14ac:dyDescent="0.25">
      <c r="A122" s="89" t="s">
        <v>31</v>
      </c>
      <c r="B122" s="89"/>
      <c r="F122" s="30"/>
      <c r="G122" s="30"/>
      <c r="I122" s="30"/>
      <c r="J122" s="30"/>
    </row>
    <row r="123" spans="1:10" s="5" customFormat="1" ht="15.6" customHeight="1" x14ac:dyDescent="0.25">
      <c r="A123" s="7" t="s">
        <v>32</v>
      </c>
      <c r="B123" s="89"/>
      <c r="F123" s="30"/>
      <c r="G123" s="30"/>
      <c r="I123" s="30"/>
      <c r="J123" s="30"/>
    </row>
    <row r="124" spans="1:10" s="5" customFormat="1" ht="15.6" customHeight="1" x14ac:dyDescent="0.25">
      <c r="A124" s="89"/>
      <c r="B124" s="89"/>
      <c r="F124" s="30"/>
      <c r="G124" s="30"/>
      <c r="I124" s="30"/>
      <c r="J124" s="30"/>
    </row>
    <row r="125" spans="1:10" s="5" customFormat="1" ht="15.6" customHeight="1" x14ac:dyDescent="0.25">
      <c r="A125" s="89" t="s">
        <v>407</v>
      </c>
      <c r="B125" s="89"/>
      <c r="F125" s="30"/>
      <c r="G125" s="30"/>
      <c r="I125" s="30"/>
      <c r="J125" s="30"/>
    </row>
    <row r="126" spans="1:10" s="5" customFormat="1" ht="15.6" customHeight="1" x14ac:dyDescent="0.25">
      <c r="A126" s="7" t="s">
        <v>33</v>
      </c>
      <c r="B126" s="89"/>
      <c r="F126" s="30"/>
      <c r="G126" s="30"/>
      <c r="I126" s="30"/>
      <c r="J126" s="30"/>
    </row>
    <row r="127" spans="1:10" s="5" customFormat="1" ht="15.6" customHeight="1" x14ac:dyDescent="0.25">
      <c r="A127" s="89"/>
      <c r="B127" s="89"/>
      <c r="F127" s="30"/>
      <c r="G127" s="30"/>
      <c r="I127" s="30"/>
      <c r="J127" s="30"/>
    </row>
  </sheetData>
  <sheetProtection formatCells="0" formatColumns="0" formatRows="0" insertColumns="0" insertRows="0" insertHyperlinks="0" deleteColumns="0" deleteRows="0" sort="0" autoFilter="0" pivotTables="0"/>
  <mergeCells count="26">
    <mergeCell ref="B113:F113"/>
    <mergeCell ref="B114:F114"/>
    <mergeCell ref="B23:F23"/>
    <mergeCell ref="B49:F49"/>
    <mergeCell ref="B50:F50"/>
    <mergeCell ref="B57:H57"/>
    <mergeCell ref="B58:H58"/>
    <mergeCell ref="B61:F61"/>
    <mergeCell ref="B51:H51"/>
    <mergeCell ref="B52:H52"/>
    <mergeCell ref="B7:D7"/>
    <mergeCell ref="A6:C6"/>
    <mergeCell ref="B18:H18"/>
    <mergeCell ref="H2:J2"/>
    <mergeCell ref="A4:H4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  <mergeCell ref="B17:H17"/>
  </mergeCells>
  <conditionalFormatting sqref="E13:E127">
    <cfRule type="expression" dxfId="1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2" manualBreakCount="2">
    <brk id="19" max="9" man="1"/>
    <brk id="56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1"/>
  <sheetViews>
    <sheetView view="pageBreakPreview" zoomScale="60" zoomScaleNormal="100" workbookViewId="0">
      <selection activeCell="E17" sqref="E17"/>
    </sheetView>
  </sheetViews>
  <sheetFormatPr defaultColWidth="9.140625"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ht="15.6" customHeight="1" x14ac:dyDescent="0.25">
      <c r="A1" s="123" t="s">
        <v>332</v>
      </c>
      <c r="B1" s="123"/>
      <c r="C1" s="123"/>
      <c r="D1" s="123"/>
      <c r="E1" s="123"/>
      <c r="F1" s="123"/>
      <c r="G1" s="123"/>
    </row>
    <row r="2" spans="1:7" ht="21.75" customHeight="1" x14ac:dyDescent="0.25">
      <c r="A2" s="34"/>
      <c r="B2" s="34"/>
      <c r="C2" s="34"/>
      <c r="D2" s="34"/>
      <c r="E2" s="34"/>
      <c r="F2" s="34"/>
      <c r="G2" s="34"/>
    </row>
    <row r="3" spans="1:7" ht="15.6" customHeight="1" x14ac:dyDescent="0.25">
      <c r="A3" s="111" t="s">
        <v>333</v>
      </c>
      <c r="B3" s="111"/>
      <c r="C3" s="111"/>
      <c r="D3" s="111"/>
      <c r="E3" s="111"/>
      <c r="F3" s="111"/>
      <c r="G3" s="111"/>
    </row>
    <row r="4" spans="1:7" ht="25.5" customHeight="1" x14ac:dyDescent="0.25">
      <c r="A4" s="141" t="s">
        <v>334</v>
      </c>
      <c r="B4" s="141"/>
      <c r="C4" s="141"/>
      <c r="D4" s="141"/>
      <c r="E4" s="141"/>
      <c r="F4" s="141"/>
      <c r="G4" s="141"/>
    </row>
    <row r="5" spans="1:7" ht="15.6" customHeight="1" x14ac:dyDescent="0.25">
      <c r="A5" s="5"/>
      <c r="B5" s="5"/>
      <c r="C5" s="5"/>
      <c r="D5" s="5"/>
      <c r="E5" s="5"/>
      <c r="F5" s="5"/>
      <c r="G5" s="5"/>
    </row>
    <row r="6" spans="1:7" s="5" customFormat="1" ht="30" customHeight="1" x14ac:dyDescent="0.25">
      <c r="A6" s="142" t="s">
        <v>305</v>
      </c>
      <c r="B6" s="142" t="s">
        <v>54</v>
      </c>
      <c r="C6" s="142" t="s">
        <v>266</v>
      </c>
      <c r="D6" s="142" t="s">
        <v>56</v>
      </c>
      <c r="E6" s="143" t="s">
        <v>306</v>
      </c>
      <c r="F6" s="142" t="s">
        <v>58</v>
      </c>
      <c r="G6" s="142"/>
    </row>
    <row r="7" spans="1:7" s="5" customFormat="1" ht="15.6" customHeight="1" x14ac:dyDescent="0.25">
      <c r="A7" s="142"/>
      <c r="B7" s="142"/>
      <c r="C7" s="142"/>
      <c r="D7" s="142"/>
      <c r="E7" s="144"/>
      <c r="F7" s="3" t="s">
        <v>309</v>
      </c>
      <c r="G7" s="3" t="s">
        <v>60</v>
      </c>
    </row>
    <row r="8" spans="1:7" s="5" customFormat="1" ht="15.6" customHeight="1" x14ac:dyDescent="0.25">
      <c r="A8" s="3">
        <v>1</v>
      </c>
      <c r="B8" s="3">
        <v>2</v>
      </c>
      <c r="C8" s="3">
        <v>3</v>
      </c>
      <c r="D8" s="3">
        <v>4</v>
      </c>
      <c r="E8" s="3">
        <v>5</v>
      </c>
      <c r="F8" s="3">
        <v>6</v>
      </c>
      <c r="G8" s="3">
        <v>7</v>
      </c>
    </row>
    <row r="9" spans="1:7" s="5" customFormat="1" ht="15.6" customHeight="1" x14ac:dyDescent="0.25">
      <c r="A9" s="13"/>
      <c r="B9" s="138" t="s">
        <v>335</v>
      </c>
      <c r="C9" s="138"/>
      <c r="D9" s="138"/>
      <c r="E9" s="138"/>
      <c r="F9" s="138"/>
      <c r="G9" s="138"/>
    </row>
    <row r="10" spans="1:7" s="5" customFormat="1" ht="31.15" customHeight="1" x14ac:dyDescent="0.25">
      <c r="A10" s="22"/>
      <c r="B10" s="55"/>
      <c r="C10" s="21" t="s">
        <v>336</v>
      </c>
      <c r="D10" s="55"/>
      <c r="E10" s="56"/>
      <c r="F10" s="25"/>
      <c r="G10" s="25">
        <v>0</v>
      </c>
    </row>
    <row r="11" spans="1:7" s="5" customFormat="1" ht="15.6" customHeight="1" x14ac:dyDescent="0.25">
      <c r="A11" s="22"/>
      <c r="B11" s="138" t="s">
        <v>337</v>
      </c>
      <c r="C11" s="138"/>
      <c r="D11" s="138"/>
      <c r="E11" s="139"/>
      <c r="F11" s="140"/>
      <c r="G11" s="140"/>
    </row>
    <row r="12" spans="1:7" s="5" customFormat="1" ht="31.15" customHeight="1" x14ac:dyDescent="0.25">
      <c r="A12" s="22"/>
      <c r="B12" s="21"/>
      <c r="C12" s="21" t="s">
        <v>338</v>
      </c>
      <c r="D12" s="21"/>
      <c r="E12" s="29"/>
      <c r="F12" s="25"/>
      <c r="G12" s="25">
        <v>0</v>
      </c>
    </row>
    <row r="13" spans="1:7" s="5" customFormat="1" ht="15.6" customHeight="1" x14ac:dyDescent="0.25">
      <c r="A13" s="22"/>
      <c r="B13" s="21"/>
      <c r="C13" s="21" t="s">
        <v>339</v>
      </c>
      <c r="D13" s="21"/>
      <c r="E13" s="29"/>
      <c r="F13" s="25"/>
      <c r="G13" s="25">
        <f>G12</f>
        <v>0</v>
      </c>
    </row>
    <row r="14" spans="1:7" s="5" customFormat="1" ht="15.6" customHeight="1" x14ac:dyDescent="0.25">
      <c r="A14" s="89"/>
      <c r="B14" s="89"/>
      <c r="C14" s="89"/>
    </row>
    <row r="15" spans="1:7" s="5" customFormat="1" ht="15.6" customHeight="1" x14ac:dyDescent="0.25">
      <c r="A15" s="89" t="s">
        <v>31</v>
      </c>
      <c r="B15" s="89"/>
      <c r="C15" s="89"/>
    </row>
    <row r="16" spans="1:7" s="5" customFormat="1" ht="15.6" customHeight="1" x14ac:dyDescent="0.25">
      <c r="A16" s="7" t="s">
        <v>32</v>
      </c>
      <c r="B16" s="89"/>
      <c r="C16" s="89"/>
    </row>
    <row r="17" spans="1:3" s="5" customFormat="1" ht="15.6" customHeight="1" x14ac:dyDescent="0.25">
      <c r="A17" s="89"/>
      <c r="B17" s="89"/>
      <c r="C17" s="89"/>
    </row>
    <row r="18" spans="1:3" s="5" customFormat="1" ht="15.6" customHeight="1" x14ac:dyDescent="0.25">
      <c r="A18" s="89" t="s">
        <v>407</v>
      </c>
      <c r="B18" s="89"/>
      <c r="C18" s="89"/>
    </row>
    <row r="19" spans="1:3" s="5" customFormat="1" ht="15.6" customHeight="1" x14ac:dyDescent="0.25">
      <c r="A19" s="7" t="s">
        <v>33</v>
      </c>
      <c r="B19" s="89"/>
      <c r="C19" s="89"/>
    </row>
    <row r="20" spans="1:3" s="5" customFormat="1" ht="15.6" customHeight="1" x14ac:dyDescent="0.25">
      <c r="A20" s="89"/>
      <c r="B20" s="89"/>
      <c r="C20" s="89"/>
    </row>
    <row r="21" spans="1:3" x14ac:dyDescent="0.25">
      <c r="A21" s="74"/>
      <c r="B21" s="74"/>
      <c r="C21" s="74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conditionalFormatting sqref="E10:E13">
    <cfRule type="expression" dxfId="0" priority="1" stopIfTrue="1">
      <formula>E10&gt;=1/10000</formula>
    </cfRule>
  </conditionalFormatting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9"/>
  <sheetViews>
    <sheetView view="pageBreakPreview" workbookViewId="0">
      <selection activeCell="D14" sqref="D14"/>
    </sheetView>
  </sheetViews>
  <sheetFormatPr defaultRowHeight="15" x14ac:dyDescent="0.25"/>
  <cols>
    <col min="1" max="1" width="12.7109375" style="68" customWidth="1"/>
    <col min="2" max="2" width="22.42578125" style="68" customWidth="1"/>
    <col min="3" max="3" width="37.140625" style="68" customWidth="1"/>
    <col min="4" max="4" width="49" style="68" customWidth="1"/>
    <col min="5" max="5" width="9.140625" style="68" customWidth="1"/>
  </cols>
  <sheetData>
    <row r="1" spans="1:4" ht="15.75" customHeight="1" x14ac:dyDescent="0.25">
      <c r="A1" s="67"/>
      <c r="B1" s="67"/>
      <c r="C1" s="67"/>
      <c r="D1" s="67" t="s">
        <v>340</v>
      </c>
    </row>
    <row r="2" spans="1:4" ht="15.75" customHeight="1" x14ac:dyDescent="0.25">
      <c r="A2" s="67"/>
      <c r="B2" s="67"/>
      <c r="C2" s="67"/>
      <c r="D2" s="67"/>
    </row>
    <row r="3" spans="1:4" ht="15.75" customHeight="1" x14ac:dyDescent="0.25">
      <c r="A3" s="67"/>
      <c r="B3" s="69" t="s">
        <v>341</v>
      </c>
      <c r="C3" s="67"/>
      <c r="D3" s="67"/>
    </row>
    <row r="4" spans="1:4" ht="15.75" customHeight="1" x14ac:dyDescent="0.25">
      <c r="A4" s="67"/>
      <c r="B4" s="67"/>
      <c r="C4" s="67"/>
      <c r="D4" s="67"/>
    </row>
    <row r="5" spans="1:4" ht="47.25" customHeight="1" x14ac:dyDescent="0.25">
      <c r="A5" s="141" t="s">
        <v>342</v>
      </c>
      <c r="B5" s="141"/>
      <c r="C5" s="141"/>
      <c r="D5" s="70" t="str">
        <f>'Прил.5 Расчет СМР и ОБ'!D6:J6</f>
        <v>Кабельные сооружения для прокладки кабельной линии (железобетонные лотки) ЗПС 110 кВ</v>
      </c>
    </row>
    <row r="6" spans="1:4" ht="15.75" customHeight="1" x14ac:dyDescent="0.25">
      <c r="A6" s="67" t="s">
        <v>343</v>
      </c>
      <c r="B6" s="67"/>
      <c r="C6" s="67"/>
      <c r="D6" s="67"/>
    </row>
    <row r="7" spans="1:4" ht="15.75" customHeight="1" x14ac:dyDescent="0.25">
      <c r="A7" s="67"/>
      <c r="B7" s="67"/>
      <c r="C7" s="67"/>
      <c r="D7" s="67"/>
    </row>
    <row r="8" spans="1:4" x14ac:dyDescent="0.25">
      <c r="A8" s="112" t="s">
        <v>344</v>
      </c>
      <c r="B8" s="112" t="s">
        <v>345</v>
      </c>
      <c r="C8" s="112" t="s">
        <v>346</v>
      </c>
      <c r="D8" s="112" t="s">
        <v>347</v>
      </c>
    </row>
    <row r="9" spans="1:4" x14ac:dyDescent="0.25">
      <c r="A9" s="112"/>
      <c r="B9" s="112"/>
      <c r="C9" s="112"/>
      <c r="D9" s="112"/>
    </row>
    <row r="10" spans="1:4" ht="15.75" customHeight="1" x14ac:dyDescent="0.25">
      <c r="A10" s="71">
        <v>1</v>
      </c>
      <c r="B10" s="71">
        <v>2</v>
      </c>
      <c r="C10" s="71">
        <v>3</v>
      </c>
      <c r="D10" s="71">
        <v>4</v>
      </c>
    </row>
    <row r="11" spans="1:4" ht="63" customHeight="1" x14ac:dyDescent="0.25">
      <c r="A11" s="71" t="s">
        <v>348</v>
      </c>
      <c r="B11" s="71" t="s">
        <v>349</v>
      </c>
      <c r="C11" s="72" t="str">
        <f>D5</f>
        <v>Кабельные сооружения для прокладки кабельной линии (железобетонные лотки) ЗПС 110 кВ</v>
      </c>
      <c r="D11" s="73">
        <f>'Прил.4 РМ'!C41/1000</f>
        <v>20616.945678000302</v>
      </c>
    </row>
    <row r="12" spans="1:4" ht="15.75" x14ac:dyDescent="0.25">
      <c r="A12" s="89"/>
      <c r="B12" s="89"/>
      <c r="C12" s="89"/>
    </row>
    <row r="13" spans="1:4" ht="15.75" x14ac:dyDescent="0.25">
      <c r="A13" s="89" t="s">
        <v>31</v>
      </c>
      <c r="B13" s="89"/>
      <c r="C13" s="89"/>
      <c r="D13" s="75"/>
    </row>
    <row r="14" spans="1:4" ht="15.75" x14ac:dyDescent="0.25">
      <c r="A14" s="7" t="s">
        <v>32</v>
      </c>
      <c r="B14" s="89"/>
      <c r="C14" s="89"/>
      <c r="D14" s="75"/>
    </row>
    <row r="15" spans="1:4" ht="15.75" x14ac:dyDescent="0.25">
      <c r="A15" s="89"/>
      <c r="B15" s="89"/>
      <c r="C15" s="89"/>
      <c r="D15" s="75"/>
    </row>
    <row r="16" spans="1:4" ht="15.75" x14ac:dyDescent="0.25">
      <c r="A16" s="89" t="s">
        <v>407</v>
      </c>
      <c r="B16" s="89"/>
      <c r="C16" s="89"/>
      <c r="D16" s="75"/>
    </row>
    <row r="17" spans="1:4" ht="20.25" customHeight="1" x14ac:dyDescent="0.25">
      <c r="A17" s="7" t="s">
        <v>33</v>
      </c>
      <c r="B17" s="89"/>
      <c r="C17" s="89"/>
      <c r="D17" s="75"/>
    </row>
    <row r="18" spans="1:4" ht="15.75" x14ac:dyDescent="0.25">
      <c r="A18" s="89"/>
      <c r="B18" s="89"/>
      <c r="C18" s="89"/>
    </row>
    <row r="19" spans="1:4" x14ac:dyDescent="0.25">
      <c r="A19" s="74"/>
      <c r="B19" s="74"/>
      <c r="C19" s="7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2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topLeftCell="A11" zoomScale="60" zoomScaleNormal="100" workbookViewId="0">
      <selection activeCell="B25" sqref="B25:D32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6" customHeight="1" x14ac:dyDescent="0.25">
      <c r="B4" s="107" t="s">
        <v>350</v>
      </c>
      <c r="C4" s="107"/>
      <c r="D4" s="107"/>
    </row>
    <row r="5" spans="2:5" ht="18" customHeight="1" x14ac:dyDescent="0.25">
      <c r="B5" s="31"/>
    </row>
    <row r="6" spans="2:5" ht="15.6" customHeight="1" x14ac:dyDescent="0.25">
      <c r="B6" s="111" t="s">
        <v>351</v>
      </c>
      <c r="C6" s="111"/>
      <c r="D6" s="111"/>
    </row>
    <row r="7" spans="2:5" ht="18" customHeight="1" x14ac:dyDescent="0.25">
      <c r="B7" s="2"/>
    </row>
    <row r="8" spans="2:5" s="5" customFormat="1" ht="46.9" customHeight="1" x14ac:dyDescent="0.25">
      <c r="B8" s="3" t="s">
        <v>352</v>
      </c>
      <c r="C8" s="3" t="s">
        <v>353</v>
      </c>
      <c r="D8" s="3" t="s">
        <v>354</v>
      </c>
    </row>
    <row r="9" spans="2:5" s="5" customFormat="1" ht="15.6" customHeight="1" x14ac:dyDescent="0.25">
      <c r="B9" s="3">
        <v>1</v>
      </c>
      <c r="C9" s="3">
        <v>2</v>
      </c>
      <c r="D9" s="3">
        <v>3</v>
      </c>
    </row>
    <row r="10" spans="2:5" s="5" customFormat="1" ht="45" customHeight="1" x14ac:dyDescent="0.25">
      <c r="B10" s="3" t="s">
        <v>355</v>
      </c>
      <c r="C10" s="3" t="s">
        <v>356</v>
      </c>
      <c r="D10" s="3">
        <v>44.29</v>
      </c>
    </row>
    <row r="11" spans="2:5" s="5" customFormat="1" ht="29.25" customHeight="1" x14ac:dyDescent="0.25">
      <c r="B11" s="3" t="s">
        <v>357</v>
      </c>
      <c r="C11" s="3" t="s">
        <v>356</v>
      </c>
      <c r="D11" s="3">
        <v>13.47</v>
      </c>
    </row>
    <row r="12" spans="2:5" s="5" customFormat="1" ht="29.25" customHeight="1" x14ac:dyDescent="0.25">
      <c r="B12" s="3" t="s">
        <v>358</v>
      </c>
      <c r="C12" s="3" t="s">
        <v>356</v>
      </c>
      <c r="D12" s="3">
        <v>8.0399999999999991</v>
      </c>
    </row>
    <row r="13" spans="2:5" s="5" customFormat="1" ht="30.75" customHeight="1" x14ac:dyDescent="0.25">
      <c r="B13" s="3" t="s">
        <v>359</v>
      </c>
      <c r="C13" s="4" t="s">
        <v>360</v>
      </c>
      <c r="D13" s="3">
        <v>6.26</v>
      </c>
    </row>
    <row r="14" spans="2:5" s="5" customFormat="1" ht="89.25" customHeight="1" x14ac:dyDescent="0.25">
      <c r="B14" s="3" t="s">
        <v>361</v>
      </c>
      <c r="C14" s="3" t="s">
        <v>362</v>
      </c>
      <c r="D14" s="32">
        <v>3.9E-2</v>
      </c>
    </row>
    <row r="15" spans="2:5" s="5" customFormat="1" ht="78" customHeight="1" x14ac:dyDescent="0.25">
      <c r="B15" s="3" t="s">
        <v>363</v>
      </c>
      <c r="C15" s="3" t="s">
        <v>364</v>
      </c>
      <c r="D15" s="32">
        <v>2.1000000000000001E-2</v>
      </c>
      <c r="E15" s="6"/>
    </row>
    <row r="16" spans="2:5" s="5" customFormat="1" ht="34.5" customHeight="1" x14ac:dyDescent="0.25">
      <c r="B16" s="3" t="s">
        <v>290</v>
      </c>
      <c r="C16" s="3"/>
      <c r="D16" s="3" t="s">
        <v>365</v>
      </c>
    </row>
    <row r="17" spans="2:4" s="5" customFormat="1" ht="31.5" customHeight="1" x14ac:dyDescent="0.25">
      <c r="B17" s="3" t="s">
        <v>366</v>
      </c>
      <c r="C17" s="3" t="s">
        <v>367</v>
      </c>
      <c r="D17" s="32">
        <v>2.1399999999999999E-2</v>
      </c>
    </row>
    <row r="18" spans="2:4" s="5" customFormat="1" ht="31.5" customHeight="1" x14ac:dyDescent="0.25">
      <c r="B18" s="3" t="s">
        <v>368</v>
      </c>
      <c r="C18" s="3" t="s">
        <v>369</v>
      </c>
      <c r="D18" s="32">
        <v>2E-3</v>
      </c>
    </row>
    <row r="19" spans="2:4" s="5" customFormat="1" ht="24" customHeight="1" x14ac:dyDescent="0.25">
      <c r="B19" s="3" t="s">
        <v>298</v>
      </c>
      <c r="C19" s="3" t="s">
        <v>370</v>
      </c>
      <c r="D19" s="32">
        <v>0.03</v>
      </c>
    </row>
    <row r="20" spans="2:4" s="5" customFormat="1" ht="15.6" customHeight="1" x14ac:dyDescent="0.25">
      <c r="B20" s="9"/>
    </row>
    <row r="21" spans="2:4" s="5" customFormat="1" ht="15.6" customHeight="1" x14ac:dyDescent="0.25">
      <c r="B21" s="9"/>
    </row>
    <row r="22" spans="2:4" s="5" customFormat="1" ht="15.6" customHeight="1" x14ac:dyDescent="0.25">
      <c r="B22" s="9"/>
    </row>
    <row r="23" spans="2:4" s="5" customFormat="1" ht="15.6" customHeight="1" x14ac:dyDescent="0.25">
      <c r="B23" s="9"/>
    </row>
    <row r="24" spans="2:4" s="5" customFormat="1" ht="15.6" customHeight="1" x14ac:dyDescent="0.25"/>
    <row r="25" spans="2:4" s="5" customFormat="1" ht="15.6" customHeight="1" x14ac:dyDescent="0.25">
      <c r="B25" s="89"/>
      <c r="C25" s="89"/>
      <c r="D25" s="89"/>
    </row>
    <row r="26" spans="2:4" s="5" customFormat="1" ht="15.6" customHeight="1" x14ac:dyDescent="0.25">
      <c r="B26" s="89" t="s">
        <v>31</v>
      </c>
      <c r="C26" s="89"/>
      <c r="D26" s="89"/>
    </row>
    <row r="27" spans="2:4" s="5" customFormat="1" ht="15.6" customHeight="1" x14ac:dyDescent="0.25">
      <c r="B27" s="7" t="s">
        <v>32</v>
      </c>
      <c r="C27" s="89"/>
      <c r="D27" s="89"/>
    </row>
    <row r="28" spans="2:4" s="5" customFormat="1" ht="15.6" customHeight="1" x14ac:dyDescent="0.25">
      <c r="B28" s="89"/>
      <c r="C28" s="89"/>
      <c r="D28" s="89"/>
    </row>
    <row r="29" spans="2:4" s="5" customFormat="1" ht="15.6" customHeight="1" x14ac:dyDescent="0.25">
      <c r="B29" s="89" t="s">
        <v>407</v>
      </c>
      <c r="C29" s="89"/>
      <c r="D29" s="89"/>
    </row>
    <row r="30" spans="2:4" s="5" customFormat="1" ht="15.6" customHeight="1" x14ac:dyDescent="0.25">
      <c r="B30" s="7" t="s">
        <v>33</v>
      </c>
      <c r="C30" s="89"/>
      <c r="D30" s="89"/>
    </row>
    <row r="31" spans="2:4" s="5" customFormat="1" ht="15.6" customHeight="1" x14ac:dyDescent="0.25">
      <c r="B31" s="89"/>
      <c r="C31" s="89"/>
      <c r="D31" s="89"/>
    </row>
    <row r="32" spans="2:4" x14ac:dyDescent="0.25">
      <c r="B32" s="74"/>
      <c r="C32" s="74"/>
      <c r="D32" s="74"/>
    </row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topLeftCell="A7" workbookViewId="0">
      <selection activeCell="I15" sqref="I15"/>
    </sheetView>
  </sheetViews>
  <sheetFormatPr defaultRowHeight="15" x14ac:dyDescent="0.25"/>
  <cols>
    <col min="1" max="1" width="9.140625" style="87" customWidth="1"/>
    <col min="2" max="2" width="34" style="87" customWidth="1"/>
    <col min="3" max="3" width="13.7109375" style="87" customWidth="1"/>
    <col min="4" max="4" width="23.7109375" style="87" customWidth="1"/>
    <col min="5" max="5" width="24.85546875" style="87" customWidth="1"/>
    <col min="6" max="6" width="45" style="87" customWidth="1"/>
    <col min="7" max="7" width="9.140625" style="87" customWidth="1"/>
  </cols>
  <sheetData>
    <row r="2" spans="1:7" ht="17.25" customHeight="1" x14ac:dyDescent="0.25">
      <c r="A2" s="111" t="s">
        <v>371</v>
      </c>
      <c r="B2" s="111"/>
      <c r="C2" s="111"/>
      <c r="D2" s="111"/>
      <c r="E2" s="111"/>
      <c r="F2" s="111"/>
    </row>
    <row r="4" spans="1:7" ht="15.75" customHeight="1" x14ac:dyDescent="0.25">
      <c r="A4" s="88" t="s">
        <v>372</v>
      </c>
      <c r="B4" s="89"/>
      <c r="C4" s="89"/>
      <c r="D4" s="89"/>
      <c r="E4" s="89"/>
      <c r="F4" s="89"/>
      <c r="G4" s="89"/>
    </row>
    <row r="5" spans="1:7" ht="15.75" customHeight="1" x14ac:dyDescent="0.25">
      <c r="A5" s="90" t="s">
        <v>305</v>
      </c>
      <c r="B5" s="90" t="s">
        <v>373</v>
      </c>
      <c r="C5" s="90" t="s">
        <v>374</v>
      </c>
      <c r="D5" s="90" t="s">
        <v>375</v>
      </c>
      <c r="E5" s="90" t="s">
        <v>376</v>
      </c>
      <c r="F5" s="90" t="s">
        <v>377</v>
      </c>
      <c r="G5" s="89"/>
    </row>
    <row r="6" spans="1:7" ht="15.75" customHeight="1" x14ac:dyDescent="0.25">
      <c r="A6" s="90">
        <v>1</v>
      </c>
      <c r="B6" s="90">
        <v>2</v>
      </c>
      <c r="C6" s="90">
        <v>3</v>
      </c>
      <c r="D6" s="90">
        <v>4</v>
      </c>
      <c r="E6" s="90">
        <v>5</v>
      </c>
      <c r="F6" s="90">
        <v>6</v>
      </c>
      <c r="G6" s="89"/>
    </row>
    <row r="7" spans="1:7" ht="126" customHeight="1" x14ac:dyDescent="0.25">
      <c r="A7" s="91" t="s">
        <v>378</v>
      </c>
      <c r="B7" s="92" t="s">
        <v>379</v>
      </c>
      <c r="C7" s="93" t="s">
        <v>380</v>
      </c>
      <c r="D7" s="93" t="s">
        <v>381</v>
      </c>
      <c r="E7" s="94">
        <v>47872.94</v>
      </c>
      <c r="F7" s="92" t="s">
        <v>382</v>
      </c>
      <c r="G7" s="89"/>
    </row>
    <row r="8" spans="1:7" ht="47.25" customHeight="1" x14ac:dyDescent="0.25">
      <c r="A8" s="91" t="s">
        <v>383</v>
      </c>
      <c r="B8" s="92" t="s">
        <v>384</v>
      </c>
      <c r="C8" s="93" t="s">
        <v>385</v>
      </c>
      <c r="D8" s="93" t="s">
        <v>386</v>
      </c>
      <c r="E8" s="94">
        <f>1973/12</f>
        <v>164.41666666667001</v>
      </c>
      <c r="F8" s="92" t="s">
        <v>387</v>
      </c>
      <c r="G8" s="95"/>
    </row>
    <row r="9" spans="1:7" ht="15.75" customHeight="1" x14ac:dyDescent="0.25">
      <c r="A9" s="91" t="s">
        <v>388</v>
      </c>
      <c r="B9" s="92" t="s">
        <v>389</v>
      </c>
      <c r="C9" s="93" t="s">
        <v>390</v>
      </c>
      <c r="D9" s="93" t="s">
        <v>381</v>
      </c>
      <c r="E9" s="94">
        <v>1</v>
      </c>
      <c r="F9" s="92"/>
      <c r="G9" s="95"/>
    </row>
    <row r="10" spans="1:7" ht="15.75" customHeight="1" x14ac:dyDescent="0.25">
      <c r="A10" s="91" t="s">
        <v>391</v>
      </c>
      <c r="B10" s="92" t="s">
        <v>392</v>
      </c>
      <c r="C10" s="93"/>
      <c r="D10" s="93"/>
      <c r="E10" s="96">
        <v>3.5</v>
      </c>
      <c r="F10" s="92" t="s">
        <v>393</v>
      </c>
      <c r="G10" s="95"/>
    </row>
    <row r="11" spans="1:7" ht="78.75" customHeight="1" x14ac:dyDescent="0.25">
      <c r="A11" s="91" t="s">
        <v>394</v>
      </c>
      <c r="B11" s="92" t="s">
        <v>395</v>
      </c>
      <c r="C11" s="93" t="s">
        <v>396</v>
      </c>
      <c r="D11" s="93" t="s">
        <v>381</v>
      </c>
      <c r="E11" s="97">
        <v>1.4</v>
      </c>
      <c r="F11" s="92" t="s">
        <v>397</v>
      </c>
      <c r="G11" s="89"/>
    </row>
    <row r="12" spans="1:7" ht="78.75" customHeight="1" x14ac:dyDescent="0.25">
      <c r="A12" s="91" t="s">
        <v>398</v>
      </c>
      <c r="B12" s="98" t="s">
        <v>399</v>
      </c>
      <c r="C12" s="93" t="s">
        <v>400</v>
      </c>
      <c r="D12" s="93" t="s">
        <v>381</v>
      </c>
      <c r="E12" s="99">
        <v>1.139</v>
      </c>
      <c r="F12" s="100" t="s">
        <v>401</v>
      </c>
      <c r="G12" s="95"/>
    </row>
    <row r="13" spans="1:7" ht="76.150000000000006" customHeight="1" x14ac:dyDescent="0.25">
      <c r="A13" s="91" t="s">
        <v>402</v>
      </c>
      <c r="B13" s="101" t="s">
        <v>403</v>
      </c>
      <c r="C13" s="93" t="s">
        <v>404</v>
      </c>
      <c r="D13" s="93" t="s">
        <v>405</v>
      </c>
      <c r="E13" s="102">
        <v>380.2</v>
      </c>
      <c r="F13" s="92" t="s">
        <v>406</v>
      </c>
      <c r="G13" s="89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2023-11-26T07:40:14Z</cp:lastPrinted>
  <dcterms:created xsi:type="dcterms:W3CDTF">2023-07-25T09:20:58Z</dcterms:created>
  <dcterms:modified xsi:type="dcterms:W3CDTF">2023-11-26T07:40:24Z</dcterms:modified>
  <cp:category/>
</cp:coreProperties>
</file>