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З2\"/>
    </mc:Choice>
  </mc:AlternateContent>
  <xr:revisionPtr revIDLastSave="0" documentId="13_ncr:1_{FDC42357-62EB-4306-A678-118598FF537F}" xr6:coauthVersionLast="47" xr6:coauthVersionMax="47" xr10:uidLastSave="{00000000-0000-0000-0000-000000000000}"/>
  <bookViews>
    <workbookView xWindow="7650" yWindow="0" windowWidth="21600" windowHeight="11295" tabRatio="704" activeTab="3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8">#REF!</definedName>
    <definedName name="\AUTOEXEC">#REF!</definedName>
    <definedName name="\k" localSheetId="8">#REF!</definedName>
    <definedName name="\k">#REF!</definedName>
    <definedName name="\m" localSheetId="8">#REF!</definedName>
    <definedName name="\m">#REF!</definedName>
    <definedName name="\n">#REF!</definedName>
    <definedName name="\n11">#REF!</definedName>
    <definedName name="\s">#REF!</definedName>
    <definedName name="\z" localSheetId="8">#REF!</definedName>
    <definedName name="\z">#REF!</definedName>
    <definedName name="________________________a2" localSheetId="8">#REF!</definedName>
    <definedName name="________________________a2">#REF!</definedName>
    <definedName name="_______________________a2" localSheetId="8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 localSheetId="8">#REF!</definedName>
    <definedName name="______a2">#REF!</definedName>
    <definedName name="______xlnm.Primt_Area_3" localSheetId="8">#REF!</definedName>
    <definedName name="______xlnm.Primt_Area_3">#REF!</definedName>
    <definedName name="______xlnm.Print_Area_1" localSheetId="8">#REF!</definedName>
    <definedName name="______xlnm.Print_Area_1">#REF!</definedName>
    <definedName name="______xlnm.Print_Area_2" localSheetId="8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 localSheetId="8">#REF!</definedName>
    <definedName name="_____xlnm.Print_Area_1">#REF!</definedName>
    <definedName name="_____xlnm.Print_Area_2" localSheetId="8">#REF!</definedName>
    <definedName name="_____xlnm.Print_Area_2">#REF!</definedName>
    <definedName name="_____xlnm.Print_Area_3" localSheetId="8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 localSheetId="8">#REF!</definedName>
    <definedName name="____xlnm.Primt_Area_3">#REF!</definedName>
    <definedName name="____xlnm.Print_Area_1" localSheetId="8">#REF!</definedName>
    <definedName name="____xlnm.Print_Area_1">#REF!</definedName>
    <definedName name="____xlnm.Print_Area_2" localSheetId="8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">{"glc1",#N/A,FALSE,"GLC";"glc2",#N/A,FALSE,"GLC";"glc3",#N/A,FALSE,"GLC";"glc4",#N/A,FALSE,"GLC";"glc5",#N/A,FALSE,"GLC"}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>{"glc1",#N/A,FALSE,"GLC";"glc2",#N/A,FALSE,"GLC";"glc3",#N/A,FALSE,"GLC";"glc4",#N/A,FALSE,"GLC";"glc5",#N/A,FALSE,"GLC"}</definedName>
    <definedName name="___xlnm.Primt_Area_3" localSheetId="8">#REF!</definedName>
    <definedName name="___xlnm.Primt_Area_3">#REF!</definedName>
    <definedName name="___xlnm.Print_Area_1" localSheetId="8">#REF!</definedName>
    <definedName name="___xlnm.Print_Area_1">#REF!</definedName>
    <definedName name="___xlnm.Print_Area_2" localSheetId="8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 localSheetId="8">TRUE</definedName>
    <definedName name="__IntlFixup">#REF!</definedName>
    <definedName name="__qs2" localSheetId="8">#REF!</definedName>
    <definedName name="__qs2">#REF!</definedName>
    <definedName name="__qs3" localSheetId="8">#REF!</definedName>
    <definedName name="__qs3">#REF!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">{"glc1",#N/A,FALSE,"GLC";"glc2",#N/A,FALSE,"GLC";"glc3",#N/A,FALSE,"GLC";"glc4",#N/A,FALSE,"GLC";"glc5",#N/A,FALSE,"GLC"}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8">#REF!</definedName>
    <definedName name="__xlnm.Primt_Area_3">#REF!</definedName>
    <definedName name="__xlnm.Print_Area_1" localSheetId="8">#REF!</definedName>
    <definedName name="__xlnm.Print_Area_1">#REF!</definedName>
    <definedName name="__xlnm.Print_Area_2" localSheetId="8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 localSheetId="8">#REF!</definedName>
    <definedName name="_02121">#REF!</definedName>
    <definedName name="_1" localSheetId="8">#REF!</definedName>
    <definedName name="_1">#REF!</definedName>
    <definedName name="_1._Выберите_вид_работ" localSheetId="8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 localSheetId="8">#REF!</definedName>
    <definedName name="_AUTOEXEC">#REF!</definedName>
    <definedName name="_def2000г" localSheetId="8">#REF!</definedName>
    <definedName name="_def2000г">#REF!</definedName>
    <definedName name="_def2001г" localSheetId="8">#REF!</definedName>
    <definedName name="_def2001г">#REF!</definedName>
    <definedName name="_def2002г" localSheetId="8">#REF!</definedName>
    <definedName name="_def2002г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er2">{"glc1",#N/A,FALSE,"GLC";"glc2",#N/A,FALSE,"GLC";"glc3",#N/A,FALSE,"GLC";"glc4",#N/A,FALSE,"GLC";"glc5",#N/A,FALSE,"GLC"}</definedName>
    <definedName name="_Fill" localSheetId="8">#REF!</definedName>
    <definedName name="_Fill">#REF!</definedName>
    <definedName name="_FilterDatabase" localSheetId="8">#REF!</definedName>
    <definedName name="_FilterDatabase">#REF!</definedName>
    <definedName name="_Hlt440565644_1" localSheetId="8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 localSheetId="8">#REF!</definedName>
    <definedName name="_k">#REF!</definedName>
    <definedName name="_m" localSheetId="8">#REF!</definedName>
    <definedName name="_m">#REF!</definedName>
    <definedName name="_qs2" localSheetId="8">#REF!</definedName>
    <definedName name="_qs2">#REF!</definedName>
    <definedName name="_qs3" localSheetId="8">#REF!</definedName>
    <definedName name="_qs3">#REF!</definedName>
    <definedName name="_s" localSheetId="8">#REF!</definedName>
    <definedName name="_s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">{"glc1",#N/A,FALSE,"GLC";"glc2",#N/A,FALSE,"GLC";"glc3",#N/A,FALSE,"GLC";"glc4",#N/A,FALSE,"GLC";"glc5",#N/A,FALSE,"GLC"}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>{"glc1",#N/A,FALSE,"GLC";"glc2",#N/A,FALSE,"GLC";"glc3",#N/A,FALSE,"GLC";"glc4",#N/A,FALSE,"GLC";"glc5",#N/A,FALSE,"GLC"}</definedName>
    <definedName name="_z" localSheetId="8">#REF!</definedName>
    <definedName name="_z">#REF!</definedName>
    <definedName name="_а2" localSheetId="8">#REF!</definedName>
    <definedName name="_а2">#REF!</definedName>
    <definedName name="_Восемь" localSheetId="8">#REF!</definedName>
    <definedName name="_Восемь">#REF!</definedName>
    <definedName name="_два_1" localSheetId="8">#REF!</definedName>
    <definedName name="_два_1">#REF!</definedName>
    <definedName name="_два_2" localSheetId="8">#REF!</definedName>
    <definedName name="_два_2">#REF!</definedName>
    <definedName name="_Девять" localSheetId="8">#REF!</definedName>
    <definedName name="_Девять">#REF!</definedName>
    <definedName name="_пять" localSheetId="8">#REF!</definedName>
    <definedName name="_пять">#REF!</definedName>
    <definedName name="_Раз" localSheetId="8">#REF!</definedName>
    <definedName name="_Раз">#REF!</definedName>
    <definedName name="_семь_1" localSheetId="8">#REF!</definedName>
    <definedName name="_семь_1">#REF!</definedName>
    <definedName name="_семь_2" localSheetId="8">#REF!</definedName>
    <definedName name="_семь_2">#REF!</definedName>
    <definedName name="_Стоимость_УНЦП" localSheetId="8">#REF!</definedName>
    <definedName name="_Стоимость_УНЦП">#REF!</definedName>
    <definedName name="_три" localSheetId="8">#REF!</definedName>
    <definedName name="_три">#REF!</definedName>
    <definedName name="_xlnm._FilterDatabase">#REF!</definedName>
    <definedName name="_четыре" localSheetId="8">#REF!</definedName>
    <definedName name="_четыре">#REF!</definedName>
    <definedName name="_шесть_1" localSheetId="8">#REF!</definedName>
    <definedName name="_шесть_1">#REF!</definedName>
    <definedName name="_шесть_2" localSheetId="8">#REF!</definedName>
    <definedName name="_шесть_2">#REF!</definedName>
    <definedName name="a" localSheetId="8">#REF!</definedName>
    <definedName name="a">#REF!</definedName>
    <definedName name="a04t" localSheetId="8">#REF!</definedName>
    <definedName name="a04t">#REF!</definedName>
    <definedName name="A99999999" localSheetId="8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 localSheetId="8">#REF!</definedName>
    <definedName name="asd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8">#REF!</definedName>
    <definedName name="Categories">#REF!</definedName>
    <definedName name="CC_fSF" localSheetId="8">#REF!</definedName>
    <definedName name="CC_fSF">#REF!</definedName>
    <definedName name="Criteria" localSheetId="8">#REF!</definedName>
    <definedName name="Criteria">#REF!</definedName>
    <definedName name="curs" localSheetId="8">#REF!</definedName>
    <definedName name="cvtnf" localSheetId="8">#REF!</definedName>
    <definedName name="cvtnf">#REF!</definedName>
    <definedName name="d" localSheetId="8">#REF!</definedName>
    <definedName name="d">#REF!</definedName>
    <definedName name="Database" localSheetId="8">#REF!</definedName>
    <definedName name="Database">#REF!</definedName>
    <definedName name="DateColJournal">#REF!</definedName>
    <definedName name="ddduy" localSheetId="8">#REF!</definedName>
    <definedName name="ddduy">#REF!</definedName>
    <definedName name="deviation1" localSheetId="8">#REF!</definedName>
    <definedName name="deviation1">#REF!</definedName>
    <definedName name="DiscontRate" localSheetId="8">#REF!</definedName>
    <definedName name="DiscontRate">#REF!</definedName>
    <definedName name="DM" localSheetId="8">#REF!</definedName>
    <definedName name="DM">#REF!</definedName>
    <definedName name="DOLL" localSheetId="8">#REF!</definedName>
    <definedName name="DOLL">#REF!</definedName>
    <definedName name="ee">#REF!</definedName>
    <definedName name="ehc">#REF!</definedName>
    <definedName name="Excel_BuiltIn_Database" localSheetId="8">#REF!</definedName>
    <definedName name="Excel_BuiltIn_Database">#REF!</definedName>
    <definedName name="Excel_BuiltIn_Print_Area_1" localSheetId="8">#REF!</definedName>
    <definedName name="Excel_BuiltIn_Print_Area_1">#REF!</definedName>
    <definedName name="Excel_BuiltIn_Print_Area_1_1" localSheetId="8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 localSheetId="8">#REF!</definedName>
    <definedName name="Excel_BuiltIn_Print_Area_10_1">#REF!</definedName>
    <definedName name="Excel_BuiltIn_Print_Area_10_1_1" localSheetId="8">#REF!</definedName>
    <definedName name="Excel_BuiltIn_Print_Area_10_1_1">#REF!</definedName>
    <definedName name="Excel_BuiltIn_Print_Area_11" localSheetId="8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8">#REF!</definedName>
    <definedName name="Excel_BuiltIn_Print_Area_4">#REF!</definedName>
    <definedName name="Excel_BuiltIn_Print_Area_4_1" localSheetId="8">#REF!</definedName>
    <definedName name="Excel_BuiltIn_Print_Area_4_1">#REF!</definedName>
    <definedName name="Excel_BuiltIn_Print_Area_4_1_1" localSheetId="8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8">#REF!</definedName>
    <definedName name="Excel_BuiltIn_Print_Area_5">#REF!</definedName>
    <definedName name="Excel_BuiltIn_Print_Area_5_1" localSheetId="8">#REF!</definedName>
    <definedName name="Excel_BuiltIn_Print_Area_5_1">#REF!</definedName>
    <definedName name="Excel_BuiltIn_Print_Area_5_1_1" localSheetId="8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 localSheetId="8">#REF!</definedName>
    <definedName name="Excel_BuiltIn_Print_Area_7_1">#REF!</definedName>
    <definedName name="Excel_BuiltIn_Print_Area_7_1_1" localSheetId="8">#REF!</definedName>
    <definedName name="Excel_BuiltIn_Print_Area_7_1_1">#REF!</definedName>
    <definedName name="Excel_BuiltIn_Print_Area_7_1_1_1" localSheetId="8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8">#REF!</definedName>
    <definedName name="Excel_BuiltIn_Print_Area_9_1">#REF!</definedName>
    <definedName name="Excel_BuiltIn_Print_Area_9_1_1" localSheetId="8">#REF!</definedName>
    <definedName name="Excel_BuiltIn_Print_Area_9_1_1">#REF!</definedName>
    <definedName name="Excel_BuiltIn_Print_Area_9_1_1_1" localSheetId="8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 localSheetId="8">#REF!</definedName>
    <definedName name="gggg">#REF!</definedName>
    <definedName name="Global.MNULL" localSheetId="8">#REF!</definedName>
    <definedName name="Global.MNULL">#REF!</definedName>
    <definedName name="Global.NULL" localSheetId="8">#REF!</definedName>
    <definedName name="Global.NULL">#REF!</definedName>
    <definedName name="h">#REF!</definedName>
    <definedName name="hfci">#REF!</definedName>
    <definedName name="hfcxtn">#REF!</definedName>
    <definedName name="htvjyn" localSheetId="8">#REF!</definedName>
    <definedName name="htvjyn">#REF!</definedName>
    <definedName name="i" localSheetId="8">#REF!</definedName>
    <definedName name="i">#REF!</definedName>
    <definedName name="iii" localSheetId="8">#REF!</definedName>
    <definedName name="iii">#REF!</definedName>
    <definedName name="iiiii" localSheetId="8">#REF!</definedName>
    <definedName name="iiiii">#REF!</definedName>
    <definedName name="Ind" localSheetId="8">#REF!</definedName>
    <definedName name="Ind">#REF!</definedName>
    <definedName name="Itog" localSheetId="8">#REF!</definedName>
    <definedName name="Itog">#REF!</definedName>
    <definedName name="Iквартал2014" localSheetId="8">#REF!</definedName>
    <definedName name="jkjhggh" localSheetId="8">#REF!</definedName>
    <definedName name="jkjhggh">#REF!</definedName>
    <definedName name="Jkz" localSheetId="8">#REF!</definedName>
    <definedName name="Jkz">#REF!</definedName>
    <definedName name="kinf09_08" localSheetId="8">#REF!</definedName>
    <definedName name="kinf09_08">#REF!</definedName>
    <definedName name="kinf10_09" localSheetId="8">#REF!</definedName>
    <definedName name="kinf10_09">#REF!</definedName>
    <definedName name="kinf11_10" localSheetId="8">#REF!</definedName>
    <definedName name="kinf11_10">#REF!</definedName>
    <definedName name="kinf12_11" localSheetId="8">#REF!</definedName>
    <definedName name="kinf12_11">#REF!</definedName>
    <definedName name="kk" localSheetId="8">#REF!</definedName>
    <definedName name="kk">#REF!</definedName>
    <definedName name="kl" localSheetId="8">#REF!</definedName>
    <definedName name="kl">#REF!</definedName>
    <definedName name="KPlan" localSheetId="8">#REF!</definedName>
    <definedName name="KPlan">#REF!</definedName>
    <definedName name="l" localSheetId="8">#REF!</definedName>
    <definedName name="l">#REF!</definedName>
    <definedName name="language" localSheetId="8">#REF!</definedName>
    <definedName name="language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m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8">#REF!</definedName>
    <definedName name="Nalog">#REF!</definedName>
    <definedName name="NumColJournal" localSheetId="8">#REF!</definedName>
    <definedName name="NumColJournal">#REF!</definedName>
    <definedName name="o" localSheetId="8">#REF!</definedName>
    <definedName name="o">#REF!</definedName>
    <definedName name="Obj" localSheetId="8">#REF!</definedName>
    <definedName name="Obj">#REF!</definedName>
    <definedName name="opmes" localSheetId="8">#REF!</definedName>
    <definedName name="oppp" localSheetId="8">#REF!</definedName>
    <definedName name="oppp">#REF!</definedName>
    <definedName name="pp" localSheetId="8">#REF!</definedName>
    <definedName name="pp">#REF!</definedName>
    <definedName name="Print_Area" localSheetId="8">#REF!</definedName>
    <definedName name="Print_Area">#REF!</definedName>
    <definedName name="propis" localSheetId="8">#REF!</definedName>
    <definedName name="propis">#REF!</definedName>
    <definedName name="q" localSheetId="8">#REF!</definedName>
    <definedName name="q">#REF!</definedName>
    <definedName name="qq" localSheetId="8">#REF!</definedName>
    <definedName name="qq">#REF!</definedName>
    <definedName name="qqqqqqqqqqqqqqqqqqqqqqqqqqqqqqqqqqq" localSheetId="8">#REF!</definedName>
    <definedName name="qqqqqqqqqqqqqqqqqqqqqqqqqqqqqqqqqqq">#REF!</definedName>
    <definedName name="rehl" localSheetId="8">#REF!</definedName>
    <definedName name="rehl">#REF!</definedName>
    <definedName name="rf" localSheetId="8">#REF!</definedName>
    <definedName name="rf">#REF!</definedName>
    <definedName name="rrr" localSheetId="8">#REF!</definedName>
    <definedName name="rrrrrr" localSheetId="8">#REF!</definedName>
    <definedName name="rrrrrr">#REF!</definedName>
    <definedName name="rtyrty" localSheetId="8">#REF!</definedName>
    <definedName name="rtyrty">#REF!</definedName>
    <definedName name="rybuf" localSheetId="8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8">#REF!</definedName>
    <definedName name="SD_DC">#REF!</definedName>
    <definedName name="SDDsfd" localSheetId="8">#REF!</definedName>
    <definedName name="SDDsfd">#REF!</definedName>
    <definedName name="SDSA" localSheetId="8">#REF!</definedName>
    <definedName name="SDSA">#REF!</definedName>
    <definedName name="SF_SFs" localSheetId="8">#REF!</definedName>
    <definedName name="SF_SFs">#REF!</definedName>
    <definedName name="SM" localSheetId="8">#REF!</definedName>
    <definedName name="SM">#REF!</definedName>
    <definedName name="SM_SM" localSheetId="8">#REF!</definedName>
    <definedName name="SM_SM">#REF!</definedName>
    <definedName name="SM_SM1" localSheetId="8">#REF!</definedName>
    <definedName name="SM_SM1">#REF!</definedName>
    <definedName name="SM_SM45">#REF!</definedName>
    <definedName name="SM_SM6">#REF!</definedName>
    <definedName name="SM_STO">#REF!</definedName>
    <definedName name="SM_STO1" localSheetId="8">#REF!</definedName>
    <definedName name="SM_STO1">#REF!</definedName>
    <definedName name="SM_STO2" localSheetId="8">#REF!</definedName>
    <definedName name="SM_STO2">#REF!</definedName>
    <definedName name="SM_STO3" localSheetId="8">#REF!</definedName>
    <definedName name="SM_STO3">#REF!</definedName>
    <definedName name="Smmmmmmmmmmmmmmm">#REF!</definedName>
    <definedName name="SmPr">#REF!</definedName>
    <definedName name="Status" localSheetId="8">#REF!</definedName>
    <definedName name="Status">#REF!</definedName>
    <definedName name="SUM_" localSheetId="8">#REF!</definedName>
    <definedName name="SUM_">#REF!</definedName>
    <definedName name="SUM_1" localSheetId="8">#REF!</definedName>
    <definedName name="SUM_1">#REF!</definedName>
    <definedName name="sum_2" localSheetId="8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 localSheetId="8">#REF!</definedName>
    <definedName name="title">#REF!</definedName>
    <definedName name="ttt" localSheetId="8">#REF!</definedName>
    <definedName name="ttt">#REF!</definedName>
    <definedName name="ujl" localSheetId="8">#REF!</definedName>
    <definedName name="ujl">#REF!</definedName>
    <definedName name="USA_1" localSheetId="8">#REF!</definedName>
    <definedName name="USA_1">#REF!</definedName>
    <definedName name="v" localSheetId="8">#REF!</definedName>
    <definedName name="v">#REF!</definedName>
    <definedName name="VH" localSheetId="8">#REF!</definedName>
    <definedName name="VH">#REF!</definedName>
    <definedName name="w" localSheetId="8">#REF!</definedName>
    <definedName name="w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xh">#REF!</definedName>
    <definedName name="y" localSheetId="8">#REF!</definedName>
    <definedName name="y">#REF!</definedName>
    <definedName name="Yamaha_26" localSheetId="8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 localSheetId="8">#REF!</definedName>
    <definedName name="А10">#REF!</definedName>
    <definedName name="а12" localSheetId="8">#REF!</definedName>
    <definedName name="а12">#REF!</definedName>
    <definedName name="а124545" localSheetId="8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 localSheetId="8">#REF!</definedName>
    <definedName name="АКСТ">#REF!</definedName>
    <definedName name="ало" localSheetId="8">#REF!</definedName>
    <definedName name="ало">#REF!</definedName>
    <definedName name="Алтайский_край" localSheetId="8">#REF!</definedName>
    <definedName name="Алтайский_край">#REF!</definedName>
    <definedName name="Алтайский_край_1" localSheetId="8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 localSheetId="8">#REF!</definedName>
    <definedName name="анол">#REF!</definedName>
    <definedName name="аода" localSheetId="8">#REF!</definedName>
    <definedName name="аода">#REF!</definedName>
    <definedName name="аодадо" localSheetId="8">#REF!</definedName>
    <definedName name="аодадо">#REF!</definedName>
    <definedName name="аодра" localSheetId="8">#REF!</definedName>
    <definedName name="аодра">#REF!</definedName>
    <definedName name="аолрмб" localSheetId="8">#REF!</definedName>
    <definedName name="аопы" localSheetId="8">#REF!</definedName>
    <definedName name="аопы">#REF!</definedName>
    <definedName name="аопыао" localSheetId="8">#REF!</definedName>
    <definedName name="аопыао">#REF!</definedName>
    <definedName name="аоыао" localSheetId="8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 localSheetId="8">#REF!</definedName>
    <definedName name="аправи">#REF!</definedName>
    <definedName name="апрво" localSheetId="8">#REF!</definedName>
    <definedName name="апрво">#REF!</definedName>
    <definedName name="апрыа" localSheetId="8">#REF!</definedName>
    <definedName name="апрыа">#REF!</definedName>
    <definedName name="апыо" localSheetId="8">#REF!</definedName>
    <definedName name="апыо">#REF!</definedName>
    <definedName name="апырр" localSheetId="8">#REF!</definedName>
    <definedName name="апырр">#REF!</definedName>
    <definedName name="араера" localSheetId="8">#REF!</definedName>
    <definedName name="араера">#REF!</definedName>
    <definedName name="арбь">#REF!</definedName>
    <definedName name="арл">#REF!</definedName>
    <definedName name="аро" localSheetId="8">#REF!</definedName>
    <definedName name="аро">#REF!</definedName>
    <definedName name="ародар" localSheetId="8">#REF!</definedName>
    <definedName name="ародар">#REF!</definedName>
    <definedName name="ародарод" localSheetId="8">#REF!</definedName>
    <definedName name="ародарод">#REF!</definedName>
    <definedName name="ародра" localSheetId="8">#REF!</definedName>
    <definedName name="ародра">#REF!</definedName>
    <definedName name="арол" localSheetId="8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 localSheetId="8">#REF!</definedName>
    <definedName name="Астраханская_область">#REF!</definedName>
    <definedName name="АСУТП" localSheetId="8">#REF!</definedName>
    <definedName name="АСУТП">#REF!</definedName>
    <definedName name="аыв" localSheetId="8">#REF!</definedName>
    <definedName name="аыв">#REF!</definedName>
    <definedName name="аыоап" localSheetId="8">#REF!</definedName>
    <definedName name="аыоап">#REF!</definedName>
    <definedName name="аыоапо" localSheetId="8">#REF!</definedName>
    <definedName name="аыоапо">#REF!</definedName>
    <definedName name="аыопыао">#REF!</definedName>
    <definedName name="аыпрыпр" localSheetId="8">#REF!</definedName>
    <definedName name="аыпрыпр">#REF!</definedName>
    <definedName name="б" localSheetId="8">#REF!</definedName>
    <definedName name="б">#REF!</definedName>
    <definedName name="_xlnm.Database" localSheetId="8">#REF!</definedName>
    <definedName name="_xlnm.Database">#REF!</definedName>
    <definedName name="баир" localSheetId="8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 localSheetId="8">#REF!</definedName>
    <definedName name="Больш" localSheetId="8">#REF!</definedName>
    <definedName name="Больш">#REF!</definedName>
    <definedName name="бпрбь" localSheetId="8">#REF!</definedName>
    <definedName name="бпрбь">#REF!</definedName>
    <definedName name="Брянская_область" localSheetId="8">#REF!</definedName>
    <definedName name="Брянская_область">#REF!</definedName>
    <definedName name="Буровой_понтон">#REF!</definedName>
    <definedName name="быч" localSheetId="8">#REF!</definedName>
    <definedName name="быч">#REF!</definedName>
    <definedName name="бьюждж" localSheetId="8">#REF!</definedName>
    <definedName name="бьюждж">#REF!</definedName>
    <definedName name="бю.бю." localSheetId="8">#REF!</definedName>
    <definedName name="бю.бю.">#REF!</definedName>
    <definedName name="в" localSheetId="8">#REF!</definedName>
    <definedName name="в">#REF!</definedName>
    <definedName name="В5">#REF!</definedName>
    <definedName name="Ва">#REF!</definedName>
    <definedName name="ва3">#REF!</definedName>
    <definedName name="вава" localSheetId="8">#REF!</definedName>
    <definedName name="вава">#REF!</definedName>
    <definedName name="вавввввввввввввв" localSheetId="8">#REF!</definedName>
    <definedName name="вавввввввввввввв">#REF!</definedName>
    <definedName name="ВАЛ_" localSheetId="8">#REF!</definedName>
    <definedName name="ВАЛ_">#REF!</definedName>
    <definedName name="ВАЛ_1" localSheetId="8">#REF!</definedName>
    <definedName name="ВАЛ_1">#REF!</definedName>
    <definedName name="ВАЛ_4" localSheetId="8">#REF!</definedName>
    <definedName name="ВАЛ_4">#REF!</definedName>
    <definedName name="Валаам">#REF!</definedName>
    <definedName name="вангл">#REF!</definedName>
    <definedName name="ванлр">#REF!</definedName>
    <definedName name="вао" localSheetId="8">#REF!</definedName>
    <definedName name="вао">#REF!</definedName>
    <definedName name="вап" localSheetId="8">#REF!</definedName>
    <definedName name="вап">#REF!</definedName>
    <definedName name="вапвя" localSheetId="8">#REF!</definedName>
    <definedName name="вапвя">#REF!</definedName>
    <definedName name="вапр">#REF!</definedName>
    <definedName name="вапяп">#REF!</definedName>
    <definedName name="варо" localSheetId="8">#REF!</definedName>
    <definedName name="варо">#REF!</definedName>
    <definedName name="вб" localSheetId="8">#REF!</definedName>
    <definedName name="вб">#REF!</definedName>
    <definedName name="ввв" localSheetId="8">#REF!</definedName>
    <definedName name="ввв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ген">#REF!</definedName>
    <definedName name="вглльа" localSheetId="8">#REF!</definedName>
    <definedName name="вглльа">#REF!</definedName>
    <definedName name="ве" localSheetId="8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 localSheetId="8">#REF!</definedName>
    <definedName name="веше" localSheetId="8">#REF!</definedName>
    <definedName name="веше">#REF!</definedName>
    <definedName name="вика" localSheetId="8">#REF!</definedName>
    <definedName name="вика">#REF!</definedName>
    <definedName name="вирваы" localSheetId="8">#REF!</definedName>
    <definedName name="вирваы">#REF!</definedName>
    <definedName name="вкпвп">#REF!</definedName>
    <definedName name="ВЛ110" localSheetId="8">#REF!</definedName>
    <definedName name="Владимирская_область" localSheetId="8">#REF!</definedName>
    <definedName name="Владимирская_область">#REF!</definedName>
    <definedName name="внеове" localSheetId="8">#REF!</definedName>
    <definedName name="внеове">#REF!</definedName>
    <definedName name="внеое" localSheetId="8">#REF!</definedName>
    <definedName name="внеое">#REF!</definedName>
    <definedName name="внлг" localSheetId="8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 localSheetId="8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8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 localSheetId="8">#REF!</definedName>
    <definedName name="Вп" localSheetId="8">#REF!</definedName>
    <definedName name="Вп">#REF!</definedName>
    <definedName name="впа" localSheetId="8">#REF!</definedName>
    <definedName name="впа">#REF!</definedName>
    <definedName name="впо" localSheetId="8">#REF!</definedName>
    <definedName name="впо">#REF!</definedName>
    <definedName name="впор" localSheetId="8">#REF!</definedName>
    <definedName name="впор">#REF!</definedName>
    <definedName name="впр" localSheetId="8">#REF!</definedName>
    <definedName name="впр">#REF!</definedName>
    <definedName name="впрвпр" localSheetId="8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8">#REF!</definedName>
    <definedName name="Всего_по_смете">#REF!</definedName>
    <definedName name="ВсегоРучБур" localSheetId="8">#REF!</definedName>
    <definedName name="ВсегоШурфов" localSheetId="8">#REF!</definedName>
    <definedName name="ВсегоШурфов">#REF!</definedName>
    <definedName name="Вспомогательные_работы" localSheetId="8">#REF!</definedName>
    <definedName name="Вспомогательные_работы">#REF!</definedName>
    <definedName name="ВТ" localSheetId="8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Вычислительная_техника_1" localSheetId="8">#REF!</definedName>
    <definedName name="Вычислительная_техника_1">#REF!</definedName>
    <definedName name="выы" localSheetId="8">#REF!</definedName>
    <definedName name="выы">#REF!</definedName>
    <definedName name="г" localSheetId="8">#REF!</definedName>
    <definedName name="г">#REF!</definedName>
    <definedName name="газ" localSheetId="8">#REF!</definedName>
    <definedName name="газ">#REF!</definedName>
    <definedName name="ГАП" localSheetId="8">#REF!</definedName>
    <definedName name="ГАП">#REF!</definedName>
    <definedName name="гелог" localSheetId="8">#REF!</definedName>
    <definedName name="гелог">#REF!</definedName>
    <definedName name="гео" localSheetId="8">#REF!</definedName>
    <definedName name="гео">#REF!</definedName>
    <definedName name="геог" localSheetId="8">#REF!</definedName>
    <definedName name="геог">#REF!</definedName>
    <definedName name="геодезия">#REF!</definedName>
    <definedName name="геол.1">#REF!</definedName>
    <definedName name="геол1" localSheetId="8">#REF!</definedName>
    <definedName name="геол1">#REF!</definedName>
    <definedName name="геол4" localSheetId="8">#REF!</definedName>
    <definedName name="геол4">#REF!</definedName>
    <definedName name="геология" localSheetId="8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 localSheetId="8">#REF!</definedName>
    <definedName name="гидро1">#REF!</definedName>
    <definedName name="гидро5" localSheetId="8">#REF!</definedName>
    <definedName name="гидро5">#REF!</definedName>
    <definedName name="гидрол" localSheetId="8">#REF!</definedName>
    <definedName name="гидрол">#REF!</definedName>
    <definedName name="гидрол.4" localSheetId="8">#REF!</definedName>
    <definedName name="гидрол.4">#REF!</definedName>
    <definedName name="Гидролог">#REF!</definedName>
    <definedName name="Гидролог4">#REF!</definedName>
    <definedName name="ГИП" localSheetId="8">#REF!</definedName>
    <definedName name="ГИП">#REF!</definedName>
    <definedName name="ГИП2" localSheetId="8">#REF!</definedName>
    <definedName name="ГИП2">#REF!</definedName>
    <definedName name="гк" localSheetId="8">#REF!</definedName>
    <definedName name="глрп" localSheetId="8">#REF!</definedName>
    <definedName name="глрп">#REF!</definedName>
    <definedName name="гном" localSheetId="8">#REF!</definedName>
    <definedName name="гном">#REF!</definedName>
    <definedName name="го" localSheetId="8">#REF!</definedName>
    <definedName name="гор" localSheetId="8">#REF!</definedName>
    <definedName name="гор">#REF!</definedName>
    <definedName name="гос" localSheetId="8">#REF!</definedName>
    <definedName name="гос">#REF!</definedName>
    <definedName name="гпдш" localSheetId="8">#REF!</definedName>
    <definedName name="гпдш">#REF!</definedName>
    <definedName name="гпшд">#REF!</definedName>
    <definedName name="График">"Диагр. 4"</definedName>
    <definedName name="гш" localSheetId="8">#REF!</definedName>
    <definedName name="гш">#REF!</definedName>
    <definedName name="гшд" localSheetId="8">#REF!</definedName>
    <definedName name="гшд">#REF!</definedName>
    <definedName name="гшн" localSheetId="8">#REF!</definedName>
    <definedName name="гшн">#REF!</definedName>
    <definedName name="гшшг">NA()</definedName>
    <definedName name="д" localSheetId="8">#REF!</definedName>
    <definedName name="д">#REF!</definedName>
    <definedName name="д1" localSheetId="8">#REF!</definedName>
    <definedName name="д1">#REF!</definedName>
    <definedName name="д10" localSheetId="8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 localSheetId="8">#REF!</definedName>
    <definedName name="дддд">#REF!</definedName>
    <definedName name="ддддд" localSheetId="8">#REF!</definedName>
    <definedName name="ддддд">#REF!</definedName>
    <definedName name="де" localSheetId="8">#REF!</definedName>
    <definedName name="де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сятый" localSheetId="8">#REF!</definedName>
    <definedName name="десятый">#REF!</definedName>
    <definedName name="дефл." localSheetId="8">#REF!</definedName>
    <definedName name="дефл.">#REF!</definedName>
    <definedName name="Дефл_ц_пред_год" localSheetId="8">#REF!</definedName>
    <definedName name="Дефл_ц_пред_год">#REF!</definedName>
    <definedName name="Дефлятор" localSheetId="8">#REF!</definedName>
    <definedName name="Дефлятор">#REF!</definedName>
    <definedName name="Дефлятор_годовой" localSheetId="8">#REF!</definedName>
    <definedName name="Дефлятор_годовой">#REF!</definedName>
    <definedName name="Дефлятор_цепной" localSheetId="8">#REF!</definedName>
    <definedName name="Дефлятор_цепной">#REF!</definedName>
    <definedName name="Дефлятор1" localSheetId="8">#REF!</definedName>
    <definedName name="Дефлятор1">#REF!</definedName>
    <definedName name="дж" localSheetId="8">#REF!</definedName>
    <definedName name="дж1" localSheetId="8">#REF!</definedName>
    <definedName name="диапазон" localSheetId="8">#REF!</definedName>
    <definedName name="диапазон">#REF!</definedName>
    <definedName name="дир" localSheetId="8">#REF!</definedName>
    <definedName name="Диск" localSheetId="8">#REF!</definedName>
    <definedName name="Диск">#REF!</definedName>
    <definedName name="длдл" localSheetId="8">#REF!</definedName>
    <definedName name="длдл">#REF!</definedName>
    <definedName name="Длинна_границы" localSheetId="8">#REF!</definedName>
    <definedName name="Длинна_границы">#REF!</definedName>
    <definedName name="Длинна_трассы" localSheetId="8">#REF!</definedName>
    <definedName name="Длинна_трассы">#REF!</definedName>
    <definedName name="длозщшзщдлжб" localSheetId="8">#REF!</definedName>
    <definedName name="длозщшзщдлжб">#REF!</definedName>
    <definedName name="длолдолд" localSheetId="8">#REF!</definedName>
    <definedName name="длолдолд">#REF!</definedName>
    <definedName name="длощшл" localSheetId="8">#REF!</definedName>
    <definedName name="длощшл">#REF!</definedName>
    <definedName name="ДМС_АУП" localSheetId="8">#REF!</definedName>
    <definedName name="ДМС_АУП">#REF!</definedName>
    <definedName name="ДМС_ПЭЭ" localSheetId="8">#REF!</definedName>
    <definedName name="ДМС_ПЭЭ">#REF!</definedName>
    <definedName name="ДМС_ТП" localSheetId="8">#REF!</definedName>
    <definedName name="ДМС_ТП">#REF!</definedName>
    <definedName name="Дн_ставка" localSheetId="8">#REF!</definedName>
    <definedName name="Дн_ставка">#REF!</definedName>
    <definedName name="дна" localSheetId="8">#REF!</definedName>
    <definedName name="дна">#REF!</definedName>
    <definedName name="до" localSheetId="8">#REF!</definedName>
    <definedName name="до">#REF!</definedName>
    <definedName name="док" localSheetId="8">#REF!</definedName>
    <definedName name="док">#REF!</definedName>
    <definedName name="дол" localSheetId="8">#REF!</definedName>
    <definedName name="дол">#REF!</definedName>
    <definedName name="Должность" localSheetId="8">#REF!</definedName>
    <definedName name="Должность">#REF!</definedName>
    <definedName name="ДОЛЛАР" localSheetId="8">#REF!</definedName>
    <definedName name="ДОЛЛАР">#REF!</definedName>
    <definedName name="доорп" localSheetId="8">#REF!</definedName>
    <definedName name="доорп">#REF!</definedName>
    <definedName name="Доп._оборудование_1" localSheetId="8">#REF!</definedName>
    <definedName name="Доп._оборудование_1">#REF!</definedName>
    <definedName name="Доп_оборуд" localSheetId="8">#REF!</definedName>
    <definedName name="Доп_оборуд">#REF!</definedName>
    <definedName name="допдшгед" localSheetId="8">#REF!</definedName>
    <definedName name="допдшгед">#REF!</definedName>
    <definedName name="Дорога_1" localSheetId="8">#REF!</definedName>
    <definedName name="Дорога_1">#REF!</definedName>
    <definedName name="дп" localSheetId="8">#REF!</definedName>
    <definedName name="дп">#REF!</definedName>
    <definedName name="др" localSheetId="8">#REF!</definedName>
    <definedName name="др">#REF!</definedName>
    <definedName name="др.матер">#REF!</definedName>
    <definedName name="ДС">#REF!</definedName>
    <definedName name="дтс" localSheetId="8">#REF!</definedName>
    <definedName name="дтс">#REF!</definedName>
    <definedName name="дщшю" localSheetId="8">#REF!</definedName>
    <definedName name="дщшю">#REF!</definedName>
    <definedName name="дэ" localSheetId="8">#REF!</definedName>
    <definedName name="дэ">#REF!</definedName>
    <definedName name="е" localSheetId="8">#REF!</definedName>
    <definedName name="е">#REF!</definedName>
    <definedName name="евнл">#REF!</definedName>
    <definedName name="евнлен">#REF!</definedName>
    <definedName name="ЕВР" localSheetId="8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8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 localSheetId="8">#REF!</definedName>
    <definedName name="ж">#REF!</definedName>
    <definedName name="жж" localSheetId="8">#REF!</definedName>
    <definedName name="жжж" localSheetId="8">#REF!</definedName>
    <definedName name="жжж">#REF!</definedName>
    <definedName name="жпф" localSheetId="8">#REF!</definedName>
    <definedName name="жпф">#REF!</definedName>
    <definedName name="Зависимые" localSheetId="8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 localSheetId="8">#REF!</definedName>
    <definedName name="ЗаказИмя" localSheetId="8">#REF!</definedName>
    <definedName name="Заказчик" localSheetId="8">#REF!</definedName>
    <definedName name="Заказчик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ел">#REF!</definedName>
    <definedName name="зждзд" localSheetId="8">#REF!</definedName>
    <definedName name="зждзд">#REF!</definedName>
    <definedName name="зз" localSheetId="8">#REF!</definedName>
    <definedName name="зз">#REF!</definedName>
    <definedName name="зззз" localSheetId="8">#REF!</definedName>
    <definedName name="зззз">#REF!</definedName>
    <definedName name="ЗИП_Всего_1" localSheetId="8">#REF!</definedName>
    <definedName name="ЗИП_Всего_1">#REF!</definedName>
    <definedName name="зит" localSheetId="8">#REF!</definedName>
    <definedName name="зит">#REF!</definedName>
    <definedName name="Зоны" localSheetId="8">#REF!</definedName>
    <definedName name="зощр" localSheetId="8">#REF!</definedName>
    <definedName name="зощр">#REF!</definedName>
    <definedName name="ЗЮзя" localSheetId="8">#REF!</definedName>
    <definedName name="ЗЮзя">#REF!</definedName>
    <definedName name="Ивановская_область" localSheetId="8">#REF!</definedName>
    <definedName name="Ивановская_область">#REF!</definedName>
    <definedName name="ивпт" localSheetId="8">#REF!</definedName>
    <definedName name="ивпт">#REF!</definedName>
    <definedName name="Иди" localSheetId="8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 localSheetId="8">#REF!</definedName>
    <definedName name="имт">#REF!</definedName>
    <definedName name="Инвестор" localSheetId="8">#REF!</definedName>
    <definedName name="Инвестор">#REF!</definedName>
    <definedName name="Инд" localSheetId="8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 localSheetId="8">#REF!</definedName>
    <definedName name="Ини">#REF!</definedName>
    <definedName name="инфл" localSheetId="8">#REF!</definedName>
    <definedName name="инфл">#REF!</definedName>
    <definedName name="иолд" localSheetId="8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 localSheetId="8">#REF!</definedName>
    <definedName name="ис">#REF!</definedName>
    <definedName name="ИС__И.Максимов" localSheetId="8">#REF!</definedName>
    <definedName name="ИС__И.Максимов">#REF!</definedName>
    <definedName name="итог" localSheetId="8">#REF!</definedName>
    <definedName name="итог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8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 localSheetId="8">#REF!</definedName>
    <definedName name="йцйу3йк">#REF!</definedName>
    <definedName name="йцйц">NA()</definedName>
    <definedName name="йцу" localSheetId="8">#REF!</definedName>
    <definedName name="йцу">#REF!</definedName>
    <definedName name="К" localSheetId="8">#REF!</definedName>
    <definedName name="К">#REF!</definedName>
    <definedName name="к_ЗПМ" localSheetId="8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 localSheetId="8">#REF!</definedName>
    <definedName name="Кабели_1">#REF!</definedName>
    <definedName name="кабель" localSheetId="8">#REF!</definedName>
    <definedName name="кабель">#REF!</definedName>
    <definedName name="Кабельные_линии" localSheetId="8">#REF!</definedName>
    <definedName name="кака" localSheetId="8">#REF!</definedName>
    <definedName name="кака">#REF!</definedName>
    <definedName name="Калининградская_область" localSheetId="8">#REF!</definedName>
    <definedName name="Калининградская_область">#REF!</definedName>
    <definedName name="калплан" localSheetId="8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 localSheetId="8">#REF!</definedName>
    <definedName name="Категория_сложности">#REF!</definedName>
    <definedName name="катя" localSheetId="8">#REF!</definedName>
    <definedName name="катя">#REF!</definedName>
    <definedName name="КВАРТАЛ" localSheetId="8">#REF!</definedName>
    <definedName name="КВАРТАЛ2" localSheetId="8">#REF!</definedName>
    <definedName name="КВАРТАЛ2">#REF!</definedName>
    <definedName name="Кварталы" localSheetId="8">#REF!</definedName>
    <definedName name="кгкг" localSheetId="8">#REF!</definedName>
    <definedName name="кгкг">#REF!</definedName>
    <definedName name="кеке" localSheetId="8">#REF!</definedName>
    <definedName name="кеке">#REF!</definedName>
    <definedName name="Кемеровская_область" localSheetId="8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 localSheetId="8">#REF!</definedName>
    <definedName name="КиП_АУП">#REF!</definedName>
    <definedName name="КиП_ПЭЭ" localSheetId="8">#REF!</definedName>
    <definedName name="КиП_ПЭЭ">#REF!</definedName>
    <definedName name="КиП_ТП" localSheetId="8">#REF!</definedName>
    <definedName name="КиП_ТП">#REF!</definedName>
    <definedName name="КИПиавтом" localSheetId="8">#REF!</definedName>
    <definedName name="КИПиавтом">#REF!</definedName>
    <definedName name="Кировская_область" localSheetId="8">#REF!</definedName>
    <definedName name="Кировская_область">#REF!</definedName>
    <definedName name="Кировская_область_1" localSheetId="8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 localSheetId="8">#REF!</definedName>
    <definedName name="книга">#REF!</definedName>
    <definedName name="Кобщ" localSheetId="8">#REF!</definedName>
    <definedName name="Кобщ">#REF!</definedName>
    <definedName name="КОД" localSheetId="8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 localSheetId="8">#REF!</definedName>
    <definedName name="Количество_листов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8">#REF!</definedName>
    <definedName name="Количество_согласований">#REF!</definedName>
    <definedName name="Колп" localSheetId="8">#REF!</definedName>
    <definedName name="Колп">#REF!</definedName>
    <definedName name="ком." localSheetId="8">#REF!</definedName>
    <definedName name="ком.">#REF!</definedName>
    <definedName name="Командировочные_расходы" localSheetId="8">#REF!</definedName>
    <definedName name="Командировочные_расходы">#REF!</definedName>
    <definedName name="Компания" localSheetId="8">#REF!</definedName>
    <definedName name="Компания">#REF!</definedName>
    <definedName name="Компенсаторы" localSheetId="8">#REF!</definedName>
    <definedName name="комплект" localSheetId="8">#REF!</definedName>
    <definedName name="комплект">#REF!</definedName>
    <definedName name="Комплектные_трансформаторные_устройства" localSheetId="8">#REF!</definedName>
    <definedName name="конкурс" localSheetId="8">#REF!</definedName>
    <definedName name="конкурс">#REF!</definedName>
    <definedName name="КонПериода" localSheetId="8">#REF!</definedName>
    <definedName name="Контрагент" localSheetId="8">#REF!</definedName>
    <definedName name="Контроллер_1" localSheetId="8">#REF!</definedName>
    <definedName name="Контроллер_1">#REF!</definedName>
    <definedName name="кор" localSheetId="8">#REF!</definedName>
    <definedName name="кор">#REF!</definedName>
    <definedName name="кореал" localSheetId="8">#REF!</definedName>
    <definedName name="кореал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8">#REF!</definedName>
    <definedName name="Костромская_область">#REF!</definedName>
    <definedName name="КОЭФ3" localSheetId="8">#REF!</definedName>
    <definedName name="КОЭФ3">#REF!</definedName>
    <definedName name="КОЭФ4" localSheetId="8">#REF!</definedName>
    <definedName name="КоэфБезПоля" localSheetId="8">#REF!</definedName>
    <definedName name="КоэфБезПоля">#REF!</definedName>
    <definedName name="КоэфГорЗак" localSheetId="8">#REF!</definedName>
    <definedName name="КоэфГорЗак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оэффициент" localSheetId="8">#REF!</definedName>
    <definedName name="Коэффициент">#REF!</definedName>
    <definedName name="кп" localSheetId="8">#REF!</definedName>
    <definedName name="кп">#REF!</definedName>
    <definedName name="Кра" localSheetId="8">#REF!</definedName>
    <definedName name="крас" localSheetId="8">#REF!</definedName>
    <definedName name="крас">#REF!</definedName>
    <definedName name="Краснодарский_край" localSheetId="8">#REF!</definedName>
    <definedName name="Краснодарский_край">#REF!</definedName>
    <definedName name="Красноярский_край" localSheetId="8">#REF!</definedName>
    <definedName name="Красноярский_край">#REF!</definedName>
    <definedName name="Красноярский_край_1">#REF!</definedName>
    <definedName name="Крек" localSheetId="8">#REF!</definedName>
    <definedName name="Крек">#REF!</definedName>
    <definedName name="_xlnm.Criteria" localSheetId="8">#REF!</definedName>
    <definedName name="_xlnm.Criteria">#REF!</definedName>
    <definedName name="Крп" localSheetId="8">#REF!</definedName>
    <definedName name="Крп">#REF!</definedName>
    <definedName name="куку" localSheetId="8">#REF!</definedName>
    <definedName name="куку">#REF!</definedName>
    <definedName name="Курганская_область" localSheetId="8">#REF!</definedName>
    <definedName name="Курганская_область">#REF!</definedName>
    <definedName name="Курганская_область_1" localSheetId="8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 localSheetId="8">#REF!</definedName>
    <definedName name="Курс_доллара">#REF!</definedName>
    <definedName name="Курс_доллара_США" localSheetId="8">#REF!</definedName>
    <definedName name="Курс_доллара_США">#REF!</definedName>
    <definedName name="курс1" localSheetId="8">#REF!</definedName>
    <definedName name="курс1">#REF!</definedName>
    <definedName name="Курская_область" localSheetId="8">#REF!</definedName>
    <definedName name="Курская_область">#REF!</definedName>
    <definedName name="кшн">#REF!</definedName>
    <definedName name="Кэл" localSheetId="8">#REF!</definedName>
    <definedName name="Кэл">#REF!</definedName>
    <definedName name="лаборатория" localSheetId="8">#REF!</definedName>
    <definedName name="лаборатория">#REF!</definedName>
    <definedName name="ЛабШурфов" localSheetId="8">#REF!</definedName>
    <definedName name="ЛабШурфов">#REF!</definedName>
    <definedName name="лв" localSheetId="8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 localSheetId="8">#REF!</definedName>
    <definedName name="ЛенЗина">#REF!</definedName>
    <definedName name="ленин" localSheetId="8">#REF!</definedName>
    <definedName name="ленин">#REF!</definedName>
    <definedName name="Ленинградская_область" localSheetId="8">#REF!</definedName>
    <definedName name="Ленинградская_область">#REF!</definedName>
    <definedName name="лес" localSheetId="8">#REF!</definedName>
    <definedName name="лес">#REF!</definedName>
    <definedName name="ЛимитУРС_ПИР" localSheetId="8">#REF!</definedName>
    <definedName name="ЛимитУРС_ПИР">#REF!</definedName>
    <definedName name="Липецкая_область" localSheetId="8">#REF!</definedName>
    <definedName name="Липецкая_область">#REF!</definedName>
    <definedName name="лист" localSheetId="8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 localSheetId="8">#REF!</definedName>
    <definedName name="М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8">#REF!</definedName>
    <definedName name="Магаданская_область_1">#REF!</definedName>
    <definedName name="Мак" localSheetId="8">#REF!</definedName>
    <definedName name="МАРЖА" localSheetId="8">#REF!</definedName>
    <definedName name="МАРЖА">#REF!</definedName>
    <definedName name="матер" localSheetId="8">#REF!</definedName>
    <definedName name="матер">#REF!</definedName>
    <definedName name="матер." localSheetId="8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 localSheetId="8">#REF!</definedName>
    <definedName name="мж1">#REF!</definedName>
    <definedName name="МИ_Т" localSheetId="8">#REF!</definedName>
    <definedName name="МИ_Т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8">#REF!</definedName>
    <definedName name="мись">#REF!</definedName>
    <definedName name="мит">#REF!</definedName>
    <definedName name="мичм" localSheetId="8">#REF!</definedName>
    <definedName name="мм" localSheetId="8">#REF!</definedName>
    <definedName name="мм">#REF!</definedName>
    <definedName name="МММММММММ" localSheetId="8">#REF!</definedName>
    <definedName name="МММММММММ">#REF!</definedName>
    <definedName name="мн" localSheetId="8">#REF!</definedName>
    <definedName name="мн">#REF!</definedName>
    <definedName name="Модель2">#REF!</definedName>
    <definedName name="мойка">#REF!</definedName>
    <definedName name="Монтаж" localSheetId="8">#REF!</definedName>
    <definedName name="Монтаж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8">#REF!</definedName>
    <definedName name="Московская_область">#REF!</definedName>
    <definedName name="мотаж2" localSheetId="8">#REF!</definedName>
    <definedName name="мотаж2">#REF!</definedName>
    <definedName name="мпртмит" localSheetId="8">#REF!</definedName>
    <definedName name="мпртмит">#REF!</definedName>
    <definedName name="мтч">#REF!</definedName>
    <definedName name="мтьюп">#REF!</definedName>
    <definedName name="муж" localSheetId="8">#REF!</definedName>
    <definedName name="муж">#REF!</definedName>
    <definedName name="Мурманская_область" localSheetId="8">#REF!</definedName>
    <definedName name="Мурманская_область">#REF!</definedName>
    <definedName name="Мурманская_область_1" localSheetId="8">#REF!</definedName>
    <definedName name="Мурманская_область_1">#REF!</definedName>
    <definedName name="над" localSheetId="8">#REF!</definedName>
    <definedName name="над">#REF!</definedName>
    <definedName name="наз" localSheetId="8">#REF!</definedName>
    <definedName name="наз">#REF!</definedName>
    <definedName name="назв" localSheetId="8">#REF!</definedName>
    <definedName name="назв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 localSheetId="8">#REF!</definedName>
    <definedName name="нвле" localSheetId="8">#REF!</definedName>
    <definedName name="нвле">#REF!</definedName>
    <definedName name="нгагл" localSheetId="8">#REF!</definedName>
    <definedName name="нгагл">#REF!</definedName>
    <definedName name="нго" localSheetId="8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 localSheetId="8">#REF!</definedName>
    <definedName name="нер">#REF!</definedName>
    <definedName name="нес2" localSheetId="8">#REF!</definedName>
    <definedName name="нес2">#REF!</definedName>
    <definedName name="неуо" localSheetId="8">#REF!</definedName>
    <definedName name="неуо">#REF!</definedName>
    <definedName name="Нижегородская_область" localSheetId="8">#REF!</definedName>
    <definedName name="Нижегородская_область">#REF!</definedName>
    <definedName name="Нижняя_часть" localSheetId="8">#REF!</definedName>
    <definedName name="Нижняя_часть">#REF!</definedName>
    <definedName name="нии">#REF!</definedName>
    <definedName name="НК" localSheetId="8">#REF!</definedName>
    <definedName name="НК">#REF!</definedName>
    <definedName name="нн" localSheetId="8">#REF!</definedName>
    <definedName name="нн">#REF!</definedName>
    <definedName name="но" localSheetId="8">#REF!</definedName>
    <definedName name="но">#REF!</definedName>
    <definedName name="Новгородская_область" localSheetId="8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вый" localSheetId="8">#REF!</definedName>
    <definedName name="новый">#REF!</definedName>
    <definedName name="Номер" localSheetId="8">#REF!</definedName>
    <definedName name="Номер">#REF!</definedName>
    <definedName name="Номер_договора" localSheetId="8">#REF!</definedName>
    <definedName name="Номер_договора">#REF!</definedName>
    <definedName name="Номер_пп">#REF!</definedName>
    <definedName name="Номер_раздела">#REF!</definedName>
    <definedName name="Номер_Сметы" localSheetId="8">#REF!</definedName>
    <definedName name="Номер_Сметы">#REF!</definedName>
    <definedName name="НомерДоговора" localSheetId="8">#REF!</definedName>
    <definedName name="НомерПериода" localSheetId="8">#REF!</definedName>
    <definedName name="НомерПериода">#REF!</definedName>
    <definedName name="НормаАУП_на_УЕ" localSheetId="8">#REF!</definedName>
    <definedName name="НормаАУП_на_УЕ">#REF!</definedName>
    <definedName name="НормаПП_на_УЕ" localSheetId="8">#REF!</definedName>
    <definedName name="НормаПП_на_УЕ">#REF!</definedName>
    <definedName name="НормаРостаУЕ" localSheetId="8">#REF!</definedName>
    <definedName name="НормаРостаУЕ">#REF!</definedName>
    <definedName name="НПФ_АУП" localSheetId="8">#REF!</definedName>
    <definedName name="НПФ_АУП">#REF!</definedName>
    <definedName name="НПФ_ПЭЭ" localSheetId="8">#REF!</definedName>
    <definedName name="НПФ_ПЭЭ">#REF!</definedName>
    <definedName name="НПФ_ТП" localSheetId="8">#REF!</definedName>
    <definedName name="НПФ_ТП">#REF!</definedName>
    <definedName name="нр" localSheetId="8">#REF!</definedName>
    <definedName name="нр">#REF!</definedName>
    <definedName name="Нсапк" localSheetId="8">#REF!</definedName>
    <definedName name="Нсапк">#REF!</definedName>
    <definedName name="Нсстр" localSheetId="8">#REF!</definedName>
    <definedName name="Нсстр">#REF!</definedName>
    <definedName name="о" localSheetId="8">#REF!</definedName>
    <definedName name="о">#REF!</definedName>
    <definedName name="об" localSheetId="8">#REF!</definedName>
    <definedName name="об">#REF!</definedName>
    <definedName name="обл" localSheetId="8">#REF!</definedName>
    <definedName name="обл">#REF!</definedName>
    <definedName name="_xlnm.Print_Area" localSheetId="2">Прил.3!$A$1:$H$118</definedName>
    <definedName name="_xlnm.Print_Area" localSheetId="4">'Прил.5 Расчет СМР и ОБ'!$A$1:$J$128</definedName>
    <definedName name="_xlnm.Print_Area" localSheetId="8">'ФОТр.тек.'!$A$1:$F$53</definedName>
    <definedName name="_xlnm.Print_Area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8">#REF!</definedName>
    <definedName name="Обоснование_поправки">#REF!</definedName>
    <definedName name="Обучение_АУП" localSheetId="8">#REF!</definedName>
    <definedName name="Обучение_АУП">#REF!</definedName>
    <definedName name="Обучение_ПЭЭ" localSheetId="8">#REF!</definedName>
    <definedName name="Обучение_ПЭЭ">#REF!</definedName>
    <definedName name="Обучение_ТП" localSheetId="8">#REF!</definedName>
    <definedName name="Обучение_ТП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кты">#REF!</definedName>
    <definedName name="объем">#N/A</definedName>
    <definedName name="объем___0" localSheetId="8">#REF!</definedName>
    <definedName name="объем___0">#REF!</definedName>
    <definedName name="объем___0___0" localSheetId="8">#REF!</definedName>
    <definedName name="объем___0___0">#REF!</definedName>
    <definedName name="объем___0___0___0" localSheetId="8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 localSheetId="8">#REF!</definedName>
    <definedName name="объем___10___0___0">#REF!</definedName>
    <definedName name="объем___10___1" localSheetId="8">#REF!</definedName>
    <definedName name="объем___10___1">#REF!</definedName>
    <definedName name="объем___10___10" localSheetId="8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8">#REF!</definedName>
    <definedName name="объем___11">#REF!</definedName>
    <definedName name="объем___11___0">NA()</definedName>
    <definedName name="объем___11___10" localSheetId="8">#REF!</definedName>
    <definedName name="объем___11___10">#REF!</definedName>
    <definedName name="объем___11___2" localSheetId="8">#REF!</definedName>
    <definedName name="объем___11___2">#REF!</definedName>
    <definedName name="объем___11___4" localSheetId="8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 localSheetId="8">#REF!</definedName>
    <definedName name="объем___2">#REF!</definedName>
    <definedName name="объем___2___0" localSheetId="8">#REF!</definedName>
    <definedName name="объем___2___0">#REF!</definedName>
    <definedName name="объем___2___0___0" localSheetId="8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 localSheetId="8">#REF!</definedName>
    <definedName name="объем___3___10">#REF!</definedName>
    <definedName name="объем___3___2" localSheetId="8">#REF!</definedName>
    <definedName name="объем___3___2">#REF!</definedName>
    <definedName name="объем___3___3" localSheetId="8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 localSheetId="8">#REF!</definedName>
    <definedName name="объем___4___0___0">#REF!</definedName>
    <definedName name="объем___4___0___0___0" localSheetId="8">#REF!</definedName>
    <definedName name="объем___4___0___0___0">#REF!</definedName>
    <definedName name="объем___4___10" localSheetId="8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 localSheetId="8">#REF!</definedName>
    <definedName name="объем___5___0">#REF!</definedName>
    <definedName name="объем___5___0___0" localSheetId="8">#REF!</definedName>
    <definedName name="объем___5___0___0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8">#REF!</definedName>
    <definedName name="объем___6___0">#REF!</definedName>
    <definedName name="объем___6___0___0" localSheetId="8">#REF!</definedName>
    <definedName name="объем___6___0___0">#REF!</definedName>
    <definedName name="объем___6___0___0___0" localSheetId="8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 localSheetId="8">#REF!</definedName>
    <definedName name="ок">#REF!</definedName>
    <definedName name="окн" localSheetId="8">#REF!</definedName>
    <definedName name="окн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л" localSheetId="8">#REF!</definedName>
    <definedName name="ол">#REF!</definedName>
    <definedName name="олодод" localSheetId="8">#REF!</definedName>
    <definedName name="олодод">#REF!</definedName>
    <definedName name="олорлшгш" localSheetId="8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 localSheetId="8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8">#REF!</definedName>
    <definedName name="ОсвоениеИмущества" localSheetId="8">#REF!</definedName>
    <definedName name="ОсвоениеИмущества">#REF!</definedName>
    <definedName name="ОсвоениеИП" localSheetId="8">#REF!</definedName>
    <definedName name="ОсвоениеИП">#REF!</definedName>
    <definedName name="ОсвоениеНИОКР" localSheetId="8">#REF!</definedName>
    <definedName name="ОсвоениеНИОКР">#REF!</definedName>
    <definedName name="Основание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8">#REF!</definedName>
    <definedName name="оч" localSheetId="8">#REF!</definedName>
    <definedName name="оч">#REF!</definedName>
    <definedName name="оьт" localSheetId="8">#REF!</definedName>
    <definedName name="оьт">#REF!</definedName>
    <definedName name="оьыватв" localSheetId="8">#REF!</definedName>
    <definedName name="оьыватв">#REF!</definedName>
    <definedName name="оюю" localSheetId="8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 localSheetId="8">#REF!</definedName>
    <definedName name="паша">#REF!</definedName>
    <definedName name="ПБ" localSheetId="8">#REF!</definedName>
    <definedName name="ПБ">#REF!</definedName>
    <definedName name="пвар" localSheetId="8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 localSheetId="8">#REF!</definedName>
    <definedName name="пвьрвпрь">#REF!</definedName>
    <definedName name="пг" localSheetId="8">#REF!</definedName>
    <definedName name="пг">#REF!</definedName>
    <definedName name="пгшд" localSheetId="8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 localSheetId="8">#REF!</definedName>
    <definedName name="Пи" localSheetId="8">#REF!</definedName>
    <definedName name="Пи">#REF!</definedName>
    <definedName name="Пи_" localSheetId="8">#REF!</definedName>
    <definedName name="Пи_">#REF!</definedName>
    <definedName name="пионер" localSheetId="8">#REF!</definedName>
    <definedName name="пионер">#REF!</definedName>
    <definedName name="Пкр" localSheetId="8">#REF!</definedName>
    <definedName name="Пкр">#REF!</definedName>
    <definedName name="пл" localSheetId="8">#REF!</definedName>
    <definedName name="пл">#REF!</definedName>
    <definedName name="плдпол" localSheetId="8">#REF!</definedName>
    <definedName name="плдпол">#REF!</definedName>
    <definedName name="плдполд" localSheetId="8">#REF!</definedName>
    <definedName name="плдполд">#REF!</definedName>
    <definedName name="плодолд" localSheetId="8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 localSheetId="8">#REF!</definedName>
    <definedName name="плыа">#REF!</definedName>
    <definedName name="плю" localSheetId="8">#REF!</definedName>
    <definedName name="плю">#REF!</definedName>
    <definedName name="по" localSheetId="8">#REF!</definedName>
    <definedName name="по">#REF!</definedName>
    <definedName name="Побв" localSheetId="8">#REF!</definedName>
    <definedName name="пов" localSheetId="8">#REF!</definedName>
    <definedName name="пов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гон" localSheetId="8">#REF!</definedName>
    <definedName name="Подгон">#REF!</definedName>
    <definedName name="Подзаголовок" localSheetId="8">#REF!</definedName>
    <definedName name="Подзаголовок">#REF!</definedName>
    <definedName name="подлен" localSheetId="8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дста" localSheetId="8">#REF!</definedName>
    <definedName name="подста">#REF!</definedName>
    <definedName name="Покупное_ПО" localSheetId="8">#REF!</definedName>
    <definedName name="Покупное_ПО">#REF!</definedName>
    <definedName name="Покупные" localSheetId="8">#REF!</definedName>
    <definedName name="Покупные">#REF!</definedName>
    <definedName name="Покупные_изделия" localSheetId="8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отериНорма" localSheetId="8">#REF!</definedName>
    <definedName name="ПотериНорма">#REF!</definedName>
    <definedName name="ПотериФакт" localSheetId="8">#REF!</definedName>
    <definedName name="ПотериФакт">#REF!</definedName>
    <definedName name="поток2" localSheetId="8">#REF!</definedName>
    <definedName name="поток2">#REF!</definedName>
    <definedName name="пп" localSheetId="8">#REF!</definedName>
    <definedName name="пп">#REF!</definedName>
    <definedName name="ппвьпр" localSheetId="8">#REF!</definedName>
    <definedName name="ппвьпр">#REF!</definedName>
    <definedName name="ппп" localSheetId="8">#REF!</definedName>
    <definedName name="ппп">#REF!</definedName>
    <definedName name="пппппп" localSheetId="8">#REF!</definedName>
    <definedName name="пппппппппппппппппппппппа" localSheetId="8">#REF!</definedName>
    <definedName name="пппппппппппппппппппппппа">#REF!</definedName>
    <definedName name="ПР" localSheetId="8">#REF!</definedName>
    <definedName name="ПР">#REF!</definedName>
    <definedName name="правоп" localSheetId="8">#REF!</definedName>
    <definedName name="правоп">#REF!</definedName>
    <definedName name="прайс" localSheetId="8">#REF!</definedName>
    <definedName name="прд" localSheetId="8">#REF!</definedName>
    <definedName name="прд">#REF!</definedName>
    <definedName name="прдо" localSheetId="8">#REF!</definedName>
    <definedName name="прдо">#REF!</definedName>
    <definedName name="прер" localSheetId="8">#REF!</definedName>
    <definedName name="прер">#REF!</definedName>
    <definedName name="приб" localSheetId="8">#REF!</definedName>
    <definedName name="прибл" localSheetId="8">#REF!</definedName>
    <definedName name="прибыль" localSheetId="8">#REF!</definedName>
    <definedName name="прибыль">#REF!</definedName>
    <definedName name="Прибыль_RAB" localSheetId="8">#REF!</definedName>
    <definedName name="Прибыль_RAB">#REF!</definedName>
    <definedName name="Прибыль_Масса" localSheetId="8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 localSheetId="8">#REF!</definedName>
    <definedName name="Приморский_край" localSheetId="8">#REF!</definedName>
    <definedName name="Приморский_край">#REF!</definedName>
    <definedName name="Приморский_край_1" localSheetId="8">#REF!</definedName>
    <definedName name="Приморский_край_1">#REF!</definedName>
    <definedName name="приоб" localSheetId="8">#REF!</definedName>
    <definedName name="приоб">#REF!</definedName>
    <definedName name="приобр">#REF!</definedName>
    <definedName name="прл" localSheetId="8">#REF!</definedName>
    <definedName name="прл">#REF!</definedName>
    <definedName name="прлв" localSheetId="8">#REF!</definedName>
    <definedName name="прлв">#REF!</definedName>
    <definedName name="прлвпрл" localSheetId="8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 localSheetId="8">#REF!</definedName>
    <definedName name="проект" localSheetId="8">#REF!</definedName>
    <definedName name="проект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8">#REF!</definedName>
    <definedName name="пролоддошщ" localSheetId="8">#REF!</definedName>
    <definedName name="пролоддошщ">#REF!</definedName>
    <definedName name="Промбезоп" localSheetId="8">#REF!</definedName>
    <definedName name="Промбезоп">#REF!</definedName>
    <definedName name="Промышленная" localSheetId="8">#REF!</definedName>
    <definedName name="Промышленная">#REF!</definedName>
    <definedName name="пропр" localSheetId="8">#REF!</definedName>
    <definedName name="пропр">#REF!</definedName>
    <definedName name="пропропрспро" localSheetId="8">#REF!</definedName>
    <definedName name="пропропрспро">#REF!</definedName>
    <definedName name="Прот" localSheetId="8">#REF!</definedName>
    <definedName name="Прот">#REF!</definedName>
    <definedName name="Противоаварийная_автоматика_ПС" localSheetId="8">#REF!</definedName>
    <definedName name="протоколРМВК" localSheetId="8">#REF!</definedName>
    <definedName name="протоколРМВК">#REF!</definedName>
    <definedName name="прочие" localSheetId="8">#REF!</definedName>
    <definedName name="прочие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8">#REF!</definedName>
    <definedName name="Прочие_работы">#REF!</definedName>
    <definedName name="прпр_1" localSheetId="8">#REF!</definedName>
    <definedName name="прпр_1">#REF!</definedName>
    <definedName name="пртпр" localSheetId="8">#REF!</definedName>
    <definedName name="пртпр">#REF!</definedName>
    <definedName name="прч" localSheetId="8">#REF!</definedName>
    <definedName name="прч">#REF!</definedName>
    <definedName name="прь">#REF!</definedName>
    <definedName name="прьв">#REF!</definedName>
    <definedName name="прьто" localSheetId="8">#REF!</definedName>
    <definedName name="прьто">#REF!</definedName>
    <definedName name="пс" localSheetId="8">#REF!</definedName>
    <definedName name="пс">#REF!</definedName>
    <definedName name="пс40" localSheetId="8">#REF!</definedName>
    <definedName name="пс40">#REF!</definedName>
    <definedName name="псков" localSheetId="8">#REF!</definedName>
    <definedName name="Псковская_область" localSheetId="8">#REF!</definedName>
    <definedName name="Псковская_область">#REF!</definedName>
    <definedName name="псрл" localSheetId="8">#REF!</definedName>
    <definedName name="псрл">#REF!</definedName>
    <definedName name="пус" localSheetId="8">#REF!</definedName>
    <definedName name="пуш" localSheetId="8">#REF!</definedName>
    <definedName name="пуш">#REF!</definedName>
    <definedName name="пшждю" localSheetId="8">#REF!</definedName>
    <definedName name="пшждю">#REF!</definedName>
    <definedName name="пьбю" localSheetId="8">#REF!</definedName>
    <definedName name="пьбю">#REF!</definedName>
    <definedName name="пьюию" localSheetId="8">#REF!</definedName>
    <definedName name="пьюию">#REF!</definedName>
    <definedName name="пятый">#REF!</definedName>
    <definedName name="р">#REF!</definedName>
    <definedName name="раб">#REF!</definedName>
    <definedName name="рабдень" localSheetId="8">#REF!</definedName>
    <definedName name="рабдень">#REF!</definedName>
    <definedName name="Работа1" localSheetId="8">#REF!</definedName>
    <definedName name="Работа1">#REF!</definedName>
    <definedName name="Работа10" localSheetId="8">#REF!</definedName>
    <definedName name="Работа10">#REF!</definedName>
    <definedName name="Работа11" localSheetId="8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8">#REF!</definedName>
    <definedName name="раоб">#REF!</definedName>
    <definedName name="раобароб" localSheetId="8">#REF!</definedName>
    <definedName name="раобароб">#REF!</definedName>
    <definedName name="раобь" localSheetId="8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 localSheetId="8">#REF!</definedName>
    <definedName name="расчет1" localSheetId="8">#REF!</definedName>
    <definedName name="расчет1">#REF!</definedName>
    <definedName name="Расчёт1" localSheetId="8">#REF!</definedName>
    <definedName name="Расчёт1">#REF!</definedName>
    <definedName name="расш" localSheetId="8">#REF!</definedName>
    <definedName name="расш">#REF!</definedName>
    <definedName name="расш." localSheetId="8">#REF!</definedName>
    <definedName name="расш.">#REF!</definedName>
    <definedName name="Расширение_ПС" localSheetId="8">#REF!</definedName>
    <definedName name="Расшифровка" localSheetId="8">#REF!</definedName>
    <definedName name="Расшифровка">#REF!</definedName>
    <definedName name="рбтмь" localSheetId="8">#REF!</definedName>
    <definedName name="рбтмь">#REF!</definedName>
    <definedName name="ргл" localSheetId="8">#REF!</definedName>
    <definedName name="ргл">#REF!</definedName>
    <definedName name="РД">#REF!</definedName>
    <definedName name="рдп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8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 localSheetId="8">#REF!</definedName>
    <definedName name="рига">#REF!</definedName>
    <definedName name="рлвро" localSheetId="8">#REF!</definedName>
    <definedName name="рлвро">#REF!</definedName>
    <definedName name="рлд" localSheetId="8">#REF!</definedName>
    <definedName name="рлд">#REF!</definedName>
    <definedName name="рлдг" localSheetId="8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 localSheetId="8">#REF!</definedName>
    <definedName name="роло">#REF!</definedName>
    <definedName name="ролодод" localSheetId="8">#REF!</definedName>
    <definedName name="ролодод">#REF!</definedName>
    <definedName name="ропгнлпеглн" localSheetId="8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 localSheetId="8">#REF!</definedName>
    <definedName name="РПР">#REF!</definedName>
    <definedName name="рпьрь" localSheetId="8">#REF!</definedName>
    <definedName name="рпьрь">#REF!</definedName>
    <definedName name="ррр" localSheetId="8">#REF!</definedName>
    <definedName name="ррр">#REF!</definedName>
    <definedName name="рррр" localSheetId="8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8">#REF!</definedName>
    <definedName name="с1">#REF!</definedName>
    <definedName name="с10" localSheetId="8">#REF!</definedName>
    <definedName name="с10">#REF!</definedName>
    <definedName name="с2" localSheetId="8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8">#REF!</definedName>
    <definedName name="Свердловская_область_1">#REF!</definedName>
    <definedName name="Сводка" localSheetId="8">#REF!</definedName>
    <definedName name="Сводка">#REF!</definedName>
    <definedName name="СВсм" localSheetId="8">#REF!</definedName>
    <definedName name="СДП" localSheetId="8">#REF!</definedName>
    <definedName name="СДП">#REF!</definedName>
    <definedName name="се" localSheetId="8">#REF!</definedName>
    <definedName name="се">#REF!</definedName>
    <definedName name="сев" localSheetId="8">#REF!</definedName>
    <definedName name="сев">#REF!</definedName>
    <definedName name="сег1" localSheetId="8">#REF!</definedName>
    <definedName name="сег1">#REF!</definedName>
    <definedName name="Сегменты" localSheetId="8">#REF!</definedName>
    <definedName name="Сегодня" localSheetId="8">#REF!</definedName>
    <definedName name="Сегодня">#REF!</definedName>
    <definedName name="Сейсмика_зданий" localSheetId="8">#REF!</definedName>
    <definedName name="Сейсмика_линий" localSheetId="8">#REF!</definedName>
    <definedName name="Семь" localSheetId="8">#REF!</definedName>
    <definedName name="Семь">#REF!</definedName>
    <definedName name="Сервис" localSheetId="8">#REF!</definedName>
    <definedName name="Сервис">#REF!</definedName>
    <definedName name="Сервис_Всего_1" localSheetId="8">#REF!</definedName>
    <definedName name="Сервис_Всего_1">#REF!</definedName>
    <definedName name="Сервисное_оборудование_1" localSheetId="8">#REF!</definedName>
    <definedName name="Сервисное_оборудование_1">#REF!</definedName>
    <definedName name="СЗИТ" localSheetId="8">#REF!</definedName>
    <definedName name="СлБелг" localSheetId="8">#REF!</definedName>
    <definedName name="СлБелг">#REF!</definedName>
    <definedName name="СлБуд" localSheetId="8">#REF!</definedName>
    <definedName name="СлБуд">#REF!</definedName>
    <definedName name="слон" localSheetId="8">#REF!</definedName>
    <definedName name="слон">#REF!</definedName>
    <definedName name="см" localSheetId="8">#REF!</definedName>
    <definedName name="см">#REF!</definedName>
    <definedName name="см_конк" localSheetId="8">#REF!</definedName>
    <definedName name="см_конк">#REF!</definedName>
    <definedName name="см1" localSheetId="8">#REF!</definedName>
    <definedName name="см1">#REF!</definedName>
    <definedName name="См6" localSheetId="8">#REF!</definedName>
    <definedName name="См6">#REF!</definedName>
    <definedName name="См7" localSheetId="8">#REF!</definedName>
    <definedName name="См7">#REF!</definedName>
    <definedName name="смета" localSheetId="8">#REF!</definedName>
    <definedName name="смета">#REF!</definedName>
    <definedName name="Смета_2" localSheetId="8">#REF!</definedName>
    <definedName name="Смета_2">#REF!</definedName>
    <definedName name="смета1" localSheetId="8">#REF!</definedName>
    <definedName name="смета1">#REF!</definedName>
    <definedName name="Смета11" localSheetId="8">#REF!</definedName>
    <definedName name="Смета11">#REF!</definedName>
    <definedName name="Смета21" localSheetId="8">#REF!</definedName>
    <definedName name="Смета21">#REF!</definedName>
    <definedName name="Смета3" localSheetId="8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8">#REF!</definedName>
    <definedName name="СМеточка">#REF!</definedName>
    <definedName name="сми" localSheetId="8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 localSheetId="8">#REF!</definedName>
    <definedName name="Согласование">#REF!</definedName>
    <definedName name="соп" localSheetId="8">#REF!</definedName>
    <definedName name="соп">#REF!</definedName>
    <definedName name="сос" localSheetId="8">#REF!</definedName>
    <definedName name="сос">#REF!</definedName>
    <definedName name="Составил" localSheetId="8">#REF!</definedName>
    <definedName name="Составил">#REF!</definedName>
    <definedName name="Составитель" localSheetId="8">#REF!</definedName>
    <definedName name="Составитель">#REF!</definedName>
    <definedName name="Составитель_сметы" localSheetId="8">#REF!</definedName>
    <definedName name="Составитель_сметы">#REF!</definedName>
    <definedName name="СоцРасходы_АУП" localSheetId="8">#REF!</definedName>
    <definedName name="СоцРасходы_АУП">#REF!</definedName>
    <definedName name="СоцРАсходы_ПЭЭ" localSheetId="8">#REF!</definedName>
    <definedName name="СоцРАсходы_ПЭЭ">#REF!</definedName>
    <definedName name="СоцРАсходы_ТП" localSheetId="8">#REF!</definedName>
    <definedName name="СоцРАсходы_ТП">#REF!</definedName>
    <definedName name="сп2" localSheetId="8">#REF!</definedName>
    <definedName name="сп2">#REF!</definedName>
    <definedName name="Специф1" localSheetId="8">#REF!</definedName>
    <definedName name="Специф1">#REF!</definedName>
    <definedName name="спио" localSheetId="8">#REF!</definedName>
    <definedName name="спио">#REF!</definedName>
    <definedName name="срл" localSheetId="8">#REF!</definedName>
    <definedName name="срл">#REF!</definedName>
    <definedName name="срлдд" localSheetId="8">#REF!</definedName>
    <definedName name="срлдд">#REF!</definedName>
    <definedName name="срлрл" localSheetId="8">#REF!</definedName>
    <definedName name="срлрл">#REF!</definedName>
    <definedName name="срьрьс">#REF!</definedName>
    <definedName name="ссс">#REF!</definedName>
    <definedName name="сссс">#REF!</definedName>
    <definedName name="Ст" localSheetId="8">#REF!</definedName>
    <definedName name="СтавкаWACC" localSheetId="8">#REF!</definedName>
    <definedName name="СтавкаWACC">#REF!</definedName>
    <definedName name="СтавкаАмортизации" localSheetId="8">#REF!</definedName>
    <definedName name="СтавкаАмортизации">#REF!</definedName>
    <definedName name="СтавкаДепозитов" localSheetId="8">#REF!</definedName>
    <definedName name="СтавкаДепозитов">#REF!</definedName>
    <definedName name="СтавкаДивидендов" localSheetId="8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 localSheetId="8">#REF!</definedName>
    <definedName name="Стадия_проектирования" localSheetId="8">#REF!</definedName>
    <definedName name="Стадия_проектирования">#REF!</definedName>
    <definedName name="Станц10" localSheetId="8">#REF!</definedName>
    <definedName name="Станц10">#REF!</definedName>
    <definedName name="СТЕП" localSheetId="8">#REF!</definedName>
    <definedName name="Стоимость" localSheetId="8">#REF!</definedName>
    <definedName name="Стоимость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10">#REF!</definedName>
    <definedName name="СтрАУ" localSheetId="8">#REF!</definedName>
    <definedName name="СтрАУ">#REF!</definedName>
    <definedName name="страх" localSheetId="8">#REF!</definedName>
    <definedName name="страх">#REF!</definedName>
    <definedName name="страхов" localSheetId="8">#REF!</definedName>
    <definedName name="страхов">#REF!</definedName>
    <definedName name="СтрДУ" localSheetId="8">#REF!</definedName>
    <definedName name="СтрДУ">#REF!</definedName>
    <definedName name="Стрелки" localSheetId="8">#REF!</definedName>
    <definedName name="Стрелки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8">#REF!</definedName>
    <definedName name="сумм">#REF!</definedName>
    <definedName name="сумт" localSheetId="8">#REF!</definedName>
    <definedName name="сумт">#REF!</definedName>
    <definedName name="Сургут">NA()</definedName>
    <definedName name="т" localSheetId="8">#REF!</definedName>
    <definedName name="т">#REF!</definedName>
    <definedName name="Таблица_индексов" localSheetId="8">#REF!</definedName>
    <definedName name="Тамбовская_область" localSheetId="8">#REF!</definedName>
    <definedName name="Тамбовская_область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8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 localSheetId="8">#REF!</definedName>
    <definedName name="титул" localSheetId="8">#REF!</definedName>
    <definedName name="титул">#REF!</definedName>
    <definedName name="ТолькоРучЛаб" localSheetId="8">#REF!</definedName>
    <definedName name="Томская_область" localSheetId="8">#REF!</definedName>
    <definedName name="Томская_область">#REF!</definedName>
    <definedName name="Томская_область_1" localSheetId="8">#REF!</definedName>
    <definedName name="Томская_область_1">#REF!</definedName>
    <definedName name="топ1" localSheetId="8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 localSheetId="8">#REF!</definedName>
    <definedName name="третий" localSheetId="8">#REF!</definedName>
    <definedName name="третий">#REF!</definedName>
    <definedName name="третья_кат" localSheetId="8">#REF!</definedName>
    <definedName name="третья_кат">#REF!</definedName>
    <definedName name="трол" localSheetId="8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8">#REF!</definedName>
    <definedName name="тьбю">#REF!</definedName>
    <definedName name="тьтб" localSheetId="8">#REF!</definedName>
    <definedName name="тьтб">#REF!</definedName>
    <definedName name="тьюит" localSheetId="8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 localSheetId="8">#REF!</definedName>
    <definedName name="Условия_КЛ" localSheetId="8">#REF!</definedName>
    <definedName name="УслугиТОиР_ГС" localSheetId="8">#REF!</definedName>
    <definedName name="УслугиТОиР_ГС">#REF!</definedName>
    <definedName name="УслугиТОиР_ЭСС" localSheetId="8">#REF!</definedName>
    <definedName name="УслугиТОиР_ЭСС">#REF!</definedName>
    <definedName name="уу" localSheetId="8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.1" localSheetId="8">#REF!</definedName>
    <definedName name="Ф5.1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91" localSheetId="8">#REF!</definedName>
    <definedName name="Ф91">#REF!</definedName>
    <definedName name="фавр" localSheetId="8">#REF!</definedName>
    <definedName name="фавр">#REF!</definedName>
    <definedName name="фапиаи" localSheetId="8">#REF!</definedName>
    <definedName name="фапиаи">#REF!</definedName>
    <definedName name="фвап">#REF!</definedName>
    <definedName name="фвапив">#REF!</definedName>
    <definedName name="фед" localSheetId="8">#REF!</definedName>
    <definedName name="фед">#REF!</definedName>
    <definedName name="Финансирование_Y2017" localSheetId="8">#REF!</definedName>
    <definedName name="Финансирование_Y2017">#REF!</definedName>
    <definedName name="Финансирование_Y2018" localSheetId="8">#REF!</definedName>
    <definedName name="Финансирование_Y2018">#REF!</definedName>
    <definedName name="Финансирование_Y2019" localSheetId="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АУП">#REF!</definedName>
    <definedName name="ФОТ_ПЭЭ" localSheetId="8">#REF!</definedName>
    <definedName name="ФОТ_ПЭЭ">#REF!</definedName>
    <definedName name="ФОТ_ТП" localSheetId="8">#REF!</definedName>
    <definedName name="ФОТ_ТП">#REF!</definedName>
    <definedName name="фукек" localSheetId="8">#REF!</definedName>
    <definedName name="фукек">#REF!</definedName>
    <definedName name="ффггг" localSheetId="8">#REF!</definedName>
    <definedName name="ффггг">#REF!</definedName>
    <definedName name="ффф" localSheetId="8">#REF!</definedName>
    <definedName name="ффф">#REF!</definedName>
    <definedName name="фффффф" localSheetId="8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 localSheetId="8">#REF!</definedName>
    <definedName name="цена___0">#REF!</definedName>
    <definedName name="цена___0___0" localSheetId="8">#REF!</definedName>
    <definedName name="цена___0___0">#REF!</definedName>
    <definedName name="цена___0___0___0" localSheetId="8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 localSheetId="8">#REF!</definedName>
    <definedName name="цена___10___0___0">#REF!</definedName>
    <definedName name="цена___10___1" localSheetId="8">#REF!</definedName>
    <definedName name="цена___10___1">#REF!</definedName>
    <definedName name="цена___10___10" localSheetId="8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8">#REF!</definedName>
    <definedName name="цена___11">#REF!</definedName>
    <definedName name="цена___11___0">NA()</definedName>
    <definedName name="цена___11___10" localSheetId="8">#REF!</definedName>
    <definedName name="цена___11___10">#REF!</definedName>
    <definedName name="цена___11___2" localSheetId="8">#REF!</definedName>
    <definedName name="цена___11___2">#REF!</definedName>
    <definedName name="цена___11___4" localSheetId="8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 localSheetId="8">#REF!</definedName>
    <definedName name="цена___2">#REF!</definedName>
    <definedName name="цена___2___0" localSheetId="8">#REF!</definedName>
    <definedName name="цена___2___0">#REF!</definedName>
    <definedName name="цена___2___0___0" localSheetId="8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 localSheetId="8">#REF!</definedName>
    <definedName name="цена___3___10">#REF!</definedName>
    <definedName name="цена___3___2" localSheetId="8">#REF!</definedName>
    <definedName name="цена___3___2">#REF!</definedName>
    <definedName name="цена___3___3" localSheetId="8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 localSheetId="8">#REF!</definedName>
    <definedName name="цена___4___0___0">#REF!</definedName>
    <definedName name="цена___4___0___0___0" localSheetId="8">#REF!</definedName>
    <definedName name="цена___4___0___0___0">#REF!</definedName>
    <definedName name="цена___4___10" localSheetId="8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 localSheetId="8">#REF!</definedName>
    <definedName name="цена___5___0">#REF!</definedName>
    <definedName name="цена___5___0___0" localSheetId="8">#REF!</definedName>
    <definedName name="цена___5___0___0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8">#REF!</definedName>
    <definedName name="цена___6___0">#REF!</definedName>
    <definedName name="цена___6___0___0" localSheetId="8">#REF!</definedName>
    <definedName name="цена___6___0___0">#REF!</definedName>
    <definedName name="цена___6___0___0___0" localSheetId="8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 localSheetId="8">#REF!</definedName>
    <definedName name="ЦенаШурфов" localSheetId="8">#REF!</definedName>
    <definedName name="ЦенаШурфов">#REF!</definedName>
    <definedName name="цук" localSheetId="8">#REF!</definedName>
    <definedName name="цук">#REF!</definedName>
    <definedName name="цукеп" localSheetId="8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 localSheetId="8">#REF!</definedName>
    <definedName name="Численность_АУПИА">#REF!</definedName>
    <definedName name="Численность_АУПФ" localSheetId="8">#REF!</definedName>
    <definedName name="Численность_АУПФ">#REF!</definedName>
    <definedName name="Численность_ПЭЭ" localSheetId="8">#REF!</definedName>
    <definedName name="Численность_ПЭЭ">#REF!</definedName>
    <definedName name="Численность_ТП" localSheetId="8">#REF!</definedName>
    <definedName name="Численность_ТП">#REF!</definedName>
    <definedName name="Читинская_область" localSheetId="8">#REF!</definedName>
    <definedName name="Читинская_область">#REF!</definedName>
    <definedName name="Читинская_область_1" localSheetId="8">#REF!</definedName>
    <definedName name="Читинская_область_1">#REF!</definedName>
    <definedName name="чмтчмт" localSheetId="8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 localSheetId="8">#REF!</definedName>
    <definedName name="Шкафы_ТМ">#REF!</definedName>
    <definedName name="шоссе" localSheetId="8">#REF!</definedName>
    <definedName name="шоссе">#REF!</definedName>
    <definedName name="шплю" localSheetId="8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 localSheetId="8">#REF!</definedName>
    <definedName name="ыа">#REF!</definedName>
    <definedName name="ыаоаы" localSheetId="8">#REF!</definedName>
    <definedName name="ыаоаы">#REF!</definedName>
    <definedName name="ыаоаыо" localSheetId="8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 localSheetId="8">#REF!</definedName>
    <definedName name="ыапраыр">#REF!</definedName>
    <definedName name="ыаыаы" localSheetId="8">#REF!</definedName>
    <definedName name="ыаыаы">#REF!</definedName>
    <definedName name="ЫВGGGGGGGGGGGGGGG" localSheetId="8">#REF!</definedName>
    <definedName name="ЫВGGGGGGGGGGGGGGG">#REF!</definedName>
    <definedName name="ыва" localSheetId="8">#REF!</definedName>
    <definedName name="ыва">#REF!</definedName>
    <definedName name="ываф" localSheetId="8">#REF!</definedName>
    <definedName name="ываф">#REF!</definedName>
    <definedName name="Ываы" localSheetId="8">#REF!</definedName>
    <definedName name="Ываы">#REF!</definedName>
    <definedName name="ЫВаЫа" localSheetId="8">#REF!</definedName>
    <definedName name="ЫВаЫа">#REF!</definedName>
    <definedName name="ЫВаЫваав">#REF!</definedName>
    <definedName name="ывпавар">#REF!</definedName>
    <definedName name="ыВПВП" localSheetId="8">#REF!</definedName>
    <definedName name="ыВПВП">#REF!</definedName>
    <definedName name="ывпыпвфкпа" localSheetId="8">#REF!</definedName>
    <definedName name="ывпыпвфкпа">#REF!</definedName>
    <definedName name="ыкен" localSheetId="8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 localSheetId="8">#REF!</definedName>
    <definedName name="ыпры">#REF!</definedName>
    <definedName name="ырипыр" localSheetId="8">#REF!</definedName>
    <definedName name="ырипыр">#REF!</definedName>
    <definedName name="ырп" localSheetId="8">#REF!</definedName>
    <definedName name="ырп">#REF!</definedName>
    <definedName name="ыукнр">#REF!</definedName>
    <definedName name="ыыы">#REF!</definedName>
    <definedName name="ыыыы">#REF!</definedName>
    <definedName name="ьбюбб" localSheetId="8">#REF!</definedName>
    <definedName name="ьбюбб">#REF!</definedName>
    <definedName name="ьбют" localSheetId="8">#REF!</definedName>
    <definedName name="ьбют">#REF!</definedName>
    <definedName name="ьвпрьрп" localSheetId="8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 localSheetId="8">#REF!</definedName>
    <definedName name="ььь">#REF!</definedName>
    <definedName name="э" localSheetId="8">#REF!</definedName>
    <definedName name="э">#REF!</definedName>
    <definedName name="эк" localSheetId="8">#REF!</definedName>
    <definedName name="эк">#REF!</definedName>
    <definedName name="эк1">#REF!</definedName>
    <definedName name="эко">#REF!</definedName>
    <definedName name="эко1">#REF!</definedName>
    <definedName name="экол1" localSheetId="8">#REF!</definedName>
    <definedName name="экол1">#REF!</definedName>
    <definedName name="экол2" localSheetId="8">#REF!</definedName>
    <definedName name="экол2">#REF!</definedName>
    <definedName name="Экол3" localSheetId="8">#REF!</definedName>
    <definedName name="Экол3">#REF!</definedName>
    <definedName name="эколог">#REF!</definedName>
    <definedName name="экология">NA()</definedName>
    <definedName name="ЭКСПО" localSheetId="8">#REF!</definedName>
    <definedName name="ЭКСПО">#REF!</definedName>
    <definedName name="ЭКСПОФОРУМ" localSheetId="8">#REF!</definedName>
    <definedName name="ЭКСПОФОРУМ">#REF!</definedName>
    <definedName name="экт" localSheetId="8">#REF!</definedName>
    <definedName name="экт">#REF!</definedName>
    <definedName name="электроэнер" localSheetId="8">#REF!</definedName>
    <definedName name="электроэнер">#REF!</definedName>
    <definedName name="электроэнергия" localSheetId="8">#REF!</definedName>
    <definedName name="электроэнергия">#REF!</definedName>
    <definedName name="ЭлеСи" localSheetId="8">#REF!</definedName>
    <definedName name="ЭлеСи_1" localSheetId="8">#REF!</definedName>
    <definedName name="ЭлеСи_1">#REF!</definedName>
    <definedName name="элрасч" localSheetId="8">#REF!</definedName>
    <definedName name="элрасч">#REF!</definedName>
    <definedName name="ЭЛСИ_Т" localSheetId="8">#REF!</definedName>
    <definedName name="ЭЛСИ_Т">#REF!</definedName>
    <definedName name="юдшншджгп" localSheetId="8">#REF!</definedName>
    <definedName name="юдшншджгп">#REF!</definedName>
    <definedName name="ЮФУ" localSheetId="8">#REF!</definedName>
    <definedName name="ЮФУ">#REF!</definedName>
    <definedName name="ЮФУ2" localSheetId="8">#REF!</definedName>
    <definedName name="ЮФУ2">#REF!</definedName>
    <definedName name="юююю" localSheetId="8">#REF!</definedName>
    <definedName name="юююю">#REF!</definedName>
    <definedName name="я" localSheetId="8">#REF!</definedName>
    <definedName name="яапт" localSheetId="8">#REF!</definedName>
    <definedName name="яапт">#REF!</definedName>
    <definedName name="яапяяяя" localSheetId="8">#REF!</definedName>
    <definedName name="яапяяяя">#REF!</definedName>
    <definedName name="явапяап" localSheetId="8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9" l="1"/>
  <c r="E53" i="9" s="1"/>
  <c r="E40" i="9"/>
  <c r="E45" i="9" s="1"/>
  <c r="E32" i="9"/>
  <c r="E37" i="9" s="1"/>
  <c r="E29" i="9"/>
  <c r="E24" i="9"/>
  <c r="E21" i="9"/>
  <c r="E16" i="9"/>
  <c r="E8" i="9"/>
  <c r="E13" i="9" s="1"/>
  <c r="I13" i="5" s="1"/>
  <c r="J13" i="5" s="1"/>
  <c r="J14" i="5" s="1"/>
  <c r="D5" i="7"/>
  <c r="C11" i="7" s="1"/>
  <c r="G13" i="6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I108" i="5"/>
  <c r="J108" i="5" s="1"/>
  <c r="G108" i="5"/>
  <c r="I107" i="5"/>
  <c r="J107" i="5" s="1"/>
  <c r="G107" i="5"/>
  <c r="I106" i="5"/>
  <c r="J106" i="5" s="1"/>
  <c r="G106" i="5"/>
  <c r="I105" i="5"/>
  <c r="J105" i="5" s="1"/>
  <c r="G105" i="5"/>
  <c r="I104" i="5"/>
  <c r="J104" i="5" s="1"/>
  <c r="G104" i="5"/>
  <c r="I103" i="5"/>
  <c r="J103" i="5" s="1"/>
  <c r="G103" i="5"/>
  <c r="I102" i="5"/>
  <c r="J102" i="5" s="1"/>
  <c r="G102" i="5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I96" i="5"/>
  <c r="J96" i="5" s="1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J61" i="5"/>
  <c r="C16" i="4" s="1"/>
  <c r="J60" i="5"/>
  <c r="I60" i="5"/>
  <c r="G60" i="5"/>
  <c r="J59" i="5"/>
  <c r="I59" i="5"/>
  <c r="G59" i="5"/>
  <c r="G61" i="5" s="1"/>
  <c r="J55" i="5"/>
  <c r="J56" i="5" s="1"/>
  <c r="G55" i="5"/>
  <c r="G56" i="5" s="1"/>
  <c r="J48" i="5"/>
  <c r="I48" i="5"/>
  <c r="G48" i="5"/>
  <c r="I47" i="5"/>
  <c r="J47" i="5" s="1"/>
  <c r="G47" i="5"/>
  <c r="J46" i="5"/>
  <c r="I46" i="5"/>
  <c r="G46" i="5"/>
  <c r="J45" i="5"/>
  <c r="I45" i="5"/>
  <c r="G45" i="5"/>
  <c r="I44" i="5"/>
  <c r="J44" i="5" s="1"/>
  <c r="G44" i="5"/>
  <c r="J43" i="5"/>
  <c r="I43" i="5"/>
  <c r="G43" i="5"/>
  <c r="I42" i="5"/>
  <c r="J42" i="5" s="1"/>
  <c r="G42" i="5"/>
  <c r="I41" i="5"/>
  <c r="J41" i="5" s="1"/>
  <c r="G41" i="5"/>
  <c r="I40" i="5"/>
  <c r="J40" i="5" s="1"/>
  <c r="G40" i="5"/>
  <c r="J39" i="5"/>
  <c r="I39" i="5"/>
  <c r="G39" i="5"/>
  <c r="I38" i="5"/>
  <c r="J38" i="5" s="1"/>
  <c r="G38" i="5"/>
  <c r="J37" i="5"/>
  <c r="I37" i="5"/>
  <c r="G37" i="5"/>
  <c r="J36" i="5"/>
  <c r="I36" i="5"/>
  <c r="G36" i="5"/>
  <c r="I35" i="5"/>
  <c r="J35" i="5" s="1"/>
  <c r="G35" i="5"/>
  <c r="J34" i="5"/>
  <c r="I34" i="5"/>
  <c r="G34" i="5"/>
  <c r="I33" i="5"/>
  <c r="J33" i="5" s="1"/>
  <c r="G33" i="5"/>
  <c r="I32" i="5"/>
  <c r="J32" i="5" s="1"/>
  <c r="G32" i="5"/>
  <c r="I31" i="5"/>
  <c r="J31" i="5" s="1"/>
  <c r="G31" i="5"/>
  <c r="J30" i="5"/>
  <c r="I30" i="5"/>
  <c r="G30" i="5"/>
  <c r="I29" i="5"/>
  <c r="J29" i="5" s="1"/>
  <c r="G29" i="5"/>
  <c r="J28" i="5"/>
  <c r="I28" i="5"/>
  <c r="G28" i="5"/>
  <c r="J27" i="5"/>
  <c r="I27" i="5"/>
  <c r="G27" i="5"/>
  <c r="I26" i="5"/>
  <c r="J26" i="5" s="1"/>
  <c r="G26" i="5"/>
  <c r="J25" i="5"/>
  <c r="I25" i="5"/>
  <c r="G25" i="5"/>
  <c r="I24" i="5"/>
  <c r="J24" i="5" s="1"/>
  <c r="G24" i="5"/>
  <c r="I22" i="5"/>
  <c r="J22" i="5" s="1"/>
  <c r="G22" i="5"/>
  <c r="J21" i="5"/>
  <c r="I21" i="5"/>
  <c r="G21" i="5"/>
  <c r="J20" i="5"/>
  <c r="I20" i="5"/>
  <c r="G20" i="5"/>
  <c r="I19" i="5"/>
  <c r="J19" i="5" s="1"/>
  <c r="J23" i="5" s="1"/>
  <c r="C12" i="4" s="1"/>
  <c r="G19" i="5"/>
  <c r="G23" i="5" s="1"/>
  <c r="I16" i="5"/>
  <c r="J16" i="5" s="1"/>
  <c r="C15" i="4" s="1"/>
  <c r="G16" i="5"/>
  <c r="G14" i="5"/>
  <c r="G117" i="5" s="1"/>
  <c r="E14" i="5"/>
  <c r="G13" i="5"/>
  <c r="C31" i="4"/>
  <c r="C26" i="4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57" i="3" s="1"/>
  <c r="H66" i="3"/>
  <c r="H65" i="3"/>
  <c r="H64" i="3"/>
  <c r="H63" i="3"/>
  <c r="H62" i="3"/>
  <c r="H61" i="3"/>
  <c r="H60" i="3"/>
  <c r="H59" i="3"/>
  <c r="H58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7" i="3" s="1"/>
  <c r="H29" i="3"/>
  <c r="H28" i="3"/>
  <c r="H26" i="3"/>
  <c r="H24" i="3"/>
  <c r="H23" i="3"/>
  <c r="H22" i="3"/>
  <c r="H21" i="3"/>
  <c r="H20" i="3"/>
  <c r="H19" i="3"/>
  <c r="H18" i="3"/>
  <c r="H17" i="3"/>
  <c r="H12" i="3" s="1"/>
  <c r="H16" i="3"/>
  <c r="H15" i="3"/>
  <c r="H14" i="3"/>
  <c r="H13" i="3"/>
  <c r="F12" i="3"/>
  <c r="J117" i="5" l="1"/>
  <c r="C20" i="4" s="1"/>
  <c r="C21" i="4" s="1"/>
  <c r="J116" i="5"/>
  <c r="C22" i="4" s="1"/>
  <c r="C23" i="4" s="1"/>
  <c r="C11" i="4"/>
  <c r="H13" i="5"/>
  <c r="G116" i="5"/>
  <c r="G49" i="5"/>
  <c r="G50" i="5" s="1"/>
  <c r="H44" i="5" s="1"/>
  <c r="H31" i="5"/>
  <c r="H40" i="5"/>
  <c r="H47" i="5"/>
  <c r="H39" i="5"/>
  <c r="H36" i="5"/>
  <c r="H33" i="5"/>
  <c r="H30" i="5"/>
  <c r="J49" i="5"/>
  <c r="H43" i="5"/>
  <c r="H25" i="5"/>
  <c r="J113" i="5"/>
  <c r="G113" i="5"/>
  <c r="G114" i="5" s="1"/>
  <c r="H78" i="5" s="1"/>
  <c r="H19" i="5" l="1"/>
  <c r="H45" i="5"/>
  <c r="H46" i="5"/>
  <c r="H62" i="5"/>
  <c r="H26" i="5"/>
  <c r="H49" i="5" s="1"/>
  <c r="H48" i="5"/>
  <c r="H28" i="5"/>
  <c r="H34" i="5"/>
  <c r="H42" i="5"/>
  <c r="H22" i="5"/>
  <c r="H97" i="5"/>
  <c r="H27" i="5"/>
  <c r="H21" i="5"/>
  <c r="H79" i="5"/>
  <c r="H29" i="5"/>
  <c r="H35" i="5"/>
  <c r="H32" i="5"/>
  <c r="H38" i="5"/>
  <c r="H37" i="5"/>
  <c r="H80" i="5"/>
  <c r="H96" i="5"/>
  <c r="H20" i="5"/>
  <c r="H23" i="5" s="1"/>
  <c r="H41" i="5"/>
  <c r="H98" i="5"/>
  <c r="H24" i="5"/>
  <c r="J50" i="5"/>
  <c r="C13" i="4"/>
  <c r="C14" i="4" s="1"/>
  <c r="H59" i="5"/>
  <c r="H61" i="5" s="1"/>
  <c r="G115" i="5"/>
  <c r="G118" i="5" s="1"/>
  <c r="G119" i="5" s="1"/>
  <c r="G120" i="5" s="1"/>
  <c r="H60" i="5"/>
  <c r="H95" i="5"/>
  <c r="H77" i="5"/>
  <c r="H112" i="5"/>
  <c r="H94" i="5"/>
  <c r="H76" i="5"/>
  <c r="H111" i="5"/>
  <c r="H93" i="5"/>
  <c r="H75" i="5"/>
  <c r="C17" i="4"/>
  <c r="J114" i="5"/>
  <c r="J115" i="5" s="1"/>
  <c r="J118" i="5" s="1"/>
  <c r="J119" i="5" s="1"/>
  <c r="J120" i="5" s="1"/>
  <c r="H110" i="5"/>
  <c r="H92" i="5"/>
  <c r="H74" i="5"/>
  <c r="H109" i="5"/>
  <c r="H91" i="5"/>
  <c r="H73" i="5"/>
  <c r="H108" i="5"/>
  <c r="H90" i="5"/>
  <c r="H72" i="5"/>
  <c r="H107" i="5"/>
  <c r="H89" i="5"/>
  <c r="H71" i="5"/>
  <c r="H106" i="5"/>
  <c r="H88" i="5"/>
  <c r="H70" i="5"/>
  <c r="H105" i="5"/>
  <c r="H87" i="5"/>
  <c r="H69" i="5"/>
  <c r="H104" i="5"/>
  <c r="H86" i="5"/>
  <c r="H68" i="5"/>
  <c r="H103" i="5"/>
  <c r="H85" i="5"/>
  <c r="H67" i="5"/>
  <c r="H102" i="5"/>
  <c r="H84" i="5"/>
  <c r="H66" i="5"/>
  <c r="H101" i="5"/>
  <c r="H83" i="5"/>
  <c r="H65" i="5"/>
  <c r="H100" i="5"/>
  <c r="H82" i="5"/>
  <c r="H64" i="5"/>
  <c r="H99" i="5"/>
  <c r="H81" i="5"/>
  <c r="H63" i="5"/>
  <c r="H113" i="5" l="1"/>
  <c r="H50" i="5"/>
  <c r="H114" i="5"/>
  <c r="C18" i="4"/>
  <c r="C19" i="4" l="1"/>
  <c r="C24" i="4" l="1"/>
  <c r="D19" i="4" s="1"/>
  <c r="C29" i="4" l="1"/>
  <c r="D15" i="4"/>
  <c r="D13" i="4"/>
  <c r="D11" i="4"/>
  <c r="D24" i="4"/>
  <c r="D20" i="4"/>
  <c r="D16" i="4"/>
  <c r="C30" i="4"/>
  <c r="C27" i="4"/>
  <c r="D14" i="4"/>
  <c r="D12" i="4"/>
  <c r="D22" i="4"/>
  <c r="D17" i="4"/>
  <c r="D18" i="4"/>
  <c r="C37" i="4" l="1"/>
  <c r="C36" i="4"/>
  <c r="C38" i="4" s="1"/>
  <c r="C39" i="4" l="1"/>
  <c r="C40" i="4" l="1"/>
  <c r="E39" i="4" s="1"/>
  <c r="E32" i="4" l="1"/>
  <c r="E31" i="4"/>
  <c r="E35" i="4"/>
  <c r="E34" i="4"/>
  <c r="E13" i="4"/>
  <c r="D11" i="7"/>
  <c r="E22" i="4"/>
  <c r="E20" i="4"/>
  <c r="E16" i="4"/>
  <c r="E14" i="4"/>
  <c r="E12" i="4"/>
  <c r="E40" i="4"/>
  <c r="E25" i="4"/>
  <c r="E15" i="4"/>
  <c r="E11" i="4"/>
  <c r="E26" i="4"/>
  <c r="E33" i="4"/>
  <c r="E17" i="4"/>
  <c r="E18" i="4"/>
  <c r="E19" i="4"/>
  <c r="E24" i="4"/>
  <c r="E30" i="4"/>
  <c r="E29" i="4"/>
  <c r="E27" i="4"/>
  <c r="E38" i="4"/>
  <c r="E36" i="4"/>
  <c r="E37" i="4"/>
</calcChain>
</file>

<file path=xl/sharedStrings.xml><?xml version="1.0" encoding="utf-8"?>
<sst xmlns="http://schemas.openxmlformats.org/spreadsheetml/2006/main" count="978" uniqueCount="415">
  <si>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</si>
  <si>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</si>
  <si>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</si>
  <si>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Кабельные сооружения для прокладки кабельной линии (железобетонные лотки) ЗПС 500 кВ</t>
  </si>
  <si>
    <t>Сопоставимый уровень цен: 4 квартал 2016 г</t>
  </si>
  <si>
    <t>Единица измерения  —  1 ПС</t>
  </si>
  <si>
    <t>№ п/п</t>
  </si>
  <si>
    <t>Параметр</t>
  </si>
  <si>
    <t>Объект-представитель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</si>
  <si>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</si>
  <si>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</si>
  <si>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</si>
  <si>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</si>
  <si>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</si>
  <si>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</si>
  <si>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</si>
  <si>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</si>
  <si>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железобетонные лотки - 2294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</si>
  <si>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</si>
  <si>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</si>
  <si>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</si>
  <si>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</si>
  <si>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</si>
  <si>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</si>
  <si>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</si>
  <si>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</si>
  <si>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</si>
  <si>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</si>
  <si>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</si>
  <si>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</si>
  <si>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</si>
  <si>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</si>
  <si>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</si>
  <si>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</si>
  <si>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</si>
  <si>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</si>
  <si>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</si>
  <si>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 Кабельные сооружения для прокладки кабельной линии (железобетонные лотки) ЗПС 500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</si>
  <si>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</si>
  <si>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 xml:space="preserve">Объект-представитель 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</si>
  <si>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</si>
  <si>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</si>
  <si>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</si>
  <si>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</si>
  <si>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</si>
  <si>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</si>
  <si>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</si>
  <si>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</si>
  <si>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Кабельные сооружения для прокладки кабельной линии (железобетонные лотки) ЗПС 500 кВ</t>
  </si>
  <si>
    <t>Всего по объекту:</t>
  </si>
  <si>
    <t>Всего по объекту в сопоставимом уровне цен 4 кв. 2016 г:</t>
  </si>
  <si>
    <t xml:space="preserve">Приложение № 3 </t>
  </si>
  <si>
    <t>Объектная ресурсная ведомость</t>
  </si>
  <si>
    <t>Наименование разрабатываемого показателя УНЦ -  Кабельные сооружения для прокладки кабельной линии (железобетонные лотки) 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</si>
  <si>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</si>
  <si>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</si>
  <si>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</si>
  <si>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</si>
  <si>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</si>
  <si>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</si>
  <si>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</si>
  <si>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</si>
  <si>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</si>
  <si>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</si>
  <si>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</si>
  <si>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</si>
  <si>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</si>
  <si>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</si>
  <si>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</si>
  <si>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</si>
  <si>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</si>
  <si>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</si>
  <si>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</si>
  <si>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</si>
  <si>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</si>
  <si>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</si>
  <si>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</si>
  <si>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</si>
  <si>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</si>
  <si>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</si>
  <si>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</si>
  <si>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</si>
  <si>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</si>
  <si>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</si>
  <si>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</si>
  <si>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</si>
  <si>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</si>
  <si>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</si>
  <si>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</si>
  <si>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</si>
  <si>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</si>
  <si>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</si>
  <si>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</si>
  <si>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</si>
  <si>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</si>
  <si>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</si>
  <si>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</si>
  <si>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</si>
  <si>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</si>
  <si>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</si>
  <si>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</si>
  <si>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</si>
  <si>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</si>
  <si>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</si>
  <si>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</si>
  <si>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</si>
  <si>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</si>
  <si>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</si>
  <si>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</si>
  <si>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</si>
  <si>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</si>
  <si>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</si>
  <si>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</si>
  <si>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</si>
  <si>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</si>
  <si>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</si>
  <si>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</si>
  <si>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</si>
  <si>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</si>
  <si>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</si>
  <si>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</si>
  <si>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</si>
  <si>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</si>
  <si>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</si>
  <si>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</si>
  <si>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</si>
  <si>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</si>
  <si>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</si>
  <si>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</si>
  <si>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</si>
  <si>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</si>
  <si>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</si>
  <si>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</si>
  <si>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</si>
  <si>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</si>
  <si>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</si>
  <si>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</si>
  <si>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</si>
  <si>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</si>
  <si>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</si>
  <si>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</si>
  <si>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</si>
  <si>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</si>
  <si>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</si>
  <si>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</si>
  <si>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</si>
  <si>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</si>
  <si>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</si>
  <si>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</si>
  <si>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</si>
  <si>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</si>
  <si>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</si>
  <si>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</si>
  <si>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</si>
  <si>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</si>
  <si>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</si>
  <si>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</si>
  <si>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</si>
  <si>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</si>
  <si>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</si>
  <si>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</si>
  <si>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</si>
  <si>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</si>
  <si>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</si>
  <si>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</si>
  <si>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</si>
  <si>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</si>
  <si>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</si>
  <si>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</si>
  <si>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</si>
  <si>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</si>
  <si>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</si>
  <si>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</si>
  <si>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</si>
  <si>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</si>
  <si>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</si>
  <si>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</si>
  <si>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</si>
  <si>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</si>
  <si>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</si>
  <si>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</si>
  <si>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</si>
  <si>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</si>
  <si>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</si>
  <si>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</si>
  <si>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</si>
  <si>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</si>
  <si>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</si>
  <si>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</si>
  <si>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</si>
  <si>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</si>
  <si>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</si>
  <si>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</si>
  <si>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</si>
  <si>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</si>
  <si>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</si>
  <si>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</si>
  <si>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</si>
  <si>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</si>
  <si>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</si>
  <si>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</si>
  <si>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</si>
  <si>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</si>
  <si>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</si>
  <si>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</si>
  <si>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</si>
  <si>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</si>
  <si>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</si>
  <si>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</si>
  <si>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</si>
  <si>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</si>
  <si>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</si>
  <si>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</si>
  <si>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</si>
  <si>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</si>
  <si>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</si>
  <si>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</si>
  <si>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</si>
  <si>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</si>
  <si>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</si>
  <si>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</si>
  <si>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</si>
  <si>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</si>
  <si>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</si>
  <si>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</si>
  <si>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</si>
  <si>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</si>
  <si>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</si>
  <si>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</si>
  <si>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</si>
  <si>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</si>
  <si>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</si>
  <si>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</si>
  <si>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</si>
  <si>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</si>
  <si>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</si>
  <si>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</si>
  <si>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</si>
  <si>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</si>
  <si>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</si>
  <si>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</si>
  <si>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</si>
  <si>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</si>
  <si>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</si>
  <si>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</si>
  <si>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</si>
  <si>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</si>
  <si>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</si>
  <si>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</si>
  <si>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</si>
  <si>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</si>
  <si>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</si>
  <si>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</si>
  <si>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</si>
  <si>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</si>
  <si>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</si>
  <si>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</si>
  <si>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</si>
  <si>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</si>
  <si>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</si>
  <si>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</si>
  <si>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</si>
  <si>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</si>
  <si>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</si>
  <si>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</si>
  <si>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</si>
  <si>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</si>
  <si>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 разрабатываемой расценки УНЦ —  Кабельные сооружения для прокладки кабельной линии (железобетонные лотки) ЗПС 500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</si>
  <si>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</si>
  <si>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</si>
  <si>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</si>
  <si>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</si>
  <si>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</si>
  <si>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</si>
  <si>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</si>
  <si>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</si>
  <si>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</si>
  <si>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</si>
  <si>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</si>
  <si>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</si>
  <si>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</si>
  <si>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</si>
  <si>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</si>
  <si>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</si>
  <si>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</si>
  <si>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</si>
  <si>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</si>
  <si>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</si>
  <si>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</si>
  <si>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</si>
  <si>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</si>
  <si>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</si>
  <si>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</si>
  <si>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</si>
  <si>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</si>
  <si>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</si>
  <si>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</si>
  <si>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</si>
  <si>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</si>
  <si>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</si>
  <si>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</si>
  <si>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</si>
  <si>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</si>
  <si>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</si>
  <si>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</si>
  <si>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</si>
  <si>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</si>
  <si>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</si>
  <si>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</si>
  <si>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</si>
  <si>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</si>
  <si>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</si>
  <si>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</si>
  <si>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</si>
  <si>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</si>
  <si>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</si>
  <si>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</si>
  <si>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</si>
  <si>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</si>
  <si>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</si>
  <si>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</si>
  <si>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</si>
  <si>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</si>
  <si>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</si>
  <si>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</si>
  <si>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</si>
  <si>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</si>
  <si>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</si>
  <si>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</si>
  <si>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</si>
  <si>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</si>
  <si>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</si>
  <si>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</si>
  <si>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</si>
  <si>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</si>
  <si>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Наименование разрабатываемого показателя УНЦ —  Кабельные сооружения для прокладки кабельной линии (железобетонные лотки) ЗПС 500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</si>
  <si>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</si>
  <si>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</si>
  <si>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</si>
  <si>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</si>
  <si>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</si>
  <si>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</si>
  <si>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</si>
  <si>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</si>
  <si>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ПС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</si>
  <si>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</si>
  <si>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</si>
  <si>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</si>
  <si>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</si>
  <si>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кабельные сооружения 500 кВ 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</si>
  <si>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</si>
  <si>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</si>
  <si>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</si>
  <si>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</si>
  <si>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</si>
  <si>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</si>
  <si>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</si>
  <si>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</si>
  <si>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</si>
  <si>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</si>
  <si>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</si>
  <si>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</si>
  <si>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</si>
  <si>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</si>
  <si>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</si>
  <si>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</si>
  <si>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</si>
  <si>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</si>
  <si>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</si>
  <si>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</si>
  <si>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</si>
  <si>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</si>
  <si>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</si>
  <si>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</si>
  <si>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</si>
  <si>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</si>
  <si>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</si>
  <si>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</si>
  <si>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</si>
  <si>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</si>
  <si>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</si>
  <si>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</si>
  <si>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</si>
  <si>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</si>
  <si>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</si>
  <si>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</si>
  <si>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</si>
  <si>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</si>
  <si>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</si>
  <si>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</si>
  <si>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</si>
  <si>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</si>
  <si>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</si>
  <si>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</si>
  <si>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</si>
  <si>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</si>
  <si>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</si>
  <si>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</si>
  <si>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</si>
  <si>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</si>
  <si>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</si>
  <si>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</si>
  <si>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</si>
  <si>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</si>
  <si>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</si>
  <si>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</si>
  <si>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</si>
  <si>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</si>
  <si>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</si>
  <si>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Ведущий инженер</t>
  </si>
  <si>
    <t>Инженер I категории</t>
  </si>
  <si>
    <t>Инженер II категории</t>
  </si>
  <si>
    <t>Инженер III категории</t>
  </si>
  <si>
    <t>Техник I категории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</si>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</sst>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#,##0.0000"/>
    <numFmt numFmtId="166" formatCode="0.0000"/>
    <numFmt numFmtId="167" formatCode="#,##0.0"/>
    <numFmt numFmtId="168" formatCode="#,##0.000"/>
  </numFmts>
  <fonts count="15" x14ac:knownFonts="1">
    <font>
      <sz val="11"/>
      <color rgb="FF000000"/>
      <name val="Calibri"/>
    </font>
    <font>
      <sz val="11"/>
      <color rgb="FFFF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u/>
      <sz val="12"/>
      <color rgb="FF0000FF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4" fontId="5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/>
    <xf numFmtId="4" fontId="3" fillId="0" borderId="1" xfId="0" applyNumberFormat="1" applyFont="1" applyBorder="1" applyAlignment="1">
      <alignment horizontal="right" vertical="top" wrapText="1"/>
    </xf>
    <xf numFmtId="10" fontId="3" fillId="0" borderId="1" xfId="0" applyNumberFormat="1" applyFont="1" applyBorder="1" applyAlignment="1">
      <alignment horizontal="right" vertical="top" wrapText="1"/>
    </xf>
    <xf numFmtId="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top" wrapText="1"/>
    </xf>
    <xf numFmtId="4" fontId="3" fillId="0" borderId="0" xfId="0" applyNumberFormat="1" applyFont="1"/>
    <xf numFmtId="0" fontId="2" fillId="0" borderId="0" xfId="0" applyFont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justify" vertical="center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4" fontId="3" fillId="0" borderId="2" xfId="0" applyNumberFormat="1" applyFont="1" applyBorder="1" applyAlignment="1">
      <alignment horizontal="right" vertical="center"/>
    </xf>
    <xf numFmtId="10" fontId="3" fillId="0" borderId="2" xfId="0" applyNumberFormat="1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/>
    </xf>
    <xf numFmtId="10" fontId="3" fillId="0" borderId="1" xfId="0" applyNumberFormat="1" applyFont="1" applyBorder="1"/>
    <xf numFmtId="0" fontId="3" fillId="0" borderId="3" xfId="0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top" wrapText="1"/>
    </xf>
    <xf numFmtId="4" fontId="3" fillId="0" borderId="0" xfId="0" applyNumberFormat="1" applyFont="1" applyAlignment="1">
      <alignment horizontal="left" vertical="center" wrapText="1"/>
    </xf>
    <xf numFmtId="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49" fontId="3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49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4" xfId="0" applyBorder="1"/>
    <xf numFmtId="168" fontId="3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8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28</xdr:row>
      <xdr:rowOff>66675</xdr:rowOff>
    </xdr:from>
    <xdr:to>
      <xdr:col>2</xdr:col>
      <xdr:colOff>1452802</xdr:colOff>
      <xdr:row>31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65F91AB-E136-40E9-998D-8F286FDF7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26</xdr:row>
      <xdr:rowOff>31750</xdr:rowOff>
    </xdr:from>
    <xdr:to>
      <xdr:col>2</xdr:col>
      <xdr:colOff>1515717</xdr:colOff>
      <xdr:row>28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4837044-5DB6-4064-B654-7F5C4B66A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1244600</xdr:colOff>
      <xdr:row>18</xdr:row>
      <xdr:rowOff>98425</xdr:rowOff>
    </xdr:from>
    <xdr:to>
      <xdr:col>2</xdr:col>
      <xdr:colOff>2179877</xdr:colOff>
      <xdr:row>21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79312D9-01E2-4510-AA71-D4E0182C0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975" y="5099050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1403350</xdr:colOff>
      <xdr:row>16</xdr:row>
      <xdr:rowOff>63500</xdr:rowOff>
    </xdr:from>
    <xdr:to>
      <xdr:col>2</xdr:col>
      <xdr:colOff>2242792</xdr:colOff>
      <xdr:row>18</xdr:row>
      <xdr:rowOff>63500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91CEE79-BC4B-4933-A254-D8215BD2A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4683125"/>
          <a:ext cx="839442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958850</xdr:colOff>
      <xdr:row>112</xdr:row>
      <xdr:rowOff>34925</xdr:rowOff>
    </xdr:from>
    <xdr:to>
      <xdr:col>3</xdr:col>
      <xdr:colOff>1890952</xdr:colOff>
      <xdr:row>115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3E3562-6730-426F-80F5-447F267E4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2475" y="33420050"/>
          <a:ext cx="932102" cy="543263"/>
        </a:xfrm>
        <a:prstGeom prst="rect">
          <a:avLst/>
        </a:prstGeom>
      </xdr:spPr>
    </xdr:pic>
    <xdr:clientData/>
  </xdr:twoCellAnchor>
  <xdr:twoCellAnchor editAs="oneCell">
    <xdr:from>
      <xdr:col>3</xdr:col>
      <xdr:colOff>1117600</xdr:colOff>
      <xdr:row>110</xdr:row>
      <xdr:rowOff>0</xdr:rowOff>
    </xdr:from>
    <xdr:to>
      <xdr:col>3</xdr:col>
      <xdr:colOff>1953867</xdr:colOff>
      <xdr:row>112</xdr:row>
      <xdr:rowOff>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85428BD-1DF0-4A9A-9958-61AC1FE5C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225" y="33004125"/>
          <a:ext cx="83626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1244600</xdr:colOff>
      <xdr:row>43</xdr:row>
      <xdr:rowOff>66675</xdr:rowOff>
    </xdr:from>
    <xdr:to>
      <xdr:col>1</xdr:col>
      <xdr:colOff>2179877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2BCC54-63C1-429B-B90F-DD253CC10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4004925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1403350</xdr:colOff>
      <xdr:row>41</xdr:row>
      <xdr:rowOff>31750</xdr:rowOff>
    </xdr:from>
    <xdr:to>
      <xdr:col>1</xdr:col>
      <xdr:colOff>2242792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57059D1-49B9-4914-83C0-0E449F0C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3589000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122</xdr:row>
      <xdr:rowOff>66675</xdr:rowOff>
    </xdr:from>
    <xdr:to>
      <xdr:col>1</xdr:col>
      <xdr:colOff>1452802</xdr:colOff>
      <xdr:row>125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0F72C84-BDCD-40D8-99CF-F23E71D86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120</xdr:row>
      <xdr:rowOff>31750</xdr:rowOff>
    </xdr:from>
    <xdr:to>
      <xdr:col>2</xdr:col>
      <xdr:colOff>10767</xdr:colOff>
      <xdr:row>122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AE9A066-E734-4FAE-ABB0-C50755A78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874D6F-A34C-46C1-805E-83C9ACC2B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193F9AB-2DE8-43E4-A77C-DCF305E4C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9D85CEE-FFAE-40C2-9CE8-C56398A34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2</xdr:col>
      <xdr:colOff>20292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ADE23CF-9547-4E24-AE40-BF92183E8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1117600</xdr:colOff>
      <xdr:row>26</xdr:row>
      <xdr:rowOff>3175</xdr:rowOff>
    </xdr:from>
    <xdr:to>
      <xdr:col>1</xdr:col>
      <xdr:colOff>2056052</xdr:colOff>
      <xdr:row>28</xdr:row>
      <xdr:rowOff>165438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F26E082-2F4E-4F81-902D-35EC57678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850" y="88614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23</xdr:row>
      <xdr:rowOff>158750</xdr:rowOff>
    </xdr:from>
    <xdr:to>
      <xdr:col>1</xdr:col>
      <xdr:colOff>2118967</xdr:colOff>
      <xdr:row>25</xdr:row>
      <xdr:rowOff>158750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3CAB336-81A8-4865-AF96-9E41144F5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8445500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2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4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33"/>
  <sheetViews>
    <sheetView view="pageBreakPreview" topLeftCell="A13" zoomScale="60" zoomScaleNormal="70" workbookViewId="0">
      <selection activeCell="D38" sqref="D38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97" t="s">
        <v>0</v>
      </c>
      <c r="C3" s="97"/>
      <c r="D3" s="97"/>
    </row>
    <row r="4" spans="2:4" ht="17.45" customHeight="1" x14ac:dyDescent="0.25">
      <c r="B4" s="98" t="s">
        <v>1</v>
      </c>
      <c r="C4" s="98"/>
      <c r="D4" s="98"/>
    </row>
    <row r="5" spans="2:4" ht="81" customHeight="1" x14ac:dyDescent="0.25">
      <c r="B5" s="99" t="s">
        <v>2</v>
      </c>
      <c r="C5" s="99"/>
      <c r="D5" s="99"/>
    </row>
    <row r="6" spans="2:4" ht="18" customHeight="1" x14ac:dyDescent="0.25">
      <c r="B6" s="52"/>
      <c r="C6" s="52"/>
      <c r="D6" s="52"/>
    </row>
    <row r="7" spans="2:4" ht="33" customHeight="1" x14ac:dyDescent="0.25">
      <c r="B7" s="96" t="s">
        <v>3</v>
      </c>
      <c r="C7" s="96"/>
      <c r="D7" s="96"/>
    </row>
    <row r="8" spans="2:4" ht="30.75" customHeight="1" x14ac:dyDescent="0.25">
      <c r="B8" s="96" t="s">
        <v>4</v>
      </c>
      <c r="C8" s="96"/>
      <c r="D8" s="96"/>
    </row>
    <row r="9" spans="2:4" ht="15.6" customHeight="1" x14ac:dyDescent="0.25">
      <c r="B9" s="96" t="s">
        <v>5</v>
      </c>
      <c r="C9" s="96"/>
      <c r="D9" s="96"/>
    </row>
    <row r="10" spans="2:4" ht="18" customHeight="1" x14ac:dyDescent="0.25">
      <c r="B10" s="2"/>
    </row>
    <row r="11" spans="2:4" ht="15.6" customHeight="1" x14ac:dyDescent="0.25">
      <c r="B11" s="3" t="s">
        <v>6</v>
      </c>
      <c r="C11" s="3" t="s">
        <v>7</v>
      </c>
      <c r="D11" s="3" t="s">
        <v>8</v>
      </c>
    </row>
    <row r="12" spans="2:4" ht="46.9" customHeight="1" x14ac:dyDescent="0.25">
      <c r="B12" s="3">
        <v>1</v>
      </c>
      <c r="C12" s="28" t="s">
        <v>9</v>
      </c>
      <c r="D12" s="3" t="s">
        <v>10</v>
      </c>
    </row>
    <row r="13" spans="2:4" ht="31.15" customHeight="1" x14ac:dyDescent="0.25">
      <c r="B13" s="3">
        <v>2</v>
      </c>
      <c r="C13" s="28" t="s">
        <v>11</v>
      </c>
      <c r="D13" s="53" t="s">
        <v>12</v>
      </c>
    </row>
    <row r="14" spans="2:4" ht="15.6" customHeight="1" x14ac:dyDescent="0.25">
      <c r="B14" s="3">
        <v>3</v>
      </c>
      <c r="C14" s="28" t="s">
        <v>13</v>
      </c>
      <c r="D14" s="3" t="s">
        <v>14</v>
      </c>
    </row>
    <row r="15" spans="2:4" ht="15.6" customHeight="1" x14ac:dyDescent="0.25">
      <c r="B15" s="3">
        <v>4</v>
      </c>
      <c r="C15" s="28" t="s">
        <v>15</v>
      </c>
      <c r="D15" s="68">
        <v>1</v>
      </c>
    </row>
    <row r="16" spans="2:4" ht="93.6" customHeight="1" x14ac:dyDescent="0.25">
      <c r="B16" s="3">
        <v>5</v>
      </c>
      <c r="C16" s="4" t="s">
        <v>16</v>
      </c>
      <c r="D16" s="3" t="s">
        <v>17</v>
      </c>
    </row>
    <row r="17" spans="1:6" ht="78" customHeight="1" x14ac:dyDescent="0.25">
      <c r="B17" s="3">
        <v>6</v>
      </c>
      <c r="C17" s="4" t="s">
        <v>18</v>
      </c>
      <c r="D17" s="93">
        <v>12430.838268699999</v>
      </c>
    </row>
    <row r="18" spans="1:6" ht="15.6" customHeight="1" x14ac:dyDescent="0.25">
      <c r="B18" s="54" t="s">
        <v>19</v>
      </c>
      <c r="C18" s="28" t="s">
        <v>20</v>
      </c>
      <c r="D18" s="93">
        <v>12430.838268699999</v>
      </c>
    </row>
    <row r="19" spans="1:6" ht="15.6" customHeight="1" x14ac:dyDescent="0.25">
      <c r="B19" s="54" t="s">
        <v>21</v>
      </c>
      <c r="C19" s="28" t="s">
        <v>22</v>
      </c>
      <c r="D19" s="93">
        <v>0</v>
      </c>
    </row>
    <row r="20" spans="1:6" ht="15.6" customHeight="1" x14ac:dyDescent="0.25">
      <c r="B20" s="54" t="s">
        <v>23</v>
      </c>
      <c r="C20" s="28" t="s">
        <v>24</v>
      </c>
      <c r="D20" s="93"/>
    </row>
    <row r="21" spans="1:6" ht="15.6" customHeight="1" x14ac:dyDescent="0.25">
      <c r="B21" s="54" t="s">
        <v>25</v>
      </c>
      <c r="C21" s="28" t="s">
        <v>26</v>
      </c>
      <c r="D21" s="93"/>
    </row>
    <row r="22" spans="1:6" ht="15.6" customHeight="1" x14ac:dyDescent="0.25">
      <c r="B22" s="3">
        <v>7</v>
      </c>
      <c r="C22" s="28" t="s">
        <v>27</v>
      </c>
      <c r="D22" s="3" t="s">
        <v>28</v>
      </c>
    </row>
    <row r="23" spans="1:6" ht="109.15" customHeight="1" x14ac:dyDescent="0.25">
      <c r="B23" s="3">
        <v>8</v>
      </c>
      <c r="C23" s="4" t="s">
        <v>29</v>
      </c>
      <c r="D23" s="93">
        <v>12430.838268699999</v>
      </c>
    </row>
    <row r="24" spans="1:6" ht="46.9" customHeight="1" x14ac:dyDescent="0.25">
      <c r="B24" s="3">
        <v>9</v>
      </c>
      <c r="C24" s="4" t="s">
        <v>30</v>
      </c>
      <c r="D24" s="93">
        <v>12430.838268699999</v>
      </c>
    </row>
    <row r="25" spans="1:6" ht="48.2" customHeight="1" x14ac:dyDescent="0.25">
      <c r="A25" s="5"/>
      <c r="B25" s="3">
        <v>10</v>
      </c>
      <c r="C25" s="28" t="s">
        <v>31</v>
      </c>
      <c r="D25" s="28"/>
      <c r="E25" s="5"/>
      <c r="F25" s="5"/>
    </row>
    <row r="26" spans="1:6" ht="32.25" customHeight="1" x14ac:dyDescent="0.25">
      <c r="A26" s="5"/>
      <c r="B26" s="94"/>
      <c r="C26" s="95"/>
      <c r="D26" s="95"/>
      <c r="E26" s="5"/>
      <c r="F26" s="5"/>
    </row>
    <row r="27" spans="1:6" ht="16.5" customHeight="1" x14ac:dyDescent="0.25">
      <c r="A27" s="5"/>
      <c r="B27" s="5"/>
      <c r="C27" s="5"/>
      <c r="D27" s="5"/>
      <c r="E27" s="5"/>
      <c r="F27" s="5"/>
    </row>
    <row r="28" spans="1:6" s="5" customFormat="1" ht="15.6" customHeight="1" x14ac:dyDescent="0.25">
      <c r="B28" s="5" t="s">
        <v>32</v>
      </c>
    </row>
    <row r="29" spans="1:6" s="5" customFormat="1" ht="15.6" customHeight="1" x14ac:dyDescent="0.25">
      <c r="B29" s="7" t="s">
        <v>33</v>
      </c>
    </row>
    <row r="30" spans="1:6" s="5" customFormat="1" ht="15.6" customHeight="1" x14ac:dyDescent="0.25"/>
    <row r="31" spans="1:6" s="5" customFormat="1" ht="15.6" customHeight="1" x14ac:dyDescent="0.25">
      <c r="B31" s="5" t="s">
        <v>414</v>
      </c>
    </row>
    <row r="32" spans="1:6" s="5" customFormat="1" ht="15.6" customHeight="1" x14ac:dyDescent="0.25">
      <c r="B32" s="7" t="s">
        <v>34</v>
      </c>
    </row>
    <row r="33" spans="2:4" ht="15.6" customHeight="1" x14ac:dyDescent="0.25">
      <c r="B33" s="55"/>
      <c r="C33" s="55"/>
      <c r="D33" s="55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7" priority="1" stopIfTrue="1">
      <formula>D15&gt;=1/10000</formula>
    </cfRule>
  </conditionalFormatting>
  <pageMargins left="0.7" right="0.7" top="0.75" bottom="0.75" header="0.3" footer="0.3"/>
  <pageSetup paperSize="9" scale="78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3"/>
  <sheetViews>
    <sheetView view="pageBreakPreview" zoomScale="60" zoomScaleNormal="70" workbookViewId="0">
      <selection activeCell="H19" sqref="H19"/>
    </sheetView>
  </sheetViews>
  <sheetFormatPr defaultColWidth="9.140625" defaultRowHeight="15" x14ac:dyDescent="0.25"/>
  <cols>
    <col min="1" max="1" width="5.5703125" customWidth="1"/>
    <col min="3" max="3" width="39.140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1:12" ht="15.6" customHeight="1" x14ac:dyDescent="0.25">
      <c r="B3" s="97" t="s">
        <v>35</v>
      </c>
      <c r="C3" s="97"/>
      <c r="D3" s="97"/>
      <c r="E3" s="97"/>
      <c r="F3" s="97"/>
      <c r="G3" s="97"/>
      <c r="H3" s="97"/>
      <c r="I3" s="97"/>
      <c r="J3" s="97"/>
      <c r="K3" s="97"/>
    </row>
    <row r="4" spans="1:12" ht="15.6" customHeight="1" x14ac:dyDescent="0.25">
      <c r="B4" s="103" t="s">
        <v>36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1:12" ht="15.6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2" ht="15.6" customHeight="1" x14ac:dyDescent="0.25">
      <c r="B6" s="96" t="s">
        <v>37</v>
      </c>
      <c r="C6" s="96"/>
      <c r="D6" s="96"/>
      <c r="E6" s="96"/>
      <c r="F6" s="96"/>
      <c r="G6" s="96"/>
      <c r="H6" s="96"/>
      <c r="I6" s="96"/>
      <c r="J6" s="96"/>
      <c r="K6" s="96"/>
      <c r="L6" s="1"/>
    </row>
    <row r="7" spans="1:12" ht="15.6" customHeight="1" x14ac:dyDescent="0.25">
      <c r="B7" s="96" t="s">
        <v>5</v>
      </c>
      <c r="C7" s="96"/>
      <c r="D7" s="96"/>
    </row>
    <row r="8" spans="1:12" ht="18" customHeight="1" x14ac:dyDescent="0.25">
      <c r="B8" s="2"/>
    </row>
    <row r="9" spans="1:12" ht="15.75" customHeight="1" x14ac:dyDescent="0.25">
      <c r="A9" s="5"/>
      <c r="B9" s="104" t="s">
        <v>6</v>
      </c>
      <c r="C9" s="104" t="s">
        <v>38</v>
      </c>
      <c r="D9" s="104" t="s">
        <v>39</v>
      </c>
      <c r="E9" s="104"/>
      <c r="F9" s="104"/>
      <c r="G9" s="104"/>
      <c r="H9" s="104"/>
      <c r="I9" s="104"/>
      <c r="J9" s="104"/>
      <c r="K9" s="5"/>
      <c r="L9" s="5"/>
    </row>
    <row r="10" spans="1:12" ht="15.75" customHeight="1" x14ac:dyDescent="0.25">
      <c r="A10" s="5"/>
      <c r="B10" s="104"/>
      <c r="C10" s="104"/>
      <c r="D10" s="104" t="s">
        <v>40</v>
      </c>
      <c r="E10" s="104" t="s">
        <v>41</v>
      </c>
      <c r="F10" s="104" t="s">
        <v>42</v>
      </c>
      <c r="G10" s="104"/>
      <c r="H10" s="104"/>
      <c r="I10" s="104"/>
      <c r="J10" s="104"/>
      <c r="K10" s="5"/>
      <c r="L10" s="5"/>
    </row>
    <row r="11" spans="1:12" ht="83.25" customHeight="1" x14ac:dyDescent="0.25">
      <c r="A11" s="5"/>
      <c r="B11" s="104"/>
      <c r="C11" s="104"/>
      <c r="D11" s="104"/>
      <c r="E11" s="104"/>
      <c r="F11" s="3" t="s">
        <v>43</v>
      </c>
      <c r="G11" s="3" t="s">
        <v>44</v>
      </c>
      <c r="H11" s="3" t="s">
        <v>45</v>
      </c>
      <c r="I11" s="3" t="s">
        <v>46</v>
      </c>
      <c r="J11" s="3" t="s">
        <v>47</v>
      </c>
      <c r="K11" s="5"/>
      <c r="L11" s="5"/>
    </row>
    <row r="12" spans="1:12" ht="49.5" customHeight="1" x14ac:dyDescent="0.25">
      <c r="A12" s="5"/>
      <c r="B12" s="90">
        <v>1</v>
      </c>
      <c r="C12" s="83" t="s">
        <v>48</v>
      </c>
      <c r="D12" s="91"/>
      <c r="E12" s="28"/>
      <c r="F12" s="105">
        <v>12430.838268699999</v>
      </c>
      <c r="G12" s="106"/>
      <c r="H12" s="40">
        <v>0</v>
      </c>
      <c r="I12" s="40"/>
      <c r="J12" s="62">
        <v>12430.838268699999</v>
      </c>
      <c r="K12" s="5"/>
      <c r="L12" s="5"/>
    </row>
    <row r="13" spans="1:12" ht="15.75" customHeight="1" x14ac:dyDescent="0.25">
      <c r="A13" s="5"/>
      <c r="B13" s="100" t="s">
        <v>49</v>
      </c>
      <c r="C13" s="100"/>
      <c r="D13" s="100"/>
      <c r="E13" s="100"/>
      <c r="F13" s="101">
        <v>12430.838268699999</v>
      </c>
      <c r="G13" s="102"/>
      <c r="H13" s="92">
        <v>0</v>
      </c>
      <c r="I13" s="92"/>
      <c r="J13" s="92">
        <v>12430.838268699999</v>
      </c>
      <c r="K13" s="5"/>
      <c r="L13" s="5"/>
    </row>
    <row r="14" spans="1:12" ht="28.5" customHeight="1" x14ac:dyDescent="0.25">
      <c r="A14" s="5"/>
      <c r="B14" s="100" t="s">
        <v>50</v>
      </c>
      <c r="C14" s="100"/>
      <c r="D14" s="100"/>
      <c r="E14" s="100"/>
      <c r="F14" s="101">
        <v>12430.838268699999</v>
      </c>
      <c r="G14" s="102"/>
      <c r="H14" s="92">
        <v>0</v>
      </c>
      <c r="I14" s="92"/>
      <c r="J14" s="92">
        <v>12430.838268699999</v>
      </c>
      <c r="K14" s="5"/>
      <c r="L14" s="5"/>
    </row>
    <row r="15" spans="1:12" s="5" customFormat="1" ht="15.6" customHeight="1" x14ac:dyDescent="0.25">
      <c r="B15" s="9"/>
    </row>
    <row r="16" spans="1:12" s="5" customFormat="1" ht="15.6" customHeight="1" x14ac:dyDescent="0.25"/>
    <row r="17" spans="3:3" s="5" customFormat="1" ht="15.6" customHeight="1" x14ac:dyDescent="0.25"/>
    <row r="18" spans="3:3" s="5" customFormat="1" ht="15.6" customHeight="1" x14ac:dyDescent="0.25">
      <c r="C18" s="5" t="s">
        <v>32</v>
      </c>
    </row>
    <row r="19" spans="3:3" s="5" customFormat="1" ht="15.6" customHeight="1" x14ac:dyDescent="0.25">
      <c r="C19" s="7" t="s">
        <v>33</v>
      </c>
    </row>
    <row r="20" spans="3:3" s="5" customFormat="1" ht="15.6" customHeight="1" x14ac:dyDescent="0.25"/>
    <row r="21" spans="3:3" s="5" customFormat="1" ht="15.6" customHeight="1" x14ac:dyDescent="0.25">
      <c r="C21" s="5" t="s">
        <v>414</v>
      </c>
    </row>
    <row r="22" spans="3:3" s="5" customFormat="1" ht="15.6" customHeight="1" x14ac:dyDescent="0.25">
      <c r="C22" s="7" t="s">
        <v>34</v>
      </c>
    </row>
    <row r="23" spans="3:3" s="5" customFormat="1" ht="15.6" customHeight="1" x14ac:dyDescent="0.25"/>
  </sheetData>
  <mergeCells count="15">
    <mergeCell ref="B14:E14"/>
    <mergeCell ref="F14:G14"/>
    <mergeCell ref="B3:K3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2:G12"/>
    <mergeCell ref="B13:E13"/>
    <mergeCell ref="F13:G13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H119"/>
  <sheetViews>
    <sheetView view="pageBreakPreview" topLeftCell="A38" zoomScale="55" zoomScaleNormal="100" zoomScaleSheetLayoutView="55" workbookViewId="0">
      <selection activeCell="E121" sqref="E121"/>
    </sheetView>
  </sheetViews>
  <sheetFormatPr defaultColWidth="9.140625" defaultRowHeight="15" x14ac:dyDescent="0.25"/>
  <cols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4" spans="1:8" ht="15.6" customHeight="1" x14ac:dyDescent="0.25">
      <c r="A4" s="97" t="s">
        <v>51</v>
      </c>
      <c r="B4" s="97"/>
      <c r="C4" s="97"/>
      <c r="D4" s="97"/>
      <c r="E4" s="97"/>
      <c r="F4" s="97"/>
      <c r="G4" s="97"/>
      <c r="H4" s="97"/>
    </row>
    <row r="5" spans="1:8" ht="17.45" customHeight="1" x14ac:dyDescent="0.25">
      <c r="A5" s="98" t="s">
        <v>52</v>
      </c>
      <c r="B5" s="98"/>
      <c r="C5" s="98"/>
      <c r="D5" s="98"/>
      <c r="E5" s="98"/>
      <c r="F5" s="98"/>
      <c r="G5" s="98"/>
      <c r="H5" s="98"/>
    </row>
    <row r="6" spans="1:8" ht="18" customHeight="1" x14ac:dyDescent="0.25">
      <c r="A6" s="2"/>
      <c r="B6" s="2"/>
    </row>
    <row r="7" spans="1:8" ht="15.6" customHeight="1" x14ac:dyDescent="0.25">
      <c r="A7" s="110" t="s">
        <v>53</v>
      </c>
      <c r="B7" s="110"/>
      <c r="C7" s="110"/>
      <c r="D7" s="110"/>
      <c r="E7" s="110"/>
      <c r="F7" s="110"/>
      <c r="G7" s="110"/>
      <c r="H7" s="110"/>
    </row>
    <row r="8" spans="1:8" ht="15.6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38.25" customHeight="1" x14ac:dyDescent="0.25">
      <c r="A9" s="104" t="s">
        <v>54</v>
      </c>
      <c r="B9" s="104" t="s">
        <v>55</v>
      </c>
      <c r="C9" s="104" t="s">
        <v>56</v>
      </c>
      <c r="D9" s="104" t="s">
        <v>57</v>
      </c>
      <c r="E9" s="104" t="s">
        <v>58</v>
      </c>
      <c r="F9" s="104" t="s">
        <v>59</v>
      </c>
      <c r="G9" s="104" t="s">
        <v>60</v>
      </c>
      <c r="H9" s="104"/>
    </row>
    <row r="10" spans="1:8" s="5" customFormat="1" ht="40.5" customHeight="1" x14ac:dyDescent="0.25">
      <c r="A10" s="104"/>
      <c r="B10" s="104"/>
      <c r="C10" s="104"/>
      <c r="D10" s="104"/>
      <c r="E10" s="104"/>
      <c r="F10" s="104"/>
      <c r="G10" s="3" t="s">
        <v>61</v>
      </c>
      <c r="H10" s="3" t="s">
        <v>62</v>
      </c>
    </row>
    <row r="11" spans="1:8" s="5" customFormat="1" ht="15.6" customHeight="1" x14ac:dyDescent="0.25">
      <c r="A11" s="3">
        <v>1</v>
      </c>
      <c r="B11" s="3"/>
      <c r="C11" s="3">
        <v>2</v>
      </c>
      <c r="D11" s="3" t="s">
        <v>63</v>
      </c>
      <c r="E11" s="3">
        <v>4</v>
      </c>
      <c r="F11" s="3">
        <v>5</v>
      </c>
      <c r="G11" s="3">
        <v>6</v>
      </c>
      <c r="H11" s="3">
        <v>7</v>
      </c>
    </row>
    <row r="12" spans="1:8" s="10" customFormat="1" ht="15.6" customHeight="1" x14ac:dyDescent="0.25">
      <c r="A12" s="107" t="s">
        <v>64</v>
      </c>
      <c r="B12" s="107"/>
      <c r="C12" s="108"/>
      <c r="D12" s="108"/>
      <c r="E12" s="109"/>
      <c r="F12" s="51">
        <f>SUM(F13:F24)</f>
        <v>10049.000000000044</v>
      </c>
      <c r="G12" s="11"/>
      <c r="H12" s="11">
        <f>SUM(H13:H24)</f>
        <v>90827.660000000018</v>
      </c>
    </row>
    <row r="13" spans="1:8" s="5" customFormat="1" ht="15.6" customHeight="1" x14ac:dyDescent="0.25">
      <c r="A13" s="12">
        <v>1</v>
      </c>
      <c r="B13" s="12"/>
      <c r="C13" s="13" t="s">
        <v>65</v>
      </c>
      <c r="D13" s="13" t="s">
        <v>66</v>
      </c>
      <c r="E13" s="12" t="s">
        <v>67</v>
      </c>
      <c r="F13" s="12">
        <v>7581.9824480568996</v>
      </c>
      <c r="G13" s="14">
        <v>9.07</v>
      </c>
      <c r="H13" s="14">
        <f t="shared" ref="H13:H24" si="0">ROUND(F13*G13,2)</f>
        <v>68768.58</v>
      </c>
    </row>
    <row r="14" spans="1:8" s="5" customFormat="1" ht="15.6" customHeight="1" x14ac:dyDescent="0.25">
      <c r="A14" s="12">
        <v>2</v>
      </c>
      <c r="B14" s="12"/>
      <c r="C14" s="13" t="s">
        <v>68</v>
      </c>
      <c r="D14" s="13" t="s">
        <v>69</v>
      </c>
      <c r="E14" s="12" t="s">
        <v>67</v>
      </c>
      <c r="F14" s="12">
        <v>923.42635475427005</v>
      </c>
      <c r="G14" s="14">
        <v>8.74</v>
      </c>
      <c r="H14" s="14">
        <f t="shared" si="0"/>
        <v>8070.75</v>
      </c>
    </row>
    <row r="15" spans="1:8" s="5" customFormat="1" ht="15.6" customHeight="1" x14ac:dyDescent="0.25">
      <c r="A15" s="12">
        <v>3</v>
      </c>
      <c r="B15" s="12"/>
      <c r="C15" s="13" t="s">
        <v>70</v>
      </c>
      <c r="D15" s="13" t="s">
        <v>71</v>
      </c>
      <c r="E15" s="12" t="s">
        <v>67</v>
      </c>
      <c r="F15" s="12">
        <v>605.68742702233999</v>
      </c>
      <c r="G15" s="14">
        <v>9.4</v>
      </c>
      <c r="H15" s="14">
        <f t="shared" si="0"/>
        <v>5693.46</v>
      </c>
    </row>
    <row r="16" spans="1:8" s="5" customFormat="1" ht="15.6" customHeight="1" x14ac:dyDescent="0.25">
      <c r="A16" s="12">
        <v>4</v>
      </c>
      <c r="B16" s="12"/>
      <c r="C16" s="13" t="s">
        <v>72</v>
      </c>
      <c r="D16" s="13" t="s">
        <v>73</v>
      </c>
      <c r="E16" s="12" t="s">
        <v>67</v>
      </c>
      <c r="F16" s="12">
        <v>369.10160678042001</v>
      </c>
      <c r="G16" s="14">
        <v>9.51</v>
      </c>
      <c r="H16" s="14">
        <f t="shared" si="0"/>
        <v>3510.16</v>
      </c>
    </row>
    <row r="17" spans="1:8" s="5" customFormat="1" ht="15.6" customHeight="1" x14ac:dyDescent="0.25">
      <c r="A17" s="12">
        <v>5</v>
      </c>
      <c r="B17" s="12"/>
      <c r="C17" s="13" t="s">
        <v>74</v>
      </c>
      <c r="D17" s="13" t="s">
        <v>75</v>
      </c>
      <c r="E17" s="12" t="s">
        <v>67</v>
      </c>
      <c r="F17" s="12">
        <v>265.82673070200002</v>
      </c>
      <c r="G17" s="14">
        <v>8.5299999999999994</v>
      </c>
      <c r="H17" s="14">
        <f t="shared" si="0"/>
        <v>2267.5</v>
      </c>
    </row>
    <row r="18" spans="1:8" s="5" customFormat="1" ht="15.6" customHeight="1" x14ac:dyDescent="0.25">
      <c r="A18" s="12">
        <v>6</v>
      </c>
      <c r="B18" s="12"/>
      <c r="C18" s="13" t="s">
        <v>76</v>
      </c>
      <c r="D18" s="13" t="s">
        <v>77</v>
      </c>
      <c r="E18" s="12" t="s">
        <v>67</v>
      </c>
      <c r="F18" s="12">
        <v>135.93365993879999</v>
      </c>
      <c r="G18" s="14">
        <v>8.86</v>
      </c>
      <c r="H18" s="14">
        <f t="shared" si="0"/>
        <v>1204.3699999999999</v>
      </c>
    </row>
    <row r="19" spans="1:8" s="5" customFormat="1" ht="15.6" customHeight="1" x14ac:dyDescent="0.25">
      <c r="A19" s="12">
        <v>7</v>
      </c>
      <c r="B19" s="12"/>
      <c r="C19" s="13" t="s">
        <v>78</v>
      </c>
      <c r="D19" s="13" t="s">
        <v>79</v>
      </c>
      <c r="E19" s="12" t="s">
        <v>67</v>
      </c>
      <c r="F19" s="12">
        <v>59.703955931438003</v>
      </c>
      <c r="G19" s="14">
        <v>7.8</v>
      </c>
      <c r="H19" s="14">
        <f t="shared" si="0"/>
        <v>465.69</v>
      </c>
    </row>
    <row r="20" spans="1:8" s="5" customFormat="1" ht="15.6" customHeight="1" x14ac:dyDescent="0.25">
      <c r="A20" s="12">
        <v>8</v>
      </c>
      <c r="B20" s="12"/>
      <c r="C20" s="13" t="s">
        <v>80</v>
      </c>
      <c r="D20" s="13" t="s">
        <v>81</v>
      </c>
      <c r="E20" s="12" t="s">
        <v>67</v>
      </c>
      <c r="F20" s="12">
        <v>51.524291425218003</v>
      </c>
      <c r="G20" s="14">
        <v>7.5</v>
      </c>
      <c r="H20" s="14">
        <f t="shared" si="0"/>
        <v>386.43</v>
      </c>
    </row>
    <row r="21" spans="1:8" s="5" customFormat="1" ht="15.6" customHeight="1" x14ac:dyDescent="0.25">
      <c r="A21" s="12">
        <v>9</v>
      </c>
      <c r="B21" s="12"/>
      <c r="C21" s="13" t="s">
        <v>82</v>
      </c>
      <c r="D21" s="13" t="s">
        <v>83</v>
      </c>
      <c r="E21" s="12" t="s">
        <v>67</v>
      </c>
      <c r="F21" s="12">
        <v>23.816355034941001</v>
      </c>
      <c r="G21" s="14">
        <v>8.31</v>
      </c>
      <c r="H21" s="14">
        <f t="shared" si="0"/>
        <v>197.91</v>
      </c>
    </row>
    <row r="22" spans="1:8" s="5" customFormat="1" ht="15.6" customHeight="1" x14ac:dyDescent="0.25">
      <c r="A22" s="12">
        <v>10</v>
      </c>
      <c r="B22" s="12"/>
      <c r="C22" s="13" t="s">
        <v>84</v>
      </c>
      <c r="D22" s="13" t="s">
        <v>85</v>
      </c>
      <c r="E22" s="12" t="s">
        <v>67</v>
      </c>
      <c r="F22" s="12">
        <v>17.040801514973001</v>
      </c>
      <c r="G22" s="14">
        <v>7.94</v>
      </c>
      <c r="H22" s="14">
        <f t="shared" si="0"/>
        <v>135.30000000000001</v>
      </c>
    </row>
    <row r="23" spans="1:8" s="5" customFormat="1" ht="15.6" customHeight="1" x14ac:dyDescent="0.25">
      <c r="A23" s="12">
        <v>11</v>
      </c>
      <c r="B23" s="12"/>
      <c r="C23" s="13" t="s">
        <v>86</v>
      </c>
      <c r="D23" s="13" t="s">
        <v>87</v>
      </c>
      <c r="E23" s="12" t="s">
        <v>67</v>
      </c>
      <c r="F23" s="12">
        <v>13.771735956554</v>
      </c>
      <c r="G23" s="14">
        <v>8.64</v>
      </c>
      <c r="H23" s="14">
        <f t="shared" si="0"/>
        <v>118.99</v>
      </c>
    </row>
    <row r="24" spans="1:8" s="5" customFormat="1" ht="15.6" customHeight="1" x14ac:dyDescent="0.25">
      <c r="A24" s="12">
        <v>12</v>
      </c>
      <c r="B24" s="12"/>
      <c r="C24" s="13" t="s">
        <v>88</v>
      </c>
      <c r="D24" s="13" t="s">
        <v>89</v>
      </c>
      <c r="E24" s="12" t="s">
        <v>67</v>
      </c>
      <c r="F24" s="12">
        <v>1.1846328821897001</v>
      </c>
      <c r="G24" s="14">
        <v>7.19</v>
      </c>
      <c r="H24" s="14">
        <f t="shared" si="0"/>
        <v>8.52</v>
      </c>
    </row>
    <row r="25" spans="1:8" s="10" customFormat="1" ht="15.6" customHeight="1" x14ac:dyDescent="0.25">
      <c r="A25" s="107" t="s">
        <v>90</v>
      </c>
      <c r="B25" s="107"/>
      <c r="C25" s="108"/>
      <c r="D25" s="108"/>
      <c r="E25" s="109"/>
      <c r="F25" s="51">
        <v>2164.5</v>
      </c>
      <c r="G25" s="11"/>
      <c r="H25" s="11">
        <v>55511.24</v>
      </c>
    </row>
    <row r="26" spans="1:8" s="5" customFormat="1" ht="15.6" customHeight="1" x14ac:dyDescent="0.25">
      <c r="A26" s="12">
        <v>13</v>
      </c>
      <c r="B26" s="12"/>
      <c r="C26" s="13">
        <v>2</v>
      </c>
      <c r="D26" s="13" t="s">
        <v>90</v>
      </c>
      <c r="E26" s="12" t="s">
        <v>67</v>
      </c>
      <c r="F26" s="12">
        <v>2164.5</v>
      </c>
      <c r="G26" s="14">
        <v>13.47</v>
      </c>
      <c r="H26" s="14">
        <f>ROUND(F26*G26,2)</f>
        <v>29155.82</v>
      </c>
    </row>
    <row r="27" spans="1:8" s="10" customFormat="1" ht="15.6" customHeight="1" x14ac:dyDescent="0.25">
      <c r="A27" s="107" t="s">
        <v>91</v>
      </c>
      <c r="B27" s="107"/>
      <c r="C27" s="108"/>
      <c r="D27" s="108"/>
      <c r="E27" s="109"/>
      <c r="F27" s="51"/>
      <c r="G27" s="11"/>
      <c r="H27" s="11">
        <f>SUM(H28:H56)</f>
        <v>131782.95000000007</v>
      </c>
    </row>
    <row r="28" spans="1:8" s="5" customFormat="1" ht="31.15" customHeight="1" x14ac:dyDescent="0.25">
      <c r="A28" s="12">
        <v>14</v>
      </c>
      <c r="B28" s="12"/>
      <c r="C28" s="13" t="s">
        <v>92</v>
      </c>
      <c r="D28" s="13" t="s">
        <v>93</v>
      </c>
      <c r="E28" s="12" t="s">
        <v>94</v>
      </c>
      <c r="F28" s="29">
        <v>514.50335155353002</v>
      </c>
      <c r="G28" s="14">
        <v>120.04</v>
      </c>
      <c r="H28" s="14">
        <f t="shared" ref="H28:H56" si="1">ROUND(F28*G28,2)</f>
        <v>61760.98</v>
      </c>
    </row>
    <row r="29" spans="1:8" s="5" customFormat="1" ht="31.15" customHeight="1" x14ac:dyDescent="0.25">
      <c r="A29" s="12">
        <v>15</v>
      </c>
      <c r="B29" s="12"/>
      <c r="C29" s="13" t="s">
        <v>95</v>
      </c>
      <c r="D29" s="13" t="s">
        <v>96</v>
      </c>
      <c r="E29" s="12" t="s">
        <v>94</v>
      </c>
      <c r="F29" s="29">
        <v>195.67066426216999</v>
      </c>
      <c r="G29" s="14">
        <v>96.89</v>
      </c>
      <c r="H29" s="14">
        <f t="shared" si="1"/>
        <v>18958.53</v>
      </c>
    </row>
    <row r="30" spans="1:8" s="5" customFormat="1" ht="15.6" customHeight="1" x14ac:dyDescent="0.25">
      <c r="A30" s="12">
        <v>16</v>
      </c>
      <c r="B30" s="12"/>
      <c r="C30" s="13" t="s">
        <v>97</v>
      </c>
      <c r="D30" s="13" t="s">
        <v>98</v>
      </c>
      <c r="E30" s="12" t="s">
        <v>94</v>
      </c>
      <c r="F30" s="12">
        <v>151.46629135453</v>
      </c>
      <c r="G30" s="14">
        <v>86.4</v>
      </c>
      <c r="H30" s="14">
        <f t="shared" si="1"/>
        <v>13086.69</v>
      </c>
    </row>
    <row r="31" spans="1:8" s="5" customFormat="1" ht="15.6" customHeight="1" x14ac:dyDescent="0.25">
      <c r="A31" s="12">
        <v>17</v>
      </c>
      <c r="B31" s="12"/>
      <c r="C31" s="13" t="s">
        <v>99</v>
      </c>
      <c r="D31" s="13" t="s">
        <v>100</v>
      </c>
      <c r="E31" s="12" t="s">
        <v>94</v>
      </c>
      <c r="F31" s="12">
        <v>109.30030641378001</v>
      </c>
      <c r="G31" s="14">
        <v>100.1</v>
      </c>
      <c r="H31" s="14">
        <f t="shared" si="1"/>
        <v>10940.96</v>
      </c>
    </row>
    <row r="32" spans="1:8" s="5" customFormat="1" ht="31.15" customHeight="1" x14ac:dyDescent="0.25">
      <c r="A32" s="12">
        <v>18</v>
      </c>
      <c r="B32" s="12"/>
      <c r="C32" s="13" t="s">
        <v>101</v>
      </c>
      <c r="D32" s="13" t="s">
        <v>102</v>
      </c>
      <c r="E32" s="12" t="s">
        <v>94</v>
      </c>
      <c r="F32" s="12">
        <v>82.358107351140006</v>
      </c>
      <c r="G32" s="14">
        <v>70.010000000000005</v>
      </c>
      <c r="H32" s="14">
        <f t="shared" si="1"/>
        <v>5765.89</v>
      </c>
    </row>
    <row r="33" spans="1:8" s="5" customFormat="1" ht="15.6" customHeight="1" x14ac:dyDescent="0.25">
      <c r="A33" s="12">
        <v>19</v>
      </c>
      <c r="B33" s="12"/>
      <c r="C33" s="13" t="s">
        <v>103</v>
      </c>
      <c r="D33" s="13" t="s">
        <v>104</v>
      </c>
      <c r="E33" s="12" t="s">
        <v>94</v>
      </c>
      <c r="F33" s="12">
        <v>67.328144787390002</v>
      </c>
      <c r="G33" s="14">
        <v>65.709999999999994</v>
      </c>
      <c r="H33" s="14">
        <f t="shared" si="1"/>
        <v>4424.13</v>
      </c>
    </row>
    <row r="34" spans="1:8" s="5" customFormat="1" ht="31.15" customHeight="1" x14ac:dyDescent="0.25">
      <c r="A34" s="12">
        <v>20</v>
      </c>
      <c r="B34" s="12"/>
      <c r="C34" s="13" t="s">
        <v>105</v>
      </c>
      <c r="D34" s="13" t="s">
        <v>106</v>
      </c>
      <c r="E34" s="12" t="s">
        <v>94</v>
      </c>
      <c r="F34" s="12">
        <v>16.335029874871999</v>
      </c>
      <c r="G34" s="14">
        <v>239.44</v>
      </c>
      <c r="H34" s="14">
        <f t="shared" si="1"/>
        <v>3911.26</v>
      </c>
    </row>
    <row r="35" spans="1:8" s="5" customFormat="1" ht="31.15" customHeight="1" x14ac:dyDescent="0.25">
      <c r="A35" s="12">
        <v>21</v>
      </c>
      <c r="B35" s="12"/>
      <c r="C35" s="13" t="s">
        <v>107</v>
      </c>
      <c r="D35" s="13" t="s">
        <v>108</v>
      </c>
      <c r="E35" s="12" t="s">
        <v>94</v>
      </c>
      <c r="F35" s="12">
        <v>395.67497637898998</v>
      </c>
      <c r="G35" s="14">
        <v>8.1</v>
      </c>
      <c r="H35" s="14">
        <f t="shared" si="1"/>
        <v>3204.97</v>
      </c>
    </row>
    <row r="36" spans="1:8" s="5" customFormat="1" ht="15.6" customHeight="1" x14ac:dyDescent="0.25">
      <c r="A36" s="12">
        <v>22</v>
      </c>
      <c r="B36" s="12"/>
      <c r="C36" s="13" t="s">
        <v>109</v>
      </c>
      <c r="D36" s="13" t="s">
        <v>110</v>
      </c>
      <c r="E36" s="12" t="s">
        <v>94</v>
      </c>
      <c r="F36" s="12">
        <v>76.411941133222001</v>
      </c>
      <c r="G36" s="14">
        <v>27.2</v>
      </c>
      <c r="H36" s="14">
        <f t="shared" si="1"/>
        <v>2078.4</v>
      </c>
    </row>
    <row r="37" spans="1:8" s="5" customFormat="1" ht="15.6" customHeight="1" x14ac:dyDescent="0.25">
      <c r="A37" s="12">
        <v>23</v>
      </c>
      <c r="B37" s="12"/>
      <c r="C37" s="13" t="s">
        <v>111</v>
      </c>
      <c r="D37" s="13" t="s">
        <v>112</v>
      </c>
      <c r="E37" s="12" t="s">
        <v>94</v>
      </c>
      <c r="F37" s="12">
        <v>8.8973823011947992</v>
      </c>
      <c r="G37" s="14">
        <v>182.81</v>
      </c>
      <c r="H37" s="14">
        <f t="shared" si="1"/>
        <v>1626.53</v>
      </c>
    </row>
    <row r="38" spans="1:8" s="5" customFormat="1" ht="15.6" customHeight="1" x14ac:dyDescent="0.25">
      <c r="A38" s="12">
        <v>24</v>
      </c>
      <c r="B38" s="12"/>
      <c r="C38" s="13" t="s">
        <v>113</v>
      </c>
      <c r="D38" s="13" t="s">
        <v>114</v>
      </c>
      <c r="E38" s="12" t="s">
        <v>94</v>
      </c>
      <c r="F38" s="12">
        <v>21.475156597135999</v>
      </c>
      <c r="G38" s="14">
        <v>59.47</v>
      </c>
      <c r="H38" s="14">
        <f t="shared" si="1"/>
        <v>1277.1300000000001</v>
      </c>
    </row>
    <row r="39" spans="1:8" s="5" customFormat="1" ht="31.15" customHeight="1" x14ac:dyDescent="0.25">
      <c r="A39" s="12">
        <v>25</v>
      </c>
      <c r="B39" s="12"/>
      <c r="C39" s="13" t="s">
        <v>115</v>
      </c>
      <c r="D39" s="13" t="s">
        <v>116</v>
      </c>
      <c r="E39" s="12" t="s">
        <v>94</v>
      </c>
      <c r="F39" s="12">
        <v>9.8634971973839001</v>
      </c>
      <c r="G39" s="14">
        <v>115.4</v>
      </c>
      <c r="H39" s="14">
        <f t="shared" si="1"/>
        <v>1138.25</v>
      </c>
    </row>
    <row r="40" spans="1:8" s="5" customFormat="1" ht="15.6" customHeight="1" x14ac:dyDescent="0.25">
      <c r="A40" s="12">
        <v>26</v>
      </c>
      <c r="B40" s="12"/>
      <c r="C40" s="13" t="s">
        <v>117</v>
      </c>
      <c r="D40" s="13" t="s">
        <v>118</v>
      </c>
      <c r="E40" s="12" t="s">
        <v>94</v>
      </c>
      <c r="F40" s="12">
        <v>11.308078042592999</v>
      </c>
      <c r="G40" s="14">
        <v>89.99</v>
      </c>
      <c r="H40" s="14">
        <f t="shared" si="1"/>
        <v>1017.61</v>
      </c>
    </row>
    <row r="41" spans="1:8" s="5" customFormat="1" ht="15.6" customHeight="1" x14ac:dyDescent="0.25">
      <c r="A41" s="12">
        <v>27</v>
      </c>
      <c r="B41" s="12"/>
      <c r="C41" s="13" t="s">
        <v>119</v>
      </c>
      <c r="D41" s="13" t="s">
        <v>120</v>
      </c>
      <c r="E41" s="12" t="s">
        <v>94</v>
      </c>
      <c r="F41" s="12">
        <v>3.3574204203620002</v>
      </c>
      <c r="G41" s="14">
        <v>283.39999999999998</v>
      </c>
      <c r="H41" s="14">
        <f t="shared" si="1"/>
        <v>951.49</v>
      </c>
    </row>
    <row r="42" spans="1:8" s="5" customFormat="1" ht="31.15" customHeight="1" x14ac:dyDescent="0.25">
      <c r="A42" s="12">
        <v>28</v>
      </c>
      <c r="B42" s="12"/>
      <c r="C42" s="13" t="s">
        <v>121</v>
      </c>
      <c r="D42" s="13" t="s">
        <v>122</v>
      </c>
      <c r="E42" s="12" t="s">
        <v>94</v>
      </c>
      <c r="F42" s="12">
        <v>13.485887309968</v>
      </c>
      <c r="G42" s="14">
        <v>48.81</v>
      </c>
      <c r="H42" s="14">
        <f t="shared" si="1"/>
        <v>658.25</v>
      </c>
    </row>
    <row r="43" spans="1:8" s="5" customFormat="1" ht="15.6" customHeight="1" x14ac:dyDescent="0.25">
      <c r="A43" s="12">
        <v>29</v>
      </c>
      <c r="B43" s="12"/>
      <c r="C43" s="13" t="s">
        <v>123</v>
      </c>
      <c r="D43" s="13" t="s">
        <v>124</v>
      </c>
      <c r="E43" s="12" t="s">
        <v>94</v>
      </c>
      <c r="F43" s="12">
        <v>4.6502190579729996</v>
      </c>
      <c r="G43" s="14">
        <v>79.069999999999993</v>
      </c>
      <c r="H43" s="14">
        <f t="shared" si="1"/>
        <v>367.69</v>
      </c>
    </row>
    <row r="44" spans="1:8" s="5" customFormat="1" ht="15.6" customHeight="1" x14ac:dyDescent="0.25">
      <c r="A44" s="12">
        <v>30</v>
      </c>
      <c r="B44" s="12"/>
      <c r="C44" s="13" t="s">
        <v>125</v>
      </c>
      <c r="D44" s="13" t="s">
        <v>126</v>
      </c>
      <c r="E44" s="12" t="s">
        <v>94</v>
      </c>
      <c r="F44" s="12">
        <v>12.137345484253</v>
      </c>
      <c r="G44" s="14">
        <v>30</v>
      </c>
      <c r="H44" s="14">
        <f t="shared" si="1"/>
        <v>364.12</v>
      </c>
    </row>
    <row r="45" spans="1:8" s="5" customFormat="1" ht="15.6" customHeight="1" x14ac:dyDescent="0.25">
      <c r="A45" s="12">
        <v>31</v>
      </c>
      <c r="B45" s="12"/>
      <c r="C45" s="13" t="s">
        <v>127</v>
      </c>
      <c r="D45" s="13" t="s">
        <v>128</v>
      </c>
      <c r="E45" s="12" t="s">
        <v>94</v>
      </c>
      <c r="F45" s="12">
        <v>1.0387778059845001</v>
      </c>
      <c r="G45" s="14">
        <v>110</v>
      </c>
      <c r="H45" s="14">
        <f t="shared" si="1"/>
        <v>114.27</v>
      </c>
    </row>
    <row r="46" spans="1:8" s="5" customFormat="1" ht="31.15" customHeight="1" x14ac:dyDescent="0.25">
      <c r="A46" s="12">
        <v>32</v>
      </c>
      <c r="B46" s="12"/>
      <c r="C46" s="13" t="s">
        <v>129</v>
      </c>
      <c r="D46" s="13" t="s">
        <v>130</v>
      </c>
      <c r="E46" s="12" t="s">
        <v>94</v>
      </c>
      <c r="F46" s="12">
        <v>0.39879673133408999</v>
      </c>
      <c r="G46" s="14">
        <v>103.16</v>
      </c>
      <c r="H46" s="14">
        <f t="shared" si="1"/>
        <v>41.14</v>
      </c>
    </row>
    <row r="47" spans="1:8" s="5" customFormat="1" ht="46.9" customHeight="1" x14ac:dyDescent="0.25">
      <c r="A47" s="12">
        <v>33</v>
      </c>
      <c r="B47" s="12"/>
      <c r="C47" s="13" t="s">
        <v>131</v>
      </c>
      <c r="D47" s="13" t="s">
        <v>132</v>
      </c>
      <c r="E47" s="12" t="s">
        <v>94</v>
      </c>
      <c r="F47" s="12">
        <v>0.36916708753263</v>
      </c>
      <c r="G47" s="14">
        <v>90</v>
      </c>
      <c r="H47" s="14">
        <f t="shared" si="1"/>
        <v>33.229999999999997</v>
      </c>
    </row>
    <row r="48" spans="1:8" s="5" customFormat="1" ht="15.6" customHeight="1" x14ac:dyDescent="0.25">
      <c r="A48" s="12">
        <v>34</v>
      </c>
      <c r="B48" s="12"/>
      <c r="C48" s="13" t="s">
        <v>133</v>
      </c>
      <c r="D48" s="13" t="s">
        <v>134</v>
      </c>
      <c r="E48" s="12" t="s">
        <v>94</v>
      </c>
      <c r="F48" s="12">
        <v>15.086467473831</v>
      </c>
      <c r="G48" s="14">
        <v>1.9</v>
      </c>
      <c r="H48" s="14">
        <f t="shared" si="1"/>
        <v>28.66</v>
      </c>
    </row>
    <row r="49" spans="1:8" s="5" customFormat="1" ht="31.15" customHeight="1" x14ac:dyDescent="0.25">
      <c r="A49" s="12">
        <v>35</v>
      </c>
      <c r="B49" s="12"/>
      <c r="C49" s="13" t="s">
        <v>135</v>
      </c>
      <c r="D49" s="13" t="s">
        <v>136</v>
      </c>
      <c r="E49" s="12" t="s">
        <v>94</v>
      </c>
      <c r="F49" s="12">
        <v>0.60788042030404998</v>
      </c>
      <c r="G49" s="14">
        <v>31.26</v>
      </c>
      <c r="H49" s="14">
        <f t="shared" si="1"/>
        <v>19</v>
      </c>
    </row>
    <row r="50" spans="1:8" s="5" customFormat="1" ht="31.15" customHeight="1" x14ac:dyDescent="0.25">
      <c r="A50" s="12">
        <v>36</v>
      </c>
      <c r="B50" s="12"/>
      <c r="C50" s="13" t="s">
        <v>137</v>
      </c>
      <c r="D50" s="13" t="s">
        <v>138</v>
      </c>
      <c r="E50" s="12" t="s">
        <v>94</v>
      </c>
      <c r="F50" s="12">
        <v>13.480946389335999</v>
      </c>
      <c r="G50" s="14">
        <v>0.55000000000000004</v>
      </c>
      <c r="H50" s="14">
        <f t="shared" si="1"/>
        <v>7.41</v>
      </c>
    </row>
    <row r="51" spans="1:8" s="5" customFormat="1" ht="15.6" customHeight="1" x14ac:dyDescent="0.25">
      <c r="A51" s="12">
        <v>37</v>
      </c>
      <c r="B51" s="12"/>
      <c r="C51" s="13" t="s">
        <v>139</v>
      </c>
      <c r="D51" s="13" t="s">
        <v>140</v>
      </c>
      <c r="E51" s="12" t="s">
        <v>94</v>
      </c>
      <c r="F51" s="12">
        <v>4.7759018500773998</v>
      </c>
      <c r="G51" s="14">
        <v>0.5</v>
      </c>
      <c r="H51" s="14">
        <f t="shared" si="1"/>
        <v>2.39</v>
      </c>
    </row>
    <row r="52" spans="1:8" s="5" customFormat="1" ht="31.15" customHeight="1" x14ac:dyDescent="0.25">
      <c r="A52" s="12">
        <v>38</v>
      </c>
      <c r="B52" s="12"/>
      <c r="C52" s="13" t="s">
        <v>141</v>
      </c>
      <c r="D52" s="13" t="s">
        <v>142</v>
      </c>
      <c r="E52" s="12" t="s">
        <v>94</v>
      </c>
      <c r="F52" s="12">
        <v>1.2980898954750001E-2</v>
      </c>
      <c r="G52" s="14">
        <v>123</v>
      </c>
      <c r="H52" s="14">
        <f t="shared" si="1"/>
        <v>1.6</v>
      </c>
    </row>
    <row r="53" spans="1:8" s="5" customFormat="1" ht="46.9" customHeight="1" x14ac:dyDescent="0.25">
      <c r="A53" s="12">
        <v>39</v>
      </c>
      <c r="B53" s="12"/>
      <c r="C53" s="13" t="s">
        <v>143</v>
      </c>
      <c r="D53" s="13" t="s">
        <v>144</v>
      </c>
      <c r="E53" s="12" t="s">
        <v>94</v>
      </c>
      <c r="F53" s="12">
        <v>0.74144621456741</v>
      </c>
      <c r="G53" s="14">
        <v>1.53</v>
      </c>
      <c r="H53" s="14">
        <f t="shared" si="1"/>
        <v>1.1299999999999999</v>
      </c>
    </row>
    <row r="54" spans="1:8" s="5" customFormat="1" ht="31.15" customHeight="1" x14ac:dyDescent="0.25">
      <c r="A54" s="12">
        <v>40</v>
      </c>
      <c r="B54" s="12"/>
      <c r="C54" s="13" t="s">
        <v>145</v>
      </c>
      <c r="D54" s="13" t="s">
        <v>146</v>
      </c>
      <c r="E54" s="12" t="s">
        <v>94</v>
      </c>
      <c r="F54" s="12">
        <v>5.0725521280620002E-2</v>
      </c>
      <c r="G54" s="14">
        <v>21.64</v>
      </c>
      <c r="H54" s="14">
        <f t="shared" si="1"/>
        <v>1.1000000000000001</v>
      </c>
    </row>
    <row r="55" spans="1:8" s="5" customFormat="1" ht="46.9" customHeight="1" x14ac:dyDescent="0.25">
      <c r="A55" s="12">
        <v>41</v>
      </c>
      <c r="B55" s="12"/>
      <c r="C55" s="13" t="s">
        <v>147</v>
      </c>
      <c r="D55" s="13" t="s">
        <v>148</v>
      </c>
      <c r="E55" s="12" t="s">
        <v>94</v>
      </c>
      <c r="F55" s="12">
        <v>2.0791888650041002E-2</v>
      </c>
      <c r="G55" s="14">
        <v>6.82</v>
      </c>
      <c r="H55" s="14">
        <f t="shared" si="1"/>
        <v>0.14000000000000001</v>
      </c>
    </row>
    <row r="56" spans="1:8" s="5" customFormat="1" ht="31.15" customHeight="1" x14ac:dyDescent="0.25">
      <c r="A56" s="12">
        <v>42</v>
      </c>
      <c r="B56" s="12"/>
      <c r="C56" s="13" t="s">
        <v>149</v>
      </c>
      <c r="D56" s="13" t="s">
        <v>150</v>
      </c>
      <c r="E56" s="12" t="s">
        <v>94</v>
      </c>
      <c r="F56" s="12">
        <v>1.505E-4</v>
      </c>
      <c r="G56" s="14">
        <v>1.7</v>
      </c>
      <c r="H56" s="14">
        <f t="shared" si="1"/>
        <v>0</v>
      </c>
    </row>
    <row r="57" spans="1:8" s="10" customFormat="1" ht="15.6" customHeight="1" x14ac:dyDescent="0.25">
      <c r="A57" s="107" t="s">
        <v>151</v>
      </c>
      <c r="B57" s="107"/>
      <c r="C57" s="108"/>
      <c r="D57" s="108"/>
      <c r="E57" s="109"/>
      <c r="F57" s="51"/>
      <c r="G57" s="11"/>
      <c r="H57" s="11">
        <f>SUM(H58:H110)</f>
        <v>1576352.9599999995</v>
      </c>
    </row>
    <row r="58" spans="1:8" s="5" customFormat="1" ht="46.9" customHeight="1" x14ac:dyDescent="0.25">
      <c r="A58" s="12">
        <v>43</v>
      </c>
      <c r="B58" s="12"/>
      <c r="C58" s="20" t="s">
        <v>152</v>
      </c>
      <c r="D58" s="21" t="s">
        <v>153</v>
      </c>
      <c r="E58" s="22" t="s">
        <v>154</v>
      </c>
      <c r="F58" s="29">
        <v>2293</v>
      </c>
      <c r="G58" s="23">
        <v>381.18</v>
      </c>
      <c r="H58" s="14">
        <f>ROUND(G58*F58,2)</f>
        <v>874045.74</v>
      </c>
    </row>
    <row r="59" spans="1:8" s="5" customFormat="1" ht="31.15" customHeight="1" x14ac:dyDescent="0.25">
      <c r="A59" s="12">
        <v>44</v>
      </c>
      <c r="B59" s="12"/>
      <c r="C59" s="13" t="s">
        <v>155</v>
      </c>
      <c r="D59" s="21" t="s">
        <v>156</v>
      </c>
      <c r="E59" s="22" t="s">
        <v>154</v>
      </c>
      <c r="F59" s="29">
        <v>1147</v>
      </c>
      <c r="G59" s="23">
        <v>307</v>
      </c>
      <c r="H59" s="14">
        <f>ROUND(G59*F59,2)</f>
        <v>352129</v>
      </c>
    </row>
    <row r="60" spans="1:8" s="5" customFormat="1" ht="15.6" customHeight="1" x14ac:dyDescent="0.25">
      <c r="A60" s="12">
        <v>45</v>
      </c>
      <c r="B60" s="12"/>
      <c r="C60" s="13" t="s">
        <v>157</v>
      </c>
      <c r="D60" s="13" t="s">
        <v>158</v>
      </c>
      <c r="E60" s="12" t="s">
        <v>159</v>
      </c>
      <c r="F60" s="12">
        <v>678</v>
      </c>
      <c r="G60" s="14">
        <v>137.06</v>
      </c>
      <c r="H60" s="14">
        <f t="shared" ref="H60:H91" si="2">ROUND(F60*G60,2)</f>
        <v>92926.68</v>
      </c>
    </row>
    <row r="61" spans="1:8" s="5" customFormat="1" ht="31.15" customHeight="1" x14ac:dyDescent="0.25">
      <c r="A61" s="12">
        <v>46</v>
      </c>
      <c r="B61" s="12"/>
      <c r="C61" s="13" t="s">
        <v>160</v>
      </c>
      <c r="D61" s="13" t="s">
        <v>161</v>
      </c>
      <c r="E61" s="12" t="s">
        <v>162</v>
      </c>
      <c r="F61" s="12">
        <v>58.633160364881</v>
      </c>
      <c r="G61" s="14">
        <v>725.69</v>
      </c>
      <c r="H61" s="14">
        <f t="shared" si="2"/>
        <v>42549.5</v>
      </c>
    </row>
    <row r="62" spans="1:8" s="5" customFormat="1" ht="15.6" customHeight="1" x14ac:dyDescent="0.25">
      <c r="A62" s="12">
        <v>47</v>
      </c>
      <c r="B62" s="12"/>
      <c r="C62" s="13" t="s">
        <v>157</v>
      </c>
      <c r="D62" s="13" t="s">
        <v>163</v>
      </c>
      <c r="E62" s="12" t="s">
        <v>159</v>
      </c>
      <c r="F62" s="12">
        <v>483</v>
      </c>
      <c r="G62" s="14">
        <v>87.72</v>
      </c>
      <c r="H62" s="14">
        <f t="shared" si="2"/>
        <v>42368.76</v>
      </c>
    </row>
    <row r="63" spans="1:8" s="5" customFormat="1" ht="78" customHeight="1" x14ac:dyDescent="0.25">
      <c r="A63" s="12">
        <v>48</v>
      </c>
      <c r="B63" s="12"/>
      <c r="C63" s="13" t="s">
        <v>164</v>
      </c>
      <c r="D63" s="13" t="s">
        <v>165</v>
      </c>
      <c r="E63" s="12" t="s">
        <v>166</v>
      </c>
      <c r="F63" s="12">
        <v>2.2127581304097999</v>
      </c>
      <c r="G63" s="14">
        <v>10045</v>
      </c>
      <c r="H63" s="14">
        <f t="shared" si="2"/>
        <v>22227.16</v>
      </c>
    </row>
    <row r="64" spans="1:8" s="5" customFormat="1" ht="31.15" customHeight="1" x14ac:dyDescent="0.25">
      <c r="A64" s="12">
        <v>49</v>
      </c>
      <c r="B64" s="12"/>
      <c r="C64" s="13" t="s">
        <v>167</v>
      </c>
      <c r="D64" s="13" t="s">
        <v>168</v>
      </c>
      <c r="E64" s="12" t="s">
        <v>162</v>
      </c>
      <c r="F64" s="12">
        <v>10.170385977796</v>
      </c>
      <c r="G64" s="14">
        <v>1684.93</v>
      </c>
      <c r="H64" s="14">
        <f t="shared" si="2"/>
        <v>17136.39</v>
      </c>
    </row>
    <row r="65" spans="1:8" s="5" customFormat="1" ht="15.6" customHeight="1" x14ac:dyDescent="0.25">
      <c r="A65" s="12">
        <v>50</v>
      </c>
      <c r="B65" s="12"/>
      <c r="C65" s="13" t="s">
        <v>169</v>
      </c>
      <c r="D65" s="13" t="s">
        <v>170</v>
      </c>
      <c r="E65" s="12" t="s">
        <v>171</v>
      </c>
      <c r="F65" s="12">
        <v>2066.6826839373998</v>
      </c>
      <c r="G65" s="14">
        <v>6.78</v>
      </c>
      <c r="H65" s="14">
        <f t="shared" si="2"/>
        <v>14012.11</v>
      </c>
    </row>
    <row r="66" spans="1:8" s="5" customFormat="1" ht="15.6" customHeight="1" x14ac:dyDescent="0.25">
      <c r="A66" s="12">
        <v>51</v>
      </c>
      <c r="B66" s="12"/>
      <c r="C66" s="13" t="s">
        <v>172</v>
      </c>
      <c r="D66" s="13" t="s">
        <v>173</v>
      </c>
      <c r="E66" s="12" t="s">
        <v>166</v>
      </c>
      <c r="F66" s="12">
        <v>1.4794961156732001</v>
      </c>
      <c r="G66" s="14">
        <v>9424</v>
      </c>
      <c r="H66" s="14">
        <f t="shared" si="2"/>
        <v>13942.77</v>
      </c>
    </row>
    <row r="67" spans="1:8" s="5" customFormat="1" ht="46.9" customHeight="1" x14ac:dyDescent="0.25">
      <c r="A67" s="12">
        <v>52</v>
      </c>
      <c r="B67" s="12"/>
      <c r="C67" s="13" t="s">
        <v>174</v>
      </c>
      <c r="D67" s="13" t="s">
        <v>175</v>
      </c>
      <c r="E67" s="12" t="s">
        <v>166</v>
      </c>
      <c r="F67" s="12">
        <v>2.3327623546809999</v>
      </c>
      <c r="G67" s="14">
        <v>5582.57</v>
      </c>
      <c r="H67" s="14">
        <f t="shared" si="2"/>
        <v>13022.81</v>
      </c>
    </row>
    <row r="68" spans="1:8" s="5" customFormat="1" ht="31.15" customHeight="1" x14ac:dyDescent="0.25">
      <c r="A68" s="12">
        <v>53</v>
      </c>
      <c r="B68" s="12"/>
      <c r="C68" s="13" t="s">
        <v>176</v>
      </c>
      <c r="D68" s="13" t="s">
        <v>177</v>
      </c>
      <c r="E68" s="12" t="s">
        <v>162</v>
      </c>
      <c r="F68" s="12">
        <v>19.917239043110001</v>
      </c>
      <c r="G68" s="14">
        <v>653.30999999999995</v>
      </c>
      <c r="H68" s="14">
        <f t="shared" si="2"/>
        <v>13012.13</v>
      </c>
    </row>
    <row r="69" spans="1:8" s="5" customFormat="1" ht="31.15" customHeight="1" x14ac:dyDescent="0.25">
      <c r="A69" s="12">
        <v>54</v>
      </c>
      <c r="B69" s="12"/>
      <c r="C69" s="13" t="s">
        <v>178</v>
      </c>
      <c r="D69" s="13" t="s">
        <v>179</v>
      </c>
      <c r="E69" s="12" t="s">
        <v>166</v>
      </c>
      <c r="F69" s="12">
        <v>1.6642594908418</v>
      </c>
      <c r="G69" s="14">
        <v>6785.77</v>
      </c>
      <c r="H69" s="14">
        <f t="shared" si="2"/>
        <v>11293.28</v>
      </c>
    </row>
    <row r="70" spans="1:8" s="5" customFormat="1" ht="31.15" customHeight="1" x14ac:dyDescent="0.25">
      <c r="A70" s="12">
        <v>55</v>
      </c>
      <c r="B70" s="12"/>
      <c r="C70" s="13" t="s">
        <v>180</v>
      </c>
      <c r="D70" s="13" t="s">
        <v>181</v>
      </c>
      <c r="E70" s="12" t="s">
        <v>162</v>
      </c>
      <c r="F70" s="12">
        <v>11.040985812987</v>
      </c>
      <c r="G70" s="14">
        <v>1010</v>
      </c>
      <c r="H70" s="14">
        <f t="shared" si="2"/>
        <v>11151.4</v>
      </c>
    </row>
    <row r="71" spans="1:8" s="5" customFormat="1" ht="31.15" customHeight="1" x14ac:dyDescent="0.25">
      <c r="A71" s="12">
        <v>56</v>
      </c>
      <c r="B71" s="12"/>
      <c r="C71" s="13" t="s">
        <v>182</v>
      </c>
      <c r="D71" s="13" t="s">
        <v>183</v>
      </c>
      <c r="E71" s="12" t="s">
        <v>162</v>
      </c>
      <c r="F71" s="12">
        <v>17.960924231033001</v>
      </c>
      <c r="G71" s="14">
        <v>560</v>
      </c>
      <c r="H71" s="14">
        <f t="shared" si="2"/>
        <v>10058.120000000001</v>
      </c>
    </row>
    <row r="72" spans="1:8" s="5" customFormat="1" ht="15.6" customHeight="1" x14ac:dyDescent="0.25">
      <c r="A72" s="12">
        <v>57</v>
      </c>
      <c r="B72" s="12"/>
      <c r="C72" s="13" t="s">
        <v>184</v>
      </c>
      <c r="D72" s="13" t="s">
        <v>185</v>
      </c>
      <c r="E72" s="12" t="s">
        <v>171</v>
      </c>
      <c r="F72" s="12">
        <v>1982.2601985817</v>
      </c>
      <c r="G72" s="14">
        <v>3.62</v>
      </c>
      <c r="H72" s="14">
        <f t="shared" si="2"/>
        <v>7175.78</v>
      </c>
    </row>
    <row r="73" spans="1:8" s="5" customFormat="1" ht="15.6" customHeight="1" x14ac:dyDescent="0.25">
      <c r="A73" s="12">
        <v>58</v>
      </c>
      <c r="B73" s="12"/>
      <c r="C73" s="13" t="s">
        <v>186</v>
      </c>
      <c r="D73" s="13" t="s">
        <v>187</v>
      </c>
      <c r="E73" s="12" t="s">
        <v>166</v>
      </c>
      <c r="F73" s="12">
        <v>0.36533622037861002</v>
      </c>
      <c r="G73" s="14">
        <v>17796.96</v>
      </c>
      <c r="H73" s="14">
        <f t="shared" si="2"/>
        <v>6501.87</v>
      </c>
    </row>
    <row r="74" spans="1:8" s="5" customFormat="1" ht="31.15" customHeight="1" x14ac:dyDescent="0.25">
      <c r="A74" s="12">
        <v>59</v>
      </c>
      <c r="B74" s="12"/>
      <c r="C74" s="13" t="s">
        <v>188</v>
      </c>
      <c r="D74" s="13" t="s">
        <v>189</v>
      </c>
      <c r="E74" s="12" t="s">
        <v>166</v>
      </c>
      <c r="F74" s="12">
        <v>1.4938277543828999</v>
      </c>
      <c r="G74" s="14">
        <v>3960</v>
      </c>
      <c r="H74" s="14">
        <f t="shared" si="2"/>
        <v>5915.56</v>
      </c>
    </row>
    <row r="75" spans="1:8" s="5" customFormat="1" ht="31.15" customHeight="1" x14ac:dyDescent="0.25">
      <c r="A75" s="12">
        <v>60</v>
      </c>
      <c r="B75" s="12"/>
      <c r="C75" s="13" t="s">
        <v>190</v>
      </c>
      <c r="D75" s="13" t="s">
        <v>191</v>
      </c>
      <c r="E75" s="12" t="s">
        <v>162</v>
      </c>
      <c r="F75" s="12">
        <v>93.666413735508002</v>
      </c>
      <c r="G75" s="14">
        <v>54.95</v>
      </c>
      <c r="H75" s="14">
        <f t="shared" si="2"/>
        <v>5146.97</v>
      </c>
    </row>
    <row r="76" spans="1:8" s="5" customFormat="1" ht="31.15" customHeight="1" x14ac:dyDescent="0.25">
      <c r="A76" s="12">
        <v>61</v>
      </c>
      <c r="B76" s="12"/>
      <c r="C76" s="13" t="s">
        <v>192</v>
      </c>
      <c r="D76" s="13" t="s">
        <v>193</v>
      </c>
      <c r="E76" s="12" t="s">
        <v>162</v>
      </c>
      <c r="F76" s="12">
        <v>7.3067122196470002</v>
      </c>
      <c r="G76" s="14">
        <v>517.91</v>
      </c>
      <c r="H76" s="14">
        <f t="shared" si="2"/>
        <v>3784.22</v>
      </c>
    </row>
    <row r="77" spans="1:8" s="5" customFormat="1" ht="31.15" customHeight="1" x14ac:dyDescent="0.25">
      <c r="A77" s="12">
        <v>62</v>
      </c>
      <c r="B77" s="12"/>
      <c r="C77" s="13" t="s">
        <v>194</v>
      </c>
      <c r="D77" s="13" t="s">
        <v>195</v>
      </c>
      <c r="E77" s="12" t="s">
        <v>196</v>
      </c>
      <c r="F77" s="12">
        <v>1.5</v>
      </c>
      <c r="G77" s="14">
        <v>1740.2</v>
      </c>
      <c r="H77" s="14">
        <f t="shared" si="2"/>
        <v>2610.3000000000002</v>
      </c>
    </row>
    <row r="78" spans="1:8" s="5" customFormat="1" ht="31.15" customHeight="1" x14ac:dyDescent="0.25">
      <c r="A78" s="12">
        <v>63</v>
      </c>
      <c r="B78" s="12"/>
      <c r="C78" s="13" t="s">
        <v>197</v>
      </c>
      <c r="D78" s="13" t="s">
        <v>198</v>
      </c>
      <c r="E78" s="12" t="s">
        <v>166</v>
      </c>
      <c r="F78" s="12">
        <v>0.57979492923781994</v>
      </c>
      <c r="G78" s="14">
        <v>4455.2</v>
      </c>
      <c r="H78" s="14">
        <f t="shared" si="2"/>
        <v>2583.1</v>
      </c>
    </row>
    <row r="79" spans="1:8" s="5" customFormat="1" ht="31.15" customHeight="1" x14ac:dyDescent="0.25">
      <c r="A79" s="12">
        <v>64</v>
      </c>
      <c r="B79" s="12"/>
      <c r="C79" s="13" t="s">
        <v>199</v>
      </c>
      <c r="D79" s="13" t="s">
        <v>200</v>
      </c>
      <c r="E79" s="12" t="s">
        <v>166</v>
      </c>
      <c r="F79" s="12">
        <v>0.31907191887582997</v>
      </c>
      <c r="G79" s="14">
        <v>6305.86</v>
      </c>
      <c r="H79" s="14">
        <f t="shared" si="2"/>
        <v>2012.02</v>
      </c>
    </row>
    <row r="80" spans="1:8" s="5" customFormat="1" ht="46.9" customHeight="1" x14ac:dyDescent="0.25">
      <c r="A80" s="12">
        <v>65</v>
      </c>
      <c r="B80" s="12"/>
      <c r="C80" s="13" t="s">
        <v>201</v>
      </c>
      <c r="D80" s="13" t="s">
        <v>202</v>
      </c>
      <c r="E80" s="12" t="s">
        <v>166</v>
      </c>
      <c r="F80" s="12">
        <v>0.28565713702329998</v>
      </c>
      <c r="G80" s="14">
        <v>6503.23</v>
      </c>
      <c r="H80" s="14">
        <f t="shared" si="2"/>
        <v>1857.69</v>
      </c>
    </row>
    <row r="81" spans="1:8" s="5" customFormat="1" ht="31.15" customHeight="1" x14ac:dyDescent="0.25">
      <c r="A81" s="12">
        <v>66</v>
      </c>
      <c r="B81" s="12"/>
      <c r="C81" s="13" t="s">
        <v>203</v>
      </c>
      <c r="D81" s="13" t="s">
        <v>204</v>
      </c>
      <c r="E81" s="12" t="s">
        <v>162</v>
      </c>
      <c r="F81" s="12">
        <v>0.29807574361314998</v>
      </c>
      <c r="G81" s="14">
        <v>5197.2299999999996</v>
      </c>
      <c r="H81" s="14">
        <f t="shared" si="2"/>
        <v>1549.17</v>
      </c>
    </row>
    <row r="82" spans="1:8" s="5" customFormat="1" ht="15.6" customHeight="1" x14ac:dyDescent="0.25">
      <c r="A82" s="12">
        <v>67</v>
      </c>
      <c r="B82" s="12"/>
      <c r="C82" s="13" t="s">
        <v>205</v>
      </c>
      <c r="D82" s="13" t="s">
        <v>206</v>
      </c>
      <c r="E82" s="12" t="s">
        <v>162</v>
      </c>
      <c r="F82" s="12">
        <v>2.9015555907586998</v>
      </c>
      <c r="G82" s="14">
        <v>519.79999999999995</v>
      </c>
      <c r="H82" s="14">
        <f t="shared" si="2"/>
        <v>1508.23</v>
      </c>
    </row>
    <row r="83" spans="1:8" s="5" customFormat="1" ht="15.6" customHeight="1" x14ac:dyDescent="0.25">
      <c r="A83" s="12">
        <v>68</v>
      </c>
      <c r="B83" s="12"/>
      <c r="C83" s="13" t="s">
        <v>207</v>
      </c>
      <c r="D83" s="13" t="s">
        <v>208</v>
      </c>
      <c r="E83" s="12" t="s">
        <v>162</v>
      </c>
      <c r="F83" s="12">
        <v>0.97635728667225996</v>
      </c>
      <c r="G83" s="14">
        <v>711.5</v>
      </c>
      <c r="H83" s="14">
        <f t="shared" si="2"/>
        <v>694.68</v>
      </c>
    </row>
    <row r="84" spans="1:8" s="5" customFormat="1" ht="31.15" customHeight="1" x14ac:dyDescent="0.25">
      <c r="A84" s="12">
        <v>69</v>
      </c>
      <c r="B84" s="12"/>
      <c r="C84" s="13" t="s">
        <v>209</v>
      </c>
      <c r="D84" s="13" t="s">
        <v>210</v>
      </c>
      <c r="E84" s="12" t="s">
        <v>162</v>
      </c>
      <c r="F84" s="12">
        <v>0.42972706232321001</v>
      </c>
      <c r="G84" s="14">
        <v>1430</v>
      </c>
      <c r="H84" s="14">
        <f t="shared" si="2"/>
        <v>614.51</v>
      </c>
    </row>
    <row r="85" spans="1:8" s="5" customFormat="1" ht="15.6" customHeight="1" x14ac:dyDescent="0.25">
      <c r="A85" s="12">
        <v>70</v>
      </c>
      <c r="B85" s="12"/>
      <c r="C85" s="13" t="s">
        <v>211</v>
      </c>
      <c r="D85" s="13" t="s">
        <v>212</v>
      </c>
      <c r="E85" s="12" t="s">
        <v>166</v>
      </c>
      <c r="F85" s="12">
        <v>4.7267853391456997E-2</v>
      </c>
      <c r="G85" s="14">
        <v>11978</v>
      </c>
      <c r="H85" s="14">
        <f t="shared" si="2"/>
        <v>566.16999999999996</v>
      </c>
    </row>
    <row r="86" spans="1:8" s="5" customFormat="1" ht="46.9" customHeight="1" x14ac:dyDescent="0.25">
      <c r="A86" s="12">
        <v>71</v>
      </c>
      <c r="B86" s="12"/>
      <c r="C86" s="13" t="s">
        <v>213</v>
      </c>
      <c r="D86" s="13" t="s">
        <v>214</v>
      </c>
      <c r="E86" s="12" t="s">
        <v>215</v>
      </c>
      <c r="F86" s="12">
        <v>35.799999999999997</v>
      </c>
      <c r="G86" s="14">
        <v>15.41</v>
      </c>
      <c r="H86" s="14">
        <f t="shared" si="2"/>
        <v>551.67999999999995</v>
      </c>
    </row>
    <row r="87" spans="1:8" s="5" customFormat="1" ht="15.6" customHeight="1" x14ac:dyDescent="0.25">
      <c r="A87" s="12">
        <v>72</v>
      </c>
      <c r="B87" s="12"/>
      <c r="C87" s="13" t="s">
        <v>216</v>
      </c>
      <c r="D87" s="13" t="s">
        <v>217</v>
      </c>
      <c r="E87" s="12" t="s">
        <v>166</v>
      </c>
      <c r="F87" s="12">
        <v>0.15985143629199</v>
      </c>
      <c r="G87" s="14">
        <v>3316.55</v>
      </c>
      <c r="H87" s="14">
        <f t="shared" si="2"/>
        <v>530.16</v>
      </c>
    </row>
    <row r="88" spans="1:8" s="5" customFormat="1" ht="15.6" customHeight="1" x14ac:dyDescent="0.25">
      <c r="A88" s="12">
        <v>73</v>
      </c>
      <c r="B88" s="12"/>
      <c r="C88" s="13" t="s">
        <v>218</v>
      </c>
      <c r="D88" s="13" t="s">
        <v>219</v>
      </c>
      <c r="E88" s="12" t="s">
        <v>162</v>
      </c>
      <c r="F88" s="12">
        <v>0.85886329064278</v>
      </c>
      <c r="G88" s="14">
        <v>600</v>
      </c>
      <c r="H88" s="14">
        <f t="shared" si="2"/>
        <v>515.32000000000005</v>
      </c>
    </row>
    <row r="89" spans="1:8" s="5" customFormat="1" ht="15.6" customHeight="1" x14ac:dyDescent="0.25">
      <c r="A89" s="12">
        <v>74</v>
      </c>
      <c r="B89" s="12"/>
      <c r="C89" s="13" t="s">
        <v>220</v>
      </c>
      <c r="D89" s="13" t="s">
        <v>221</v>
      </c>
      <c r="E89" s="12" t="s">
        <v>166</v>
      </c>
      <c r="F89" s="12">
        <v>0.14938215776111</v>
      </c>
      <c r="G89" s="14">
        <v>2606.9</v>
      </c>
      <c r="H89" s="14">
        <f t="shared" si="2"/>
        <v>389.42</v>
      </c>
    </row>
    <row r="90" spans="1:8" s="5" customFormat="1" ht="15.6" customHeight="1" x14ac:dyDescent="0.25">
      <c r="A90" s="12">
        <v>75</v>
      </c>
      <c r="B90" s="12"/>
      <c r="C90" s="13" t="s">
        <v>222</v>
      </c>
      <c r="D90" s="13" t="s">
        <v>223</v>
      </c>
      <c r="E90" s="12" t="s">
        <v>171</v>
      </c>
      <c r="F90" s="12">
        <v>9.9940187992517995</v>
      </c>
      <c r="G90" s="14">
        <v>35.53</v>
      </c>
      <c r="H90" s="14">
        <f t="shared" si="2"/>
        <v>355.09</v>
      </c>
    </row>
    <row r="91" spans="1:8" s="5" customFormat="1" ht="46.9" customHeight="1" x14ac:dyDescent="0.25">
      <c r="A91" s="12">
        <v>76</v>
      </c>
      <c r="B91" s="12"/>
      <c r="C91" s="13" t="s">
        <v>224</v>
      </c>
      <c r="D91" s="13" t="s">
        <v>225</v>
      </c>
      <c r="E91" s="12" t="s">
        <v>154</v>
      </c>
      <c r="F91" s="12">
        <v>913.32862012654005</v>
      </c>
      <c r="G91" s="14">
        <v>0.37</v>
      </c>
      <c r="H91" s="14">
        <f t="shared" si="2"/>
        <v>337.93</v>
      </c>
    </row>
    <row r="92" spans="1:8" s="5" customFormat="1" ht="46.9" customHeight="1" x14ac:dyDescent="0.25">
      <c r="A92" s="12">
        <v>77</v>
      </c>
      <c r="B92" s="12"/>
      <c r="C92" s="13" t="s">
        <v>226</v>
      </c>
      <c r="D92" s="13" t="s">
        <v>227</v>
      </c>
      <c r="E92" s="12" t="s">
        <v>162</v>
      </c>
      <c r="F92" s="12">
        <v>0.29941119148794998</v>
      </c>
      <c r="G92" s="14">
        <v>1056</v>
      </c>
      <c r="H92" s="14">
        <f t="shared" ref="H92:H110" si="3">ROUND(F92*G92,2)</f>
        <v>316.18</v>
      </c>
    </row>
    <row r="93" spans="1:8" s="5" customFormat="1" ht="15.6" customHeight="1" x14ac:dyDescent="0.25">
      <c r="A93" s="12">
        <v>78</v>
      </c>
      <c r="B93" s="12"/>
      <c r="C93" s="13" t="s">
        <v>228</v>
      </c>
      <c r="D93" s="13" t="s">
        <v>229</v>
      </c>
      <c r="E93" s="12" t="s">
        <v>166</v>
      </c>
      <c r="F93" s="12">
        <v>0.10349669963918</v>
      </c>
      <c r="G93" s="14">
        <v>1696.01</v>
      </c>
      <c r="H93" s="14">
        <f t="shared" si="3"/>
        <v>175.53</v>
      </c>
    </row>
    <row r="94" spans="1:8" s="5" customFormat="1" ht="15.6" customHeight="1" x14ac:dyDescent="0.25">
      <c r="A94" s="12">
        <v>79</v>
      </c>
      <c r="B94" s="12"/>
      <c r="C94" s="13" t="s">
        <v>230</v>
      </c>
      <c r="D94" s="13" t="s">
        <v>231</v>
      </c>
      <c r="E94" s="12" t="s">
        <v>162</v>
      </c>
      <c r="F94" s="12">
        <v>60.514783384326002</v>
      </c>
      <c r="G94" s="14">
        <v>2.44</v>
      </c>
      <c r="H94" s="14">
        <f t="shared" si="3"/>
        <v>147.66</v>
      </c>
    </row>
    <row r="95" spans="1:8" s="5" customFormat="1" ht="31.15" customHeight="1" x14ac:dyDescent="0.25">
      <c r="A95" s="12">
        <v>80</v>
      </c>
      <c r="B95" s="12"/>
      <c r="C95" s="13" t="s">
        <v>232</v>
      </c>
      <c r="D95" s="13" t="s">
        <v>233</v>
      </c>
      <c r="E95" s="12" t="s">
        <v>166</v>
      </c>
      <c r="F95" s="12">
        <v>2.4838826284545E-2</v>
      </c>
      <c r="G95" s="14">
        <v>5817.58</v>
      </c>
      <c r="H95" s="14">
        <f t="shared" si="3"/>
        <v>144.5</v>
      </c>
    </row>
    <row r="96" spans="1:8" s="5" customFormat="1" ht="31.15" customHeight="1" x14ac:dyDescent="0.25">
      <c r="A96" s="12">
        <v>81</v>
      </c>
      <c r="B96" s="12"/>
      <c r="C96" s="13" t="s">
        <v>234</v>
      </c>
      <c r="D96" s="13" t="s">
        <v>235</v>
      </c>
      <c r="E96" s="12" t="s">
        <v>171</v>
      </c>
      <c r="F96" s="12">
        <v>4.9472538646853002</v>
      </c>
      <c r="G96" s="14">
        <v>28.72</v>
      </c>
      <c r="H96" s="14">
        <f t="shared" si="3"/>
        <v>142.09</v>
      </c>
    </row>
    <row r="97" spans="1:8" s="5" customFormat="1" ht="15.6" customHeight="1" x14ac:dyDescent="0.25">
      <c r="A97" s="12">
        <v>82</v>
      </c>
      <c r="B97" s="12"/>
      <c r="C97" s="13" t="s">
        <v>236</v>
      </c>
      <c r="D97" s="13" t="s">
        <v>237</v>
      </c>
      <c r="E97" s="12" t="s">
        <v>166</v>
      </c>
      <c r="F97" s="12">
        <v>6.6835538086036997E-3</v>
      </c>
      <c r="G97" s="14">
        <v>9793</v>
      </c>
      <c r="H97" s="14">
        <f t="shared" si="3"/>
        <v>65.45</v>
      </c>
    </row>
    <row r="98" spans="1:8" s="5" customFormat="1" ht="15.6" customHeight="1" x14ac:dyDescent="0.25">
      <c r="A98" s="12">
        <v>83</v>
      </c>
      <c r="B98" s="12"/>
      <c r="C98" s="13" t="s">
        <v>238</v>
      </c>
      <c r="D98" s="13" t="s">
        <v>239</v>
      </c>
      <c r="E98" s="12" t="s">
        <v>166</v>
      </c>
      <c r="F98" s="12">
        <v>3.3351344775581E-2</v>
      </c>
      <c r="G98" s="14">
        <v>1946.91</v>
      </c>
      <c r="H98" s="14">
        <f t="shared" si="3"/>
        <v>64.930000000000007</v>
      </c>
    </row>
    <row r="99" spans="1:8" s="5" customFormat="1" ht="31.15" customHeight="1" x14ac:dyDescent="0.25">
      <c r="A99" s="12">
        <v>84</v>
      </c>
      <c r="B99" s="12"/>
      <c r="C99" s="13" t="s">
        <v>240</v>
      </c>
      <c r="D99" s="13" t="s">
        <v>241</v>
      </c>
      <c r="E99" s="12" t="s">
        <v>162</v>
      </c>
      <c r="F99" s="12">
        <v>9.5470248876154004E-2</v>
      </c>
      <c r="G99" s="14">
        <v>558.33000000000004</v>
      </c>
      <c r="H99" s="14">
        <f t="shared" si="3"/>
        <v>53.3</v>
      </c>
    </row>
    <row r="100" spans="1:8" s="5" customFormat="1" ht="15.6" customHeight="1" x14ac:dyDescent="0.25">
      <c r="A100" s="12">
        <v>85</v>
      </c>
      <c r="B100" s="12"/>
      <c r="C100" s="13" t="s">
        <v>242</v>
      </c>
      <c r="D100" s="13" t="s">
        <v>243</v>
      </c>
      <c r="E100" s="12" t="s">
        <v>166</v>
      </c>
      <c r="F100" s="12">
        <v>8.6240516192468003E-3</v>
      </c>
      <c r="G100" s="14">
        <v>5989</v>
      </c>
      <c r="H100" s="14">
        <f t="shared" si="3"/>
        <v>51.65</v>
      </c>
    </row>
    <row r="101" spans="1:8" s="5" customFormat="1" ht="15.6" customHeight="1" x14ac:dyDescent="0.25">
      <c r="A101" s="12">
        <v>86</v>
      </c>
      <c r="B101" s="12"/>
      <c r="C101" s="13" t="s">
        <v>244</v>
      </c>
      <c r="D101" s="13" t="s">
        <v>245</v>
      </c>
      <c r="E101" s="12" t="s">
        <v>171</v>
      </c>
      <c r="F101" s="12">
        <v>0.59446969007063999</v>
      </c>
      <c r="G101" s="14">
        <v>57.63</v>
      </c>
      <c r="H101" s="14">
        <f t="shared" si="3"/>
        <v>34.26</v>
      </c>
    </row>
    <row r="102" spans="1:8" s="5" customFormat="1" ht="46.9" customHeight="1" x14ac:dyDescent="0.25">
      <c r="A102" s="12">
        <v>87</v>
      </c>
      <c r="B102" s="12"/>
      <c r="C102" s="13" t="s">
        <v>246</v>
      </c>
      <c r="D102" s="13" t="s">
        <v>247</v>
      </c>
      <c r="E102" s="12" t="s">
        <v>171</v>
      </c>
      <c r="F102" s="12">
        <v>4.9450944260916003</v>
      </c>
      <c r="G102" s="14">
        <v>5.46</v>
      </c>
      <c r="H102" s="14">
        <f t="shared" si="3"/>
        <v>27</v>
      </c>
    </row>
    <row r="103" spans="1:8" s="5" customFormat="1" ht="15.6" customHeight="1" x14ac:dyDescent="0.25">
      <c r="A103" s="12">
        <v>88</v>
      </c>
      <c r="B103" s="12"/>
      <c r="C103" s="13" t="s">
        <v>248</v>
      </c>
      <c r="D103" s="13" t="s">
        <v>249</v>
      </c>
      <c r="E103" s="12" t="s">
        <v>166</v>
      </c>
      <c r="F103" s="12">
        <v>3.4430231895209003E-2</v>
      </c>
      <c r="G103" s="14">
        <v>734.5</v>
      </c>
      <c r="H103" s="14">
        <f t="shared" si="3"/>
        <v>25.29</v>
      </c>
    </row>
    <row r="104" spans="1:8" s="5" customFormat="1" ht="15.6" customHeight="1" x14ac:dyDescent="0.25">
      <c r="A104" s="12">
        <v>89</v>
      </c>
      <c r="B104" s="12"/>
      <c r="C104" s="13" t="s">
        <v>250</v>
      </c>
      <c r="D104" s="13" t="s">
        <v>251</v>
      </c>
      <c r="E104" s="12" t="s">
        <v>166</v>
      </c>
      <c r="F104" s="12">
        <v>8.2537026734214004E-4</v>
      </c>
      <c r="G104" s="14">
        <v>10315.01</v>
      </c>
      <c r="H104" s="14">
        <f t="shared" si="3"/>
        <v>8.51</v>
      </c>
    </row>
    <row r="105" spans="1:8" s="5" customFormat="1" ht="31.15" customHeight="1" x14ac:dyDescent="0.25">
      <c r="A105" s="12">
        <v>90</v>
      </c>
      <c r="B105" s="12"/>
      <c r="C105" s="13" t="s">
        <v>252</v>
      </c>
      <c r="D105" s="13" t="s">
        <v>253</v>
      </c>
      <c r="E105" s="12" t="s">
        <v>166</v>
      </c>
      <c r="F105" s="12">
        <v>2.6330677751371E-2</v>
      </c>
      <c r="G105" s="14">
        <v>300</v>
      </c>
      <c r="H105" s="14">
        <f t="shared" si="3"/>
        <v>7.9</v>
      </c>
    </row>
    <row r="106" spans="1:8" s="5" customFormat="1" ht="15.6" customHeight="1" x14ac:dyDescent="0.25">
      <c r="A106" s="12">
        <v>91</v>
      </c>
      <c r="B106" s="12"/>
      <c r="C106" s="13" t="s">
        <v>254</v>
      </c>
      <c r="D106" s="13" t="s">
        <v>255</v>
      </c>
      <c r="E106" s="12" t="s">
        <v>162</v>
      </c>
      <c r="F106" s="12">
        <v>4.7821295116347001E-2</v>
      </c>
      <c r="G106" s="14">
        <v>108.4</v>
      </c>
      <c r="H106" s="14">
        <f t="shared" si="3"/>
        <v>5.18</v>
      </c>
    </row>
    <row r="107" spans="1:8" s="5" customFormat="1" ht="15.6" customHeight="1" x14ac:dyDescent="0.25">
      <c r="A107" s="12">
        <v>92</v>
      </c>
      <c r="B107" s="12"/>
      <c r="C107" s="13" t="s">
        <v>256</v>
      </c>
      <c r="D107" s="13" t="s">
        <v>257</v>
      </c>
      <c r="E107" s="12" t="s">
        <v>166</v>
      </c>
      <c r="F107" s="12">
        <v>2.7044330564765002E-4</v>
      </c>
      <c r="G107" s="14">
        <v>14312.87</v>
      </c>
      <c r="H107" s="14">
        <f t="shared" si="3"/>
        <v>3.87</v>
      </c>
    </row>
    <row r="108" spans="1:8" s="5" customFormat="1" ht="15.6" customHeight="1" x14ac:dyDescent="0.25">
      <c r="A108" s="12">
        <v>93</v>
      </c>
      <c r="B108" s="12"/>
      <c r="C108" s="13" t="s">
        <v>258</v>
      </c>
      <c r="D108" s="13" t="s">
        <v>259</v>
      </c>
      <c r="E108" s="12" t="s">
        <v>162</v>
      </c>
      <c r="F108" s="12">
        <v>4.2199108154364E-2</v>
      </c>
      <c r="G108" s="14">
        <v>59.99</v>
      </c>
      <c r="H108" s="14">
        <f t="shared" si="3"/>
        <v>2.5299999999999998</v>
      </c>
    </row>
    <row r="109" spans="1:8" s="5" customFormat="1" ht="15.6" customHeight="1" x14ac:dyDescent="0.25">
      <c r="A109" s="12">
        <v>94</v>
      </c>
      <c r="B109" s="12"/>
      <c r="C109" s="13" t="s">
        <v>260</v>
      </c>
      <c r="D109" s="13" t="s">
        <v>261</v>
      </c>
      <c r="E109" s="12" t="s">
        <v>262</v>
      </c>
      <c r="F109" s="12">
        <v>0.62344899648065999</v>
      </c>
      <c r="G109" s="14">
        <v>1.82</v>
      </c>
      <c r="H109" s="14">
        <f t="shared" si="3"/>
        <v>1.1299999999999999</v>
      </c>
    </row>
    <row r="110" spans="1:8" s="5" customFormat="1" ht="15.6" customHeight="1" x14ac:dyDescent="0.25">
      <c r="A110" s="12">
        <v>95</v>
      </c>
      <c r="B110" s="12"/>
      <c r="C110" s="13" t="s">
        <v>263</v>
      </c>
      <c r="D110" s="13" t="s">
        <v>264</v>
      </c>
      <c r="E110" s="12" t="s">
        <v>262</v>
      </c>
      <c r="F110" s="12">
        <v>4.1731075526165E-2</v>
      </c>
      <c r="G110" s="14">
        <v>6.67</v>
      </c>
      <c r="H110" s="14">
        <f t="shared" si="3"/>
        <v>0.28000000000000003</v>
      </c>
    </row>
    <row r="111" spans="1:8" s="5" customFormat="1" ht="15.6" customHeight="1" x14ac:dyDescent="0.25"/>
    <row r="112" spans="1:8" s="5" customFormat="1" ht="15.6" customHeight="1" x14ac:dyDescent="0.25">
      <c r="D112" s="5" t="s">
        <v>32</v>
      </c>
    </row>
    <row r="113" spans="4:4" s="5" customFormat="1" ht="15.6" customHeight="1" x14ac:dyDescent="0.25">
      <c r="D113" s="7" t="s">
        <v>33</v>
      </c>
    </row>
    <row r="114" spans="4:4" s="5" customFormat="1" ht="15.6" customHeight="1" x14ac:dyDescent="0.25"/>
    <row r="115" spans="4:4" s="5" customFormat="1" ht="15.6" customHeight="1" x14ac:dyDescent="0.25">
      <c r="D115" s="5" t="s">
        <v>414</v>
      </c>
    </row>
    <row r="116" spans="4:4" s="5" customFormat="1" ht="15.6" customHeight="1" x14ac:dyDescent="0.25">
      <c r="D116" s="7" t="s">
        <v>34</v>
      </c>
    </row>
    <row r="117" spans="4:4" s="5" customFormat="1" ht="15.6" customHeight="1" x14ac:dyDescent="0.25"/>
    <row r="118" spans="4:4" s="5" customFormat="1" ht="15.6" customHeight="1" x14ac:dyDescent="0.25"/>
    <row r="119" spans="4:4" s="5" customFormat="1" ht="15.6" customHeight="1" x14ac:dyDescent="0.25"/>
  </sheetData>
  <mergeCells count="14">
    <mergeCell ref="A12:E12"/>
    <mergeCell ref="A25:E25"/>
    <mergeCell ref="A27:E27"/>
    <mergeCell ref="A57:E57"/>
    <mergeCell ref="A4:H4"/>
    <mergeCell ref="A5:H5"/>
    <mergeCell ref="A7:H7"/>
    <mergeCell ref="A9:A10"/>
    <mergeCell ref="C9:C10"/>
    <mergeCell ref="D9:D10"/>
    <mergeCell ref="E9:E10"/>
    <mergeCell ref="F9:F10"/>
    <mergeCell ref="G9:H9"/>
    <mergeCell ref="B9:B10"/>
  </mergeCells>
  <conditionalFormatting sqref="F12:F27">
    <cfRule type="expression" dxfId="6" priority="1" stopIfTrue="1">
      <formula>ROUND(F12*10000,0)/10000=F12</formula>
    </cfRule>
  </conditionalFormatting>
  <conditionalFormatting sqref="F28:F29">
    <cfRule type="expression" dxfId="5" priority="2" stopIfTrue="1">
      <formula>F28&gt;=1/10000</formula>
    </cfRule>
  </conditionalFormatting>
  <conditionalFormatting sqref="F30:F57">
    <cfRule type="expression" dxfId="4" priority="3" stopIfTrue="1">
      <formula>ROUND(F12*10000,0)/10000=F12</formula>
    </cfRule>
  </conditionalFormatting>
  <conditionalFormatting sqref="F58:F59">
    <cfRule type="expression" dxfId="3" priority="4" stopIfTrue="1">
      <formula>F58&gt;=1/10000</formula>
    </cfRule>
  </conditionalFormatting>
  <conditionalFormatting sqref="F60:F110">
    <cfRule type="expression" dxfId="2" priority="5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tabSelected="1" view="pageBreakPreview" topLeftCell="A32" zoomScale="60" zoomScaleNormal="100" workbookViewId="0">
      <selection activeCell="I44" sqref="I4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6" max="7" width="10.140625" customWidth="1"/>
    <col min="11" max="11" width="13.5703125" customWidth="1"/>
  </cols>
  <sheetData>
    <row r="1" spans="1:5" ht="15.6" customHeight="1" x14ac:dyDescent="0.25">
      <c r="A1" s="33"/>
      <c r="B1" s="5"/>
      <c r="C1" s="5"/>
      <c r="D1" s="5"/>
      <c r="E1" s="5"/>
    </row>
    <row r="2" spans="1:5" ht="15.6" customHeight="1" x14ac:dyDescent="0.25">
      <c r="B2" s="5"/>
      <c r="C2" s="5"/>
      <c r="D2" s="5"/>
      <c r="E2" s="34" t="s">
        <v>265</v>
      </c>
    </row>
    <row r="3" spans="1:5" ht="15.6" customHeight="1" x14ac:dyDescent="0.25">
      <c r="B3" s="5"/>
      <c r="C3" s="5"/>
      <c r="D3" s="5"/>
      <c r="E3" s="5"/>
    </row>
    <row r="4" spans="1:5" ht="15.6" customHeight="1" x14ac:dyDescent="0.25">
      <c r="B4" s="5"/>
      <c r="C4" s="5"/>
      <c r="D4" s="5"/>
      <c r="E4" s="5"/>
    </row>
    <row r="5" spans="1:5" ht="15.6" customHeight="1" x14ac:dyDescent="0.25">
      <c r="B5" s="103" t="s">
        <v>266</v>
      </c>
      <c r="C5" s="103"/>
      <c r="D5" s="103"/>
      <c r="E5" s="103"/>
    </row>
    <row r="6" spans="1:5" ht="15.6" customHeight="1" x14ac:dyDescent="0.25">
      <c r="B6" s="9"/>
      <c r="C6" s="5"/>
      <c r="D6" s="5"/>
      <c r="E6" s="5"/>
    </row>
    <row r="7" spans="1:5" ht="39" customHeight="1" x14ac:dyDescent="0.25">
      <c r="B7" s="111" t="s">
        <v>267</v>
      </c>
      <c r="C7" s="111"/>
      <c r="D7" s="111"/>
      <c r="E7" s="111"/>
    </row>
    <row r="8" spans="1:5" ht="15.6" customHeight="1" x14ac:dyDescent="0.25">
      <c r="B8" s="96" t="s">
        <v>5</v>
      </c>
      <c r="C8" s="96"/>
      <c r="D8" s="96"/>
    </row>
    <row r="9" spans="1:5" x14ac:dyDescent="0.25">
      <c r="B9" s="35"/>
      <c r="C9" s="15"/>
      <c r="D9" s="15"/>
      <c r="E9" s="15"/>
    </row>
    <row r="10" spans="1:5" s="5" customFormat="1" ht="62.45" customHeight="1" x14ac:dyDescent="0.25">
      <c r="B10" s="3" t="s">
        <v>268</v>
      </c>
      <c r="C10" s="3" t="s">
        <v>269</v>
      </c>
      <c r="D10" s="3" t="s">
        <v>270</v>
      </c>
      <c r="E10" s="3" t="s">
        <v>271</v>
      </c>
    </row>
    <row r="11" spans="1:5" s="5" customFormat="1" ht="15" customHeight="1" x14ac:dyDescent="0.25">
      <c r="B11" s="28" t="s">
        <v>272</v>
      </c>
      <c r="C11" s="36">
        <f>'Прил.5 Расчет СМР и ОБ'!J14</f>
        <v>4209147.8499999996</v>
      </c>
      <c r="D11" s="37">
        <f>C11/C24</f>
        <v>0.14754986267454809</v>
      </c>
      <c r="E11" s="37">
        <f>C11/C40</f>
        <v>0.13401645407088938</v>
      </c>
    </row>
    <row r="12" spans="1:5" s="5" customFormat="1" ht="15" customHeight="1" x14ac:dyDescent="0.25">
      <c r="B12" s="28" t="s">
        <v>273</v>
      </c>
      <c r="C12" s="36">
        <f>'Прил.5 Расчет СМР и ОБ'!J23</f>
        <v>1410945.84</v>
      </c>
      <c r="D12" s="37">
        <f>C12/C24</f>
        <v>4.9460097946719767E-2</v>
      </c>
      <c r="E12" s="37">
        <f>C12/C40</f>
        <v>4.4923572443023703E-2</v>
      </c>
    </row>
    <row r="13" spans="1:5" s="5" customFormat="1" ht="15" customHeight="1" x14ac:dyDescent="0.25">
      <c r="B13" s="28" t="s">
        <v>274</v>
      </c>
      <c r="C13" s="36">
        <f>'Прил.5 Расчет СМР и ОБ'!J49</f>
        <v>364172.52999999997</v>
      </c>
      <c r="D13" s="37">
        <f>C13/C24</f>
        <v>1.2765910988691629E-2</v>
      </c>
      <c r="E13" s="37">
        <f>C13/C40</f>
        <v>1.1595009935472946E-2</v>
      </c>
    </row>
    <row r="14" spans="1:5" s="5" customFormat="1" ht="15" customHeight="1" x14ac:dyDescent="0.25">
      <c r="B14" s="28" t="s">
        <v>275</v>
      </c>
      <c r="C14" s="36">
        <f>C13+C12</f>
        <v>1775118.37</v>
      </c>
      <c r="D14" s="37">
        <f>C14/C24</f>
        <v>6.22260089354114E-2</v>
      </c>
      <c r="E14" s="37">
        <f>C14/C40</f>
        <v>5.6518582378496655E-2</v>
      </c>
    </row>
    <row r="15" spans="1:5" s="5" customFormat="1" ht="15" customHeight="1" x14ac:dyDescent="0.25">
      <c r="B15" s="28" t="s">
        <v>276</v>
      </c>
      <c r="C15" s="36">
        <f>'Прил.5 Расчет СМР и ОБ'!J16</f>
        <v>1291319.06</v>
      </c>
      <c r="D15" s="37">
        <f>C15/C24</f>
        <v>4.5266632763215138E-2</v>
      </c>
      <c r="E15" s="37">
        <f>C15/C40</f>
        <v>4.1114735728599812E-2</v>
      </c>
    </row>
    <row r="16" spans="1:5" s="5" customFormat="1" ht="15" customHeight="1" x14ac:dyDescent="0.25">
      <c r="B16" s="28" t="s">
        <v>277</v>
      </c>
      <c r="C16" s="36">
        <f>'Прил.5 Расчет СМР и ОБ'!J61</f>
        <v>9858451.3300000001</v>
      </c>
      <c r="D16" s="37">
        <f>C16/C24</f>
        <v>0.34558375988745943</v>
      </c>
      <c r="E16" s="37">
        <f>C16/C40</f>
        <v>0.3138865007740328</v>
      </c>
    </row>
    <row r="17" spans="2:5" s="5" customFormat="1" ht="15" customHeight="1" x14ac:dyDescent="0.25">
      <c r="B17" s="28" t="s">
        <v>278</v>
      </c>
      <c r="C17" s="36">
        <f>'Прил.5 Расчет СМР и ОБ'!J113</f>
        <v>2815416.0800000005</v>
      </c>
      <c r="D17" s="37">
        <f>C17/C24</f>
        <v>9.8693196528060814E-2</v>
      </c>
      <c r="E17" s="37">
        <f>C17/C40</f>
        <v>8.9640966110459519E-2</v>
      </c>
    </row>
    <row r="18" spans="2:5" s="5" customFormat="1" ht="15" customHeight="1" x14ac:dyDescent="0.25">
      <c r="B18" s="28" t="s">
        <v>279</v>
      </c>
      <c r="C18" s="36">
        <f>C17+C16</f>
        <v>12673867.41</v>
      </c>
      <c r="D18" s="37">
        <f>C18/C24</f>
        <v>0.44427695641552023</v>
      </c>
      <c r="E18" s="37">
        <f>C18/C40</f>
        <v>0.40352746688449231</v>
      </c>
    </row>
    <row r="19" spans="2:5" s="5" customFormat="1" ht="15" customHeight="1" x14ac:dyDescent="0.25">
      <c r="B19" s="28" t="s">
        <v>280</v>
      </c>
      <c r="C19" s="36">
        <f>C18+C14+C11</f>
        <v>18658133.630000003</v>
      </c>
      <c r="D19" s="37">
        <f>C19/C24</f>
        <v>0.65405282802547982</v>
      </c>
      <c r="E19" s="38">
        <f>C19/C40</f>
        <v>0.59406250333387844</v>
      </c>
    </row>
    <row r="20" spans="2:5" s="5" customFormat="1" ht="15" customHeight="1" x14ac:dyDescent="0.25">
      <c r="B20" s="28" t="s">
        <v>281</v>
      </c>
      <c r="C20" s="36">
        <f>'Прил.5 Расчет СМР и ОБ'!J117</f>
        <v>3880371.3360918071</v>
      </c>
      <c r="D20" s="37">
        <f>C20/C24</f>
        <v>0.13602474376532031</v>
      </c>
      <c r="E20" s="37">
        <f>C20/C40</f>
        <v>0.12354842962842073</v>
      </c>
    </row>
    <row r="21" spans="2:5" s="5" customFormat="1" ht="15" customHeight="1" x14ac:dyDescent="0.25">
      <c r="B21" s="28" t="s">
        <v>282</v>
      </c>
      <c r="C21" s="39">
        <f>C20/(C11+C15)</f>
        <v>0.70546217249979004</v>
      </c>
      <c r="D21" s="37"/>
      <c r="E21" s="38"/>
    </row>
    <row r="22" spans="2:5" s="5" customFormat="1" ht="15" customHeight="1" x14ac:dyDescent="0.25">
      <c r="B22" s="28" t="s">
        <v>283</v>
      </c>
      <c r="C22" s="36">
        <f>'Прил.5 Расчет СМР и ОБ'!J116</f>
        <v>5988447.0330716884</v>
      </c>
      <c r="D22" s="37">
        <f>C22/C24</f>
        <v>0.20992242820919979</v>
      </c>
      <c r="E22" s="37">
        <f>C22/C40</f>
        <v>0.19066815074305499</v>
      </c>
    </row>
    <row r="23" spans="2:5" s="5" customFormat="1" ht="15" customHeight="1" x14ac:dyDescent="0.25">
      <c r="B23" s="28" t="s">
        <v>284</v>
      </c>
      <c r="C23" s="39">
        <f>C22/(C11+C15)</f>
        <v>1.0887161273863</v>
      </c>
      <c r="D23" s="37"/>
      <c r="E23" s="38"/>
    </row>
    <row r="24" spans="2:5" s="5" customFormat="1" ht="15" customHeight="1" x14ac:dyDescent="0.25">
      <c r="B24" s="28" t="s">
        <v>285</v>
      </c>
      <c r="C24" s="36">
        <f>C19+C20+C22</f>
        <v>28526951.999163501</v>
      </c>
      <c r="D24" s="37">
        <f>C24/C24</f>
        <v>1</v>
      </c>
      <c r="E24" s="37">
        <f>C24/C40</f>
        <v>0.90827908370535426</v>
      </c>
    </row>
    <row r="25" spans="2:5" s="5" customFormat="1" ht="31.15" customHeight="1" x14ac:dyDescent="0.25">
      <c r="B25" s="28" t="s">
        <v>286</v>
      </c>
      <c r="C25" s="36"/>
      <c r="D25" s="37"/>
      <c r="E25" s="37">
        <f>C25/C40</f>
        <v>0</v>
      </c>
    </row>
    <row r="26" spans="2:5" s="5" customFormat="1" ht="31.15" customHeight="1" x14ac:dyDescent="0.25">
      <c r="B26" s="28" t="s">
        <v>287</v>
      </c>
      <c r="C26" s="36">
        <f>C25</f>
        <v>0</v>
      </c>
      <c r="D26" s="37"/>
      <c r="E26" s="37">
        <f>C26/C40</f>
        <v>0</v>
      </c>
    </row>
    <row r="27" spans="2:5" s="5" customFormat="1" ht="15" customHeight="1" x14ac:dyDescent="0.25">
      <c r="B27" s="28" t="s">
        <v>288</v>
      </c>
      <c r="C27" s="40">
        <f>C24+C25</f>
        <v>28526951.999163501</v>
      </c>
      <c r="D27" s="37"/>
      <c r="E27" s="37">
        <f>C27/C40</f>
        <v>0.90827908370535426</v>
      </c>
    </row>
    <row r="28" spans="2:5" s="5" customFormat="1" ht="33" customHeight="1" x14ac:dyDescent="0.25">
      <c r="B28" s="28" t="s">
        <v>289</v>
      </c>
      <c r="C28" s="28"/>
      <c r="D28" s="38"/>
      <c r="E28" s="38"/>
    </row>
    <row r="29" spans="2:5" s="5" customFormat="1" ht="31.15" customHeight="1" x14ac:dyDescent="0.25">
      <c r="B29" s="28" t="s">
        <v>290</v>
      </c>
      <c r="C29" s="40">
        <f>ROUND(C24*0.025,2)</f>
        <v>713173.8</v>
      </c>
      <c r="D29" s="38"/>
      <c r="E29" s="37">
        <f>C29/C40</f>
        <v>2.2706977093299698E-2</v>
      </c>
    </row>
    <row r="30" spans="2:5" s="5" customFormat="1" ht="62.45" customHeight="1" x14ac:dyDescent="0.25">
      <c r="B30" s="28" t="s">
        <v>291</v>
      </c>
      <c r="C30" s="40">
        <f>ROUND((C24+C29)*0.019,2)</f>
        <v>555562.39</v>
      </c>
      <c r="D30" s="38"/>
      <c r="E30" s="37">
        <f>C30/C40</f>
        <v>1.7688735149312598E-2</v>
      </c>
    </row>
    <row r="31" spans="2:5" s="5" customFormat="1" ht="15.6" customHeight="1" x14ac:dyDescent="0.25">
      <c r="B31" s="28" t="s">
        <v>292</v>
      </c>
      <c r="C31" s="40">
        <f>ROUND(C25*80%*7%,2)</f>
        <v>0</v>
      </c>
      <c r="D31" s="38"/>
      <c r="E31" s="37">
        <f>C31/C40</f>
        <v>0</v>
      </c>
    </row>
    <row r="32" spans="2:5" s="5" customFormat="1" ht="31.15" customHeight="1" x14ac:dyDescent="0.25">
      <c r="B32" s="28" t="s">
        <v>293</v>
      </c>
      <c r="C32" s="40">
        <v>0</v>
      </c>
      <c r="D32" s="38"/>
      <c r="E32" s="37">
        <f>C32/C40</f>
        <v>0</v>
      </c>
    </row>
    <row r="33" spans="2:11" s="5" customFormat="1" ht="46.9" customHeight="1" x14ac:dyDescent="0.25">
      <c r="B33" s="28" t="s">
        <v>294</v>
      </c>
      <c r="C33" s="40">
        <v>0</v>
      </c>
      <c r="D33" s="38"/>
      <c r="E33" s="37">
        <f>C33/C40</f>
        <v>0</v>
      </c>
    </row>
    <row r="34" spans="2:11" s="5" customFormat="1" ht="62.45" customHeight="1" x14ac:dyDescent="0.25">
      <c r="B34" s="28" t="s">
        <v>295</v>
      </c>
      <c r="C34" s="40">
        <v>0</v>
      </c>
      <c r="D34" s="38"/>
      <c r="E34" s="37">
        <f>C34/C40</f>
        <v>0</v>
      </c>
    </row>
    <row r="35" spans="2:11" s="5" customFormat="1" ht="93.6" customHeight="1" x14ac:dyDescent="0.25">
      <c r="B35" s="28" t="s">
        <v>296</v>
      </c>
      <c r="C35" s="40">
        <v>0</v>
      </c>
      <c r="D35" s="38"/>
      <c r="E35" s="37">
        <f>C35/C40</f>
        <v>0</v>
      </c>
    </row>
    <row r="36" spans="2:11" s="5" customFormat="1" ht="46.9" customHeight="1" x14ac:dyDescent="0.25">
      <c r="B36" s="41" t="s">
        <v>297</v>
      </c>
      <c r="C36" s="42">
        <f>ROUND((C27+C29+C31+C30)*0.0214,2)</f>
        <v>637627.73</v>
      </c>
      <c r="D36" s="43"/>
      <c r="E36" s="44">
        <f>C36/C40</f>
        <v>2.0301640720905175E-2</v>
      </c>
      <c r="K36" s="30"/>
    </row>
    <row r="37" spans="2:11" s="5" customFormat="1" ht="15.6" customHeight="1" x14ac:dyDescent="0.25">
      <c r="B37" s="24" t="s">
        <v>298</v>
      </c>
      <c r="C37" s="24">
        <f>ROUND((C27+C29+C30+C31)*0.002,2)</f>
        <v>59591.38</v>
      </c>
      <c r="D37" s="45"/>
      <c r="E37" s="45">
        <f>C37/C40</f>
        <v>1.8973497072075805E-3</v>
      </c>
    </row>
    <row r="38" spans="2:11" s="5" customFormat="1" ht="62.45" customHeight="1" x14ac:dyDescent="0.25">
      <c r="B38" s="46" t="s">
        <v>299</v>
      </c>
      <c r="C38" s="47">
        <f>C27+C29+C30+C31+C36+C37</f>
        <v>30492907.299163502</v>
      </c>
      <c r="D38" s="48"/>
      <c r="E38" s="49">
        <f>C38/C40</f>
        <v>0.97087378637607935</v>
      </c>
    </row>
    <row r="39" spans="2:11" s="5" customFormat="1" ht="15.6" customHeight="1" x14ac:dyDescent="0.25">
      <c r="B39" s="28" t="s">
        <v>300</v>
      </c>
      <c r="C39" s="36">
        <f>ROUND(C38*0.03,2)</f>
        <v>914787.22</v>
      </c>
      <c r="D39" s="38"/>
      <c r="E39" s="37">
        <f>C39/C40</f>
        <v>2.9126213623920715E-2</v>
      </c>
    </row>
    <row r="40" spans="2:11" s="5" customFormat="1" ht="15.6" customHeight="1" x14ac:dyDescent="0.25">
      <c r="B40" s="28" t="s">
        <v>301</v>
      </c>
      <c r="C40" s="36">
        <f>C39+C38</f>
        <v>31407694.519163501</v>
      </c>
      <c r="D40" s="38"/>
      <c r="E40" s="37">
        <f>C40/C40</f>
        <v>1</v>
      </c>
    </row>
    <row r="41" spans="2:11" s="5" customFormat="1" ht="31.15" customHeight="1" x14ac:dyDescent="0.25">
      <c r="B41" s="28" t="s">
        <v>302</v>
      </c>
      <c r="C41" s="36">
        <v>30212479</v>
      </c>
      <c r="D41" s="38"/>
      <c r="E41" s="38"/>
    </row>
    <row r="42" spans="2:11" s="5" customFormat="1" ht="15.6" customHeight="1" x14ac:dyDescent="0.25"/>
    <row r="43" spans="2:11" s="5" customFormat="1" ht="15.6" customHeight="1" x14ac:dyDescent="0.25">
      <c r="B43" s="5" t="s">
        <v>32</v>
      </c>
    </row>
    <row r="44" spans="2:11" s="5" customFormat="1" ht="15.6" customHeight="1" x14ac:dyDescent="0.25">
      <c r="B44" s="7" t="s">
        <v>33</v>
      </c>
    </row>
    <row r="45" spans="2:11" s="5" customFormat="1" ht="15.6" customHeight="1" x14ac:dyDescent="0.25"/>
    <row r="46" spans="2:11" s="5" customFormat="1" ht="15.6" customHeight="1" x14ac:dyDescent="0.25">
      <c r="B46" s="5" t="s">
        <v>414</v>
      </c>
    </row>
    <row r="47" spans="2:11" s="5" customFormat="1" ht="15.6" customHeight="1" x14ac:dyDescent="0.25">
      <c r="B47" s="7" t="s">
        <v>34</v>
      </c>
    </row>
    <row r="48" spans="2:11" s="5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27"/>
  <sheetViews>
    <sheetView view="pageBreakPreview" zoomScale="60" zoomScaleNormal="100" workbookViewId="0">
      <selection activeCell="AB60" sqref="AB60"/>
    </sheetView>
  </sheetViews>
  <sheetFormatPr defaultColWidth="9.140625" defaultRowHeight="15" outlineLevelRow="1" x14ac:dyDescent="0.25"/>
  <cols>
    <col min="1" max="1" width="5.7109375" style="16" customWidth="1"/>
    <col min="2" max="2" width="22.5703125" style="16" customWidth="1"/>
    <col min="3" max="3" width="39.140625" style="16" customWidth="1"/>
    <col min="4" max="4" width="10.7109375" style="16" customWidth="1"/>
    <col min="5" max="5" width="12.7109375" style="16" customWidth="1"/>
    <col min="6" max="6" width="14.5703125" style="16" customWidth="1"/>
    <col min="7" max="7" width="13.42578125" style="16" customWidth="1"/>
    <col min="8" max="8" width="12.7109375" style="16" customWidth="1"/>
    <col min="9" max="9" width="14.5703125" style="16" customWidth="1"/>
    <col min="10" max="10" width="15.140625" style="16" customWidth="1"/>
    <col min="11" max="11" width="22.42578125" style="16" customWidth="1"/>
    <col min="12" max="12" width="16.28515625" style="16" customWidth="1"/>
    <col min="13" max="13" width="10.85546875" style="16" customWidth="1"/>
    <col min="14" max="14" width="9.140625" style="16"/>
  </cols>
  <sheetData>
    <row r="1" spans="1:11" x14ac:dyDescent="0.25">
      <c r="A1" s="15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124" t="s">
        <v>303</v>
      </c>
      <c r="I2" s="124"/>
      <c r="J2" s="124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s="15" customFormat="1" ht="15.6" customHeight="1" x14ac:dyDescent="0.2">
      <c r="A4" s="103" t="s">
        <v>304</v>
      </c>
      <c r="B4" s="103"/>
      <c r="C4" s="103"/>
      <c r="D4" s="103"/>
      <c r="E4" s="103"/>
      <c r="F4" s="103"/>
      <c r="G4" s="103"/>
      <c r="H4" s="103"/>
      <c r="I4" s="17"/>
      <c r="J4" s="17"/>
    </row>
    <row r="5" spans="1:11" s="15" customFormat="1" ht="15.6" customHeight="1" x14ac:dyDescent="0.2">
      <c r="A5" s="17"/>
      <c r="B5" s="17"/>
      <c r="C5" s="17"/>
      <c r="F5" s="17"/>
      <c r="G5" s="17"/>
      <c r="H5" s="17"/>
      <c r="I5" s="17"/>
      <c r="J5" s="17"/>
    </row>
    <row r="6" spans="1:11" s="15" customFormat="1" ht="15.6" customHeight="1" x14ac:dyDescent="0.2">
      <c r="A6" s="123" t="s">
        <v>305</v>
      </c>
      <c r="B6" s="123"/>
      <c r="C6" s="123"/>
      <c r="D6" s="50" t="s">
        <v>48</v>
      </c>
      <c r="E6" s="58"/>
      <c r="F6" s="58"/>
      <c r="G6" s="58"/>
      <c r="H6" s="58"/>
      <c r="I6" s="18"/>
      <c r="J6" s="18"/>
    </row>
    <row r="7" spans="1:11" ht="15.6" customHeight="1" x14ac:dyDescent="0.25">
      <c r="B7" s="96" t="s">
        <v>5</v>
      </c>
      <c r="C7" s="96"/>
      <c r="D7" s="96"/>
    </row>
    <row r="8" spans="1:11" s="15" customFormat="1" ht="15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 s="5" customFormat="1" ht="27" customHeight="1" x14ac:dyDescent="0.25">
      <c r="A9" s="125" t="s">
        <v>306</v>
      </c>
      <c r="B9" s="104" t="s">
        <v>56</v>
      </c>
      <c r="C9" s="104" t="s">
        <v>268</v>
      </c>
      <c r="D9" s="104" t="s">
        <v>58</v>
      </c>
      <c r="E9" s="104" t="s">
        <v>307</v>
      </c>
      <c r="F9" s="104" t="s">
        <v>60</v>
      </c>
      <c r="G9" s="104"/>
      <c r="H9" s="104" t="s">
        <v>308</v>
      </c>
      <c r="I9" s="104" t="s">
        <v>309</v>
      </c>
      <c r="J9" s="104"/>
      <c r="K9" s="6"/>
    </row>
    <row r="10" spans="1:11" s="5" customFormat="1" ht="28.5" customHeight="1" x14ac:dyDescent="0.25">
      <c r="A10" s="125"/>
      <c r="B10" s="104"/>
      <c r="C10" s="104"/>
      <c r="D10" s="104"/>
      <c r="E10" s="104"/>
      <c r="F10" s="3" t="s">
        <v>310</v>
      </c>
      <c r="G10" s="3" t="s">
        <v>62</v>
      </c>
      <c r="H10" s="104"/>
      <c r="I10" s="3" t="s">
        <v>310</v>
      </c>
      <c r="J10" s="3" t="s">
        <v>62</v>
      </c>
    </row>
    <row r="11" spans="1:11" s="5" customFormat="1" ht="15.6" customHeight="1" x14ac:dyDescent="0.25">
      <c r="A11" s="28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1" s="5" customFormat="1" ht="15.6" customHeight="1" x14ac:dyDescent="0.25">
      <c r="A12" s="24"/>
      <c r="B12" s="126" t="s">
        <v>311</v>
      </c>
      <c r="C12" s="127"/>
      <c r="D12" s="128"/>
      <c r="E12" s="128"/>
      <c r="F12" s="128"/>
      <c r="G12" s="128"/>
      <c r="H12" s="128"/>
      <c r="I12" s="24"/>
      <c r="J12" s="24"/>
    </row>
    <row r="13" spans="1:11" s="5" customFormat="1" ht="31.15" customHeight="1" x14ac:dyDescent="0.25">
      <c r="A13" s="12">
        <v>1</v>
      </c>
      <c r="B13" s="12" t="s">
        <v>65</v>
      </c>
      <c r="C13" s="13" t="s">
        <v>312</v>
      </c>
      <c r="D13" s="12" t="s">
        <v>67</v>
      </c>
      <c r="E13" s="12">
        <v>10049</v>
      </c>
      <c r="F13" s="14">
        <v>9.0384769179611002</v>
      </c>
      <c r="G13" s="14">
        <f>E13*F13</f>
        <v>90827.65454859109</v>
      </c>
      <c r="H13" s="19">
        <f>G13/G14</f>
        <v>1</v>
      </c>
      <c r="I13" s="14">
        <f>'ФОТр.тек.'!E13</f>
        <v>418.86235953926001</v>
      </c>
      <c r="J13" s="14">
        <f>ROUND(I13*E13,2)</f>
        <v>4209147.8499999996</v>
      </c>
    </row>
    <row r="14" spans="1:11" s="5" customFormat="1" ht="31.15" customHeight="1" x14ac:dyDescent="0.25">
      <c r="A14" s="12"/>
      <c r="B14" s="12"/>
      <c r="C14" s="13" t="s">
        <v>313</v>
      </c>
      <c r="D14" s="12" t="s">
        <v>67</v>
      </c>
      <c r="E14" s="12">
        <f>SUM(E13:E13)</f>
        <v>10049</v>
      </c>
      <c r="F14" s="14"/>
      <c r="G14" s="14">
        <f>SUM(G13:G13)</f>
        <v>90827.65454859109</v>
      </c>
      <c r="H14" s="19">
        <v>1</v>
      </c>
      <c r="I14" s="14"/>
      <c r="J14" s="14">
        <f>SUM(J13:J13)</f>
        <v>4209147.8499999996</v>
      </c>
    </row>
    <row r="15" spans="1:11" s="5" customFormat="1" ht="15.6" customHeight="1" x14ac:dyDescent="0.25">
      <c r="A15" s="12"/>
      <c r="B15" s="109" t="s">
        <v>90</v>
      </c>
      <c r="C15" s="108"/>
      <c r="D15" s="109"/>
      <c r="E15" s="109"/>
      <c r="F15" s="112"/>
      <c r="G15" s="112"/>
      <c r="H15" s="109"/>
      <c r="I15" s="14"/>
      <c r="J15" s="14"/>
    </row>
    <row r="16" spans="1:11" s="5" customFormat="1" ht="15.6" customHeight="1" x14ac:dyDescent="0.25">
      <c r="A16" s="12">
        <v>2</v>
      </c>
      <c r="B16" s="12">
        <v>2</v>
      </c>
      <c r="C16" s="13" t="s">
        <v>90</v>
      </c>
      <c r="D16" s="12" t="s">
        <v>67</v>
      </c>
      <c r="E16" s="12">
        <v>2164.5</v>
      </c>
      <c r="F16" s="14">
        <v>13.47</v>
      </c>
      <c r="G16" s="14">
        <f>ROUND(F16*E16,2)</f>
        <v>29155.82</v>
      </c>
      <c r="H16" s="19">
        <v>1</v>
      </c>
      <c r="I16" s="14">
        <f>ROUND(F16*Прил.10!$D$10,2)</f>
        <v>596.59</v>
      </c>
      <c r="J16" s="14">
        <f>ROUND(I16*E16,2)</f>
        <v>1291319.06</v>
      </c>
    </row>
    <row r="17" spans="1:10" s="5" customFormat="1" ht="15.6" customHeight="1" x14ac:dyDescent="0.25">
      <c r="A17" s="12"/>
      <c r="B17" s="107" t="s">
        <v>91</v>
      </c>
      <c r="C17" s="108"/>
      <c r="D17" s="109"/>
      <c r="E17" s="109"/>
      <c r="F17" s="112"/>
      <c r="G17" s="112"/>
      <c r="H17" s="109"/>
      <c r="I17" s="14"/>
      <c r="J17" s="14"/>
    </row>
    <row r="18" spans="1:10" s="5" customFormat="1" ht="15.6" customHeight="1" x14ac:dyDescent="0.25">
      <c r="A18" s="12"/>
      <c r="B18" s="109" t="s">
        <v>314</v>
      </c>
      <c r="C18" s="108"/>
      <c r="D18" s="109"/>
      <c r="E18" s="109"/>
      <c r="F18" s="112"/>
      <c r="G18" s="112"/>
      <c r="H18" s="109"/>
      <c r="I18" s="14"/>
      <c r="J18" s="14"/>
    </row>
    <row r="19" spans="1:10" s="5" customFormat="1" ht="31.15" customHeight="1" x14ac:dyDescent="0.25">
      <c r="A19" s="12">
        <v>3</v>
      </c>
      <c r="B19" s="20" t="s">
        <v>92</v>
      </c>
      <c r="C19" s="21" t="s">
        <v>93</v>
      </c>
      <c r="D19" s="22" t="s">
        <v>94</v>
      </c>
      <c r="E19" s="29">
        <v>514.50335155353002</v>
      </c>
      <c r="F19" s="23">
        <v>120.04</v>
      </c>
      <c r="G19" s="14">
        <f>ROUND(F19*E19,2)</f>
        <v>61760.98</v>
      </c>
      <c r="H19" s="19">
        <f>G19/G50</f>
        <v>0.46865683307286715</v>
      </c>
      <c r="I19" s="14">
        <f>ROUND(F19*Прил.10!$D$11,2)</f>
        <v>1616.94</v>
      </c>
      <c r="J19" s="14">
        <f>ROUND(I19*E19,2)</f>
        <v>831921.05</v>
      </c>
    </row>
    <row r="20" spans="1:10" s="5" customFormat="1" ht="31.15" customHeight="1" x14ac:dyDescent="0.25">
      <c r="A20" s="12">
        <v>4</v>
      </c>
      <c r="B20" s="20" t="s">
        <v>95</v>
      </c>
      <c r="C20" s="21" t="s">
        <v>96</v>
      </c>
      <c r="D20" s="22" t="s">
        <v>94</v>
      </c>
      <c r="E20" s="29">
        <v>195.67066426216999</v>
      </c>
      <c r="F20" s="23">
        <v>96.89</v>
      </c>
      <c r="G20" s="14">
        <f>ROUND(F20*E20,2)</f>
        <v>18958.53</v>
      </c>
      <c r="H20" s="19">
        <f>G20/G50</f>
        <v>0.14386178181623646</v>
      </c>
      <c r="I20" s="14">
        <f>ROUND(F20*Прил.10!$D$11,2)</f>
        <v>1305.1099999999999</v>
      </c>
      <c r="J20" s="14">
        <f>ROUND(I20*E20,2)</f>
        <v>255371.74</v>
      </c>
    </row>
    <row r="21" spans="1:10" s="5" customFormat="1" ht="31.15" customHeight="1" x14ac:dyDescent="0.25">
      <c r="A21" s="12">
        <v>5</v>
      </c>
      <c r="B21" s="20" t="s">
        <v>97</v>
      </c>
      <c r="C21" s="21" t="s">
        <v>98</v>
      </c>
      <c r="D21" s="22" t="s">
        <v>94</v>
      </c>
      <c r="E21" s="29">
        <v>151.46629135453</v>
      </c>
      <c r="F21" s="23">
        <v>86.4</v>
      </c>
      <c r="G21" s="14">
        <f>ROUND(F21*E21,2)</f>
        <v>13086.69</v>
      </c>
      <c r="H21" s="19">
        <f>G21/G50</f>
        <v>9.9304879728371528E-2</v>
      </c>
      <c r="I21" s="14">
        <f>ROUND(F21*Прил.10!$D$11,2)</f>
        <v>1163.81</v>
      </c>
      <c r="J21" s="14">
        <f>ROUND(I21*E21,2)</f>
        <v>176277.98</v>
      </c>
    </row>
    <row r="22" spans="1:10" s="5" customFormat="1" ht="31.15" customHeight="1" x14ac:dyDescent="0.25">
      <c r="A22" s="12">
        <v>6</v>
      </c>
      <c r="B22" s="20" t="s">
        <v>99</v>
      </c>
      <c r="C22" s="21" t="s">
        <v>100</v>
      </c>
      <c r="D22" s="22" t="s">
        <v>94</v>
      </c>
      <c r="E22" s="29">
        <v>109.30030641378001</v>
      </c>
      <c r="F22" s="23">
        <v>100.1</v>
      </c>
      <c r="G22" s="14">
        <f>ROUND(F22*E22,2)</f>
        <v>10940.96</v>
      </c>
      <c r="H22" s="19">
        <f>G22/G50</f>
        <v>8.3022576137504869E-2</v>
      </c>
      <c r="I22" s="14">
        <f>ROUND(F22*Прил.10!$D$11,2)</f>
        <v>1348.35</v>
      </c>
      <c r="J22" s="14">
        <f>ROUND(I22*E22,2)</f>
        <v>147375.07</v>
      </c>
    </row>
    <row r="23" spans="1:10" s="5" customFormat="1" ht="15.6" customHeight="1" x14ac:dyDescent="0.25">
      <c r="A23" s="12"/>
      <c r="B23" s="113" t="s">
        <v>315</v>
      </c>
      <c r="C23" s="109"/>
      <c r="D23" s="109"/>
      <c r="E23" s="109"/>
      <c r="F23" s="112"/>
      <c r="G23" s="23">
        <f>SUM(G19:G22)</f>
        <v>104747.16</v>
      </c>
      <c r="H23" s="19">
        <f>SUM(H19:H22)</f>
        <v>0.79484607075498004</v>
      </c>
      <c r="I23" s="14"/>
      <c r="J23" s="14">
        <f>SUM(J19:J22)</f>
        <v>1410945.84</v>
      </c>
    </row>
    <row r="24" spans="1:10" s="5" customFormat="1" ht="46.9" hidden="1" customHeight="1" outlineLevel="1" x14ac:dyDescent="0.25">
      <c r="A24" s="12">
        <v>7</v>
      </c>
      <c r="B24" s="20" t="s">
        <v>101</v>
      </c>
      <c r="C24" s="21" t="s">
        <v>102</v>
      </c>
      <c r="D24" s="22" t="s">
        <v>94</v>
      </c>
      <c r="E24" s="29">
        <v>82.358107351140006</v>
      </c>
      <c r="F24" s="23">
        <v>70.010000000000005</v>
      </c>
      <c r="G24" s="14">
        <f t="shared" ref="G24:G48" si="0">ROUND(F24*E24,2)</f>
        <v>5765.89</v>
      </c>
      <c r="H24" s="19">
        <f>G24/G50</f>
        <v>4.3752928584464071E-2</v>
      </c>
      <c r="I24" s="14">
        <f>ROUND(F24*Прил.10!$D$11,2)</f>
        <v>943.03</v>
      </c>
      <c r="J24" s="14">
        <f t="shared" ref="J24:J48" si="1">ROUND(I24*E24,2)</f>
        <v>77666.17</v>
      </c>
    </row>
    <row r="25" spans="1:10" s="5" customFormat="1" ht="31.15" hidden="1" customHeight="1" outlineLevel="1" x14ac:dyDescent="0.25">
      <c r="A25" s="12">
        <v>8</v>
      </c>
      <c r="B25" s="20" t="s">
        <v>103</v>
      </c>
      <c r="C25" s="21" t="s">
        <v>104</v>
      </c>
      <c r="D25" s="22" t="s">
        <v>94</v>
      </c>
      <c r="E25" s="29">
        <v>67.328144787390002</v>
      </c>
      <c r="F25" s="23">
        <v>65.709999999999994</v>
      </c>
      <c r="G25" s="14">
        <f t="shared" si="0"/>
        <v>4424.13</v>
      </c>
      <c r="H25" s="19">
        <f>G25/G50</f>
        <v>3.3571338325633172E-2</v>
      </c>
      <c r="I25" s="14">
        <f>ROUND(F25*Прил.10!$D$11,2)</f>
        <v>885.11</v>
      </c>
      <c r="J25" s="14">
        <f t="shared" si="1"/>
        <v>59592.81</v>
      </c>
    </row>
    <row r="26" spans="1:10" s="5" customFormat="1" ht="31.15" hidden="1" customHeight="1" outlineLevel="1" x14ac:dyDescent="0.25">
      <c r="A26" s="12">
        <v>9</v>
      </c>
      <c r="B26" s="20" t="s">
        <v>105</v>
      </c>
      <c r="C26" s="21" t="s">
        <v>106</v>
      </c>
      <c r="D26" s="22" t="s">
        <v>94</v>
      </c>
      <c r="E26" s="29">
        <v>16.335029874871999</v>
      </c>
      <c r="F26" s="23">
        <v>239.44</v>
      </c>
      <c r="G26" s="14">
        <f t="shared" si="0"/>
        <v>3911.26</v>
      </c>
      <c r="H26" s="19">
        <f>G26/G50</f>
        <v>2.9679560216249522E-2</v>
      </c>
      <c r="I26" s="14">
        <f>ROUND(F26*Прил.10!$D$11,2)</f>
        <v>3225.26</v>
      </c>
      <c r="J26" s="14">
        <f t="shared" si="1"/>
        <v>52684.72</v>
      </c>
    </row>
    <row r="27" spans="1:10" s="5" customFormat="1" ht="31.15" hidden="1" customHeight="1" outlineLevel="1" x14ac:dyDescent="0.25">
      <c r="A27" s="12">
        <v>10</v>
      </c>
      <c r="B27" s="20" t="s">
        <v>107</v>
      </c>
      <c r="C27" s="21" t="s">
        <v>108</v>
      </c>
      <c r="D27" s="22" t="s">
        <v>94</v>
      </c>
      <c r="E27" s="29">
        <v>395.67497637898998</v>
      </c>
      <c r="F27" s="23">
        <v>8.1</v>
      </c>
      <c r="G27" s="14">
        <f t="shared" si="0"/>
        <v>3204.97</v>
      </c>
      <c r="H27" s="19">
        <f>G27/G50</f>
        <v>2.4320065683762576E-2</v>
      </c>
      <c r="I27" s="14">
        <f>ROUND(F27*Прил.10!$D$11,2)</f>
        <v>109.11</v>
      </c>
      <c r="J27" s="14">
        <f t="shared" si="1"/>
        <v>43172.1</v>
      </c>
    </row>
    <row r="28" spans="1:10" s="5" customFormat="1" ht="15.6" hidden="1" customHeight="1" outlineLevel="1" x14ac:dyDescent="0.25">
      <c r="A28" s="12">
        <v>11</v>
      </c>
      <c r="B28" s="20" t="s">
        <v>109</v>
      </c>
      <c r="C28" s="21" t="s">
        <v>110</v>
      </c>
      <c r="D28" s="22" t="s">
        <v>94</v>
      </c>
      <c r="E28" s="29">
        <v>76.411941133222001</v>
      </c>
      <c r="F28" s="23">
        <v>27.2</v>
      </c>
      <c r="G28" s="14">
        <f t="shared" si="0"/>
        <v>2078.4</v>
      </c>
      <c r="H28" s="19">
        <f>G28/G50</f>
        <v>1.5771387725043339E-2</v>
      </c>
      <c r="I28" s="14">
        <f>ROUND(F28*Прил.10!$D$11,2)</f>
        <v>366.38</v>
      </c>
      <c r="J28" s="14">
        <f t="shared" si="1"/>
        <v>27995.81</v>
      </c>
    </row>
    <row r="29" spans="1:10" s="5" customFormat="1" ht="31.15" hidden="1" customHeight="1" outlineLevel="1" x14ac:dyDescent="0.25">
      <c r="A29" s="12">
        <v>12</v>
      </c>
      <c r="B29" s="20" t="s">
        <v>111</v>
      </c>
      <c r="C29" s="21" t="s">
        <v>112</v>
      </c>
      <c r="D29" s="22" t="s">
        <v>94</v>
      </c>
      <c r="E29" s="29">
        <v>8.8973823011947992</v>
      </c>
      <c r="F29" s="23">
        <v>182.81</v>
      </c>
      <c r="G29" s="14">
        <f t="shared" si="0"/>
        <v>1626.53</v>
      </c>
      <c r="H29" s="19">
        <f>G29/G50</f>
        <v>1.2342491953625259E-2</v>
      </c>
      <c r="I29" s="14">
        <f>ROUND(F29*Прил.10!$D$11,2)</f>
        <v>2462.4499999999998</v>
      </c>
      <c r="J29" s="14">
        <f t="shared" si="1"/>
        <v>21909.360000000001</v>
      </c>
    </row>
    <row r="30" spans="1:10" s="5" customFormat="1" ht="15.6" hidden="1" customHeight="1" outlineLevel="1" x14ac:dyDescent="0.25">
      <c r="A30" s="12">
        <v>13</v>
      </c>
      <c r="B30" s="20" t="s">
        <v>113</v>
      </c>
      <c r="C30" s="21" t="s">
        <v>114</v>
      </c>
      <c r="D30" s="22" t="s">
        <v>94</v>
      </c>
      <c r="E30" s="29">
        <v>21.475156597135999</v>
      </c>
      <c r="F30" s="23">
        <v>59.47</v>
      </c>
      <c r="G30" s="14">
        <f t="shared" si="0"/>
        <v>1277.1300000000001</v>
      </c>
      <c r="H30" s="19">
        <f>G30/G50</f>
        <v>9.6911626276388555E-3</v>
      </c>
      <c r="I30" s="14">
        <f>ROUND(F30*Прил.10!$D$11,2)</f>
        <v>801.06</v>
      </c>
      <c r="J30" s="14">
        <f t="shared" si="1"/>
        <v>17202.89</v>
      </c>
    </row>
    <row r="31" spans="1:10" s="5" customFormat="1" ht="31.15" hidden="1" customHeight="1" outlineLevel="1" x14ac:dyDescent="0.25">
      <c r="A31" s="12">
        <v>14</v>
      </c>
      <c r="B31" s="20" t="s">
        <v>115</v>
      </c>
      <c r="C31" s="21" t="s">
        <v>116</v>
      </c>
      <c r="D31" s="22" t="s">
        <v>94</v>
      </c>
      <c r="E31" s="29">
        <v>9.8634971973839001</v>
      </c>
      <c r="F31" s="23">
        <v>115.4</v>
      </c>
      <c r="G31" s="14">
        <f t="shared" si="0"/>
        <v>1138.25</v>
      </c>
      <c r="H31" s="19">
        <f>G31/G50</f>
        <v>8.6373085440870755E-3</v>
      </c>
      <c r="I31" s="14">
        <f>ROUND(F31*Прил.10!$D$11,2)</f>
        <v>1554.44</v>
      </c>
      <c r="J31" s="14">
        <f t="shared" si="1"/>
        <v>15332.21</v>
      </c>
    </row>
    <row r="32" spans="1:10" s="5" customFormat="1" ht="15.6" hidden="1" customHeight="1" outlineLevel="1" x14ac:dyDescent="0.25">
      <c r="A32" s="12">
        <v>15</v>
      </c>
      <c r="B32" s="20" t="s">
        <v>117</v>
      </c>
      <c r="C32" s="21" t="s">
        <v>118</v>
      </c>
      <c r="D32" s="22" t="s">
        <v>94</v>
      </c>
      <c r="E32" s="29">
        <v>11.308078042592999</v>
      </c>
      <c r="F32" s="23">
        <v>89.99</v>
      </c>
      <c r="G32" s="14">
        <f t="shared" si="0"/>
        <v>1017.61</v>
      </c>
      <c r="H32" s="19">
        <f>G32/G50</f>
        <v>7.721863867822051E-3</v>
      </c>
      <c r="I32" s="14">
        <f>ROUND(F32*Прил.10!$D$11,2)</f>
        <v>1212.17</v>
      </c>
      <c r="J32" s="14">
        <f t="shared" si="1"/>
        <v>13707.31</v>
      </c>
    </row>
    <row r="33" spans="1:10" s="5" customFormat="1" ht="31.15" hidden="1" customHeight="1" outlineLevel="1" x14ac:dyDescent="0.25">
      <c r="A33" s="12">
        <v>16</v>
      </c>
      <c r="B33" s="20" t="s">
        <v>119</v>
      </c>
      <c r="C33" s="21" t="s">
        <v>120</v>
      </c>
      <c r="D33" s="22" t="s">
        <v>94</v>
      </c>
      <c r="E33" s="29">
        <v>3.3574204203620002</v>
      </c>
      <c r="F33" s="23">
        <v>283.39999999999998</v>
      </c>
      <c r="G33" s="14">
        <f t="shared" si="0"/>
        <v>951.49</v>
      </c>
      <c r="H33" s="19">
        <f>G33/G50</f>
        <v>7.2201297664075655E-3</v>
      </c>
      <c r="I33" s="14">
        <f>ROUND(F33*Прил.10!$D$11,2)</f>
        <v>3817.4</v>
      </c>
      <c r="J33" s="14">
        <f t="shared" si="1"/>
        <v>12816.62</v>
      </c>
    </row>
    <row r="34" spans="1:10" s="5" customFormat="1" ht="46.9" hidden="1" customHeight="1" outlineLevel="1" x14ac:dyDescent="0.25">
      <c r="A34" s="12">
        <v>17</v>
      </c>
      <c r="B34" s="20" t="s">
        <v>121</v>
      </c>
      <c r="C34" s="21" t="s">
        <v>122</v>
      </c>
      <c r="D34" s="22" t="s">
        <v>94</v>
      </c>
      <c r="E34" s="29">
        <v>13.485887309968</v>
      </c>
      <c r="F34" s="23">
        <v>48.81</v>
      </c>
      <c r="G34" s="14">
        <f t="shared" si="0"/>
        <v>658.25</v>
      </c>
      <c r="H34" s="19">
        <f>G34/G50</f>
        <v>4.9949557207514322E-3</v>
      </c>
      <c r="I34" s="14">
        <f>ROUND(F34*Прил.10!$D$11,2)</f>
        <v>657.47</v>
      </c>
      <c r="J34" s="14">
        <f t="shared" si="1"/>
        <v>8866.57</v>
      </c>
    </row>
    <row r="35" spans="1:10" s="5" customFormat="1" ht="31.15" hidden="1" customHeight="1" outlineLevel="1" x14ac:dyDescent="0.25">
      <c r="A35" s="12">
        <v>18</v>
      </c>
      <c r="B35" s="20" t="s">
        <v>123</v>
      </c>
      <c r="C35" s="21" t="s">
        <v>124</v>
      </c>
      <c r="D35" s="22" t="s">
        <v>94</v>
      </c>
      <c r="E35" s="29">
        <v>4.6502190579729996</v>
      </c>
      <c r="F35" s="23">
        <v>79.069999999999993</v>
      </c>
      <c r="G35" s="14">
        <f t="shared" si="0"/>
        <v>367.69</v>
      </c>
      <c r="H35" s="19">
        <f>G35/G50</f>
        <v>2.790118145025589E-3</v>
      </c>
      <c r="I35" s="14">
        <f>ROUND(F35*Прил.10!$D$11,2)</f>
        <v>1065.07</v>
      </c>
      <c r="J35" s="14">
        <f t="shared" si="1"/>
        <v>4952.8100000000004</v>
      </c>
    </row>
    <row r="36" spans="1:10" s="5" customFormat="1" ht="15.6" hidden="1" customHeight="1" outlineLevel="1" x14ac:dyDescent="0.25">
      <c r="A36" s="12">
        <v>19</v>
      </c>
      <c r="B36" s="20" t="s">
        <v>125</v>
      </c>
      <c r="C36" s="21" t="s">
        <v>126</v>
      </c>
      <c r="D36" s="22" t="s">
        <v>94</v>
      </c>
      <c r="E36" s="29">
        <v>12.137345484253</v>
      </c>
      <c r="F36" s="23">
        <v>30</v>
      </c>
      <c r="G36" s="14">
        <f t="shared" si="0"/>
        <v>364.12</v>
      </c>
      <c r="H36" s="19">
        <f>G36/G50</f>
        <v>2.7630281459020303E-3</v>
      </c>
      <c r="I36" s="14">
        <f>ROUND(F36*Прил.10!$D$11,2)</f>
        <v>404.1</v>
      </c>
      <c r="J36" s="14">
        <f t="shared" si="1"/>
        <v>4904.7</v>
      </c>
    </row>
    <row r="37" spans="1:10" s="5" customFormat="1" ht="15.6" hidden="1" customHeight="1" outlineLevel="1" x14ac:dyDescent="0.25">
      <c r="A37" s="12">
        <v>20</v>
      </c>
      <c r="B37" s="20" t="s">
        <v>127</v>
      </c>
      <c r="C37" s="21" t="s">
        <v>128</v>
      </c>
      <c r="D37" s="22" t="s">
        <v>94</v>
      </c>
      <c r="E37" s="29">
        <v>1.0387778059845001</v>
      </c>
      <c r="F37" s="23">
        <v>110</v>
      </c>
      <c r="G37" s="14">
        <f t="shared" si="0"/>
        <v>114.27</v>
      </c>
      <c r="H37" s="19">
        <f>G37/G50</f>
        <v>8.6710761900534166E-4</v>
      </c>
      <c r="I37" s="14">
        <f>ROUND(F37*Прил.10!$D$11,2)</f>
        <v>1481.7</v>
      </c>
      <c r="J37" s="14">
        <f t="shared" si="1"/>
        <v>1539.16</v>
      </c>
    </row>
    <row r="38" spans="1:10" s="5" customFormat="1" ht="31.15" hidden="1" customHeight="1" outlineLevel="1" x14ac:dyDescent="0.25">
      <c r="A38" s="12">
        <v>21</v>
      </c>
      <c r="B38" s="20" t="s">
        <v>129</v>
      </c>
      <c r="C38" s="21" t="s">
        <v>130</v>
      </c>
      <c r="D38" s="22" t="s">
        <v>94</v>
      </c>
      <c r="E38" s="29">
        <v>0.39879673133408999</v>
      </c>
      <c r="F38" s="23">
        <v>103.16</v>
      </c>
      <c r="G38" s="14">
        <f t="shared" si="0"/>
        <v>41.14</v>
      </c>
      <c r="H38" s="19">
        <f>G38/G50</f>
        <v>3.1217998990005911E-4</v>
      </c>
      <c r="I38" s="14">
        <f>ROUND(F38*Прил.10!$D$11,2)</f>
        <v>1389.57</v>
      </c>
      <c r="J38" s="14">
        <f t="shared" si="1"/>
        <v>554.16</v>
      </c>
    </row>
    <row r="39" spans="1:10" s="5" customFormat="1" ht="62.45" hidden="1" customHeight="1" outlineLevel="1" x14ac:dyDescent="0.25">
      <c r="A39" s="12">
        <v>22</v>
      </c>
      <c r="B39" s="20" t="s">
        <v>131</v>
      </c>
      <c r="C39" s="21" t="s">
        <v>132</v>
      </c>
      <c r="D39" s="22" t="s">
        <v>94</v>
      </c>
      <c r="E39" s="29">
        <v>0.36916708753263</v>
      </c>
      <c r="F39" s="23">
        <v>90</v>
      </c>
      <c r="G39" s="14">
        <f t="shared" si="0"/>
        <v>33.229999999999997</v>
      </c>
      <c r="H39" s="19">
        <f>G39/G50</f>
        <v>2.5215705066550714E-4</v>
      </c>
      <c r="I39" s="14">
        <f>ROUND(F39*Прил.10!$D$11,2)</f>
        <v>1212.3</v>
      </c>
      <c r="J39" s="14">
        <f t="shared" si="1"/>
        <v>447.54</v>
      </c>
    </row>
    <row r="40" spans="1:10" s="5" customFormat="1" ht="15.6" hidden="1" customHeight="1" outlineLevel="1" x14ac:dyDescent="0.25">
      <c r="A40" s="12">
        <v>23</v>
      </c>
      <c r="B40" s="20" t="s">
        <v>133</v>
      </c>
      <c r="C40" s="21" t="s">
        <v>134</v>
      </c>
      <c r="D40" s="22" t="s">
        <v>94</v>
      </c>
      <c r="E40" s="29">
        <v>15.086467473831</v>
      </c>
      <c r="F40" s="23">
        <v>1.9</v>
      </c>
      <c r="G40" s="14">
        <f t="shared" si="0"/>
        <v>28.66</v>
      </c>
      <c r="H40" s="19">
        <f>G40/G50</f>
        <v>2.174788164933324E-4</v>
      </c>
      <c r="I40" s="14">
        <f>ROUND(F40*Прил.10!$D$11,2)</f>
        <v>25.59</v>
      </c>
      <c r="J40" s="14">
        <f t="shared" si="1"/>
        <v>386.06</v>
      </c>
    </row>
    <row r="41" spans="1:10" s="5" customFormat="1" ht="46.9" hidden="1" customHeight="1" outlineLevel="1" x14ac:dyDescent="0.25">
      <c r="A41" s="12">
        <v>24</v>
      </c>
      <c r="B41" s="20" t="s">
        <v>135</v>
      </c>
      <c r="C41" s="21" t="s">
        <v>136</v>
      </c>
      <c r="D41" s="22" t="s">
        <v>94</v>
      </c>
      <c r="E41" s="29">
        <v>0.60788042030404998</v>
      </c>
      <c r="F41" s="23">
        <v>31.26</v>
      </c>
      <c r="G41" s="14">
        <f t="shared" si="0"/>
        <v>19</v>
      </c>
      <c r="H41" s="19">
        <f>G41/G50</f>
        <v>1.4417646592370257E-4</v>
      </c>
      <c r="I41" s="14">
        <f>ROUND(F41*Прил.10!$D$11,2)</f>
        <v>421.07</v>
      </c>
      <c r="J41" s="14">
        <f t="shared" si="1"/>
        <v>255.96</v>
      </c>
    </row>
    <row r="42" spans="1:10" s="5" customFormat="1" ht="46.9" hidden="1" customHeight="1" outlineLevel="1" x14ac:dyDescent="0.25">
      <c r="A42" s="12">
        <v>25</v>
      </c>
      <c r="B42" s="20" t="s">
        <v>137</v>
      </c>
      <c r="C42" s="21" t="s">
        <v>138</v>
      </c>
      <c r="D42" s="22" t="s">
        <v>94</v>
      </c>
      <c r="E42" s="29">
        <v>13.480946389335999</v>
      </c>
      <c r="F42" s="23">
        <v>0.55000000000000004</v>
      </c>
      <c r="G42" s="14">
        <f t="shared" si="0"/>
        <v>7.41</v>
      </c>
      <c r="H42" s="19">
        <f>G42/G50</f>
        <v>5.6228821710244001E-5</v>
      </c>
      <c r="I42" s="14">
        <f>ROUND(F42*Прил.10!$D$11,2)</f>
        <v>7.41</v>
      </c>
      <c r="J42" s="14">
        <f t="shared" si="1"/>
        <v>99.89</v>
      </c>
    </row>
    <row r="43" spans="1:10" s="5" customFormat="1" ht="15.6" hidden="1" customHeight="1" outlineLevel="1" x14ac:dyDescent="0.25">
      <c r="A43" s="12">
        <v>26</v>
      </c>
      <c r="B43" s="20" t="s">
        <v>139</v>
      </c>
      <c r="C43" s="21" t="s">
        <v>140</v>
      </c>
      <c r="D43" s="22" t="s">
        <v>94</v>
      </c>
      <c r="E43" s="29">
        <v>4.7759018500773998</v>
      </c>
      <c r="F43" s="23">
        <v>0.5</v>
      </c>
      <c r="G43" s="14">
        <f t="shared" si="0"/>
        <v>2.39</v>
      </c>
      <c r="H43" s="19">
        <f>G43/G50</f>
        <v>1.813588176619206E-5</v>
      </c>
      <c r="I43" s="14">
        <f>ROUND(F43*Прил.10!$D$11,2)</f>
        <v>6.74</v>
      </c>
      <c r="J43" s="14">
        <f t="shared" si="1"/>
        <v>32.19</v>
      </c>
    </row>
    <row r="44" spans="1:10" s="5" customFormat="1" ht="31.15" hidden="1" customHeight="1" outlineLevel="1" x14ac:dyDescent="0.25">
      <c r="A44" s="12">
        <v>27</v>
      </c>
      <c r="B44" s="20" t="s">
        <v>141</v>
      </c>
      <c r="C44" s="21" t="s">
        <v>142</v>
      </c>
      <c r="D44" s="22" t="s">
        <v>94</v>
      </c>
      <c r="E44" s="29">
        <v>1.2980898954750001E-2</v>
      </c>
      <c r="F44" s="23">
        <v>123</v>
      </c>
      <c r="G44" s="14">
        <f t="shared" si="0"/>
        <v>1.6</v>
      </c>
      <c r="H44" s="19">
        <f>G44/G50</f>
        <v>1.2141176077785479E-5</v>
      </c>
      <c r="I44" s="14">
        <f>ROUND(F44*Прил.10!$D$11,2)</f>
        <v>1656.81</v>
      </c>
      <c r="J44" s="14">
        <f t="shared" si="1"/>
        <v>21.51</v>
      </c>
    </row>
    <row r="45" spans="1:10" s="5" customFormat="1" ht="46.9" hidden="1" customHeight="1" outlineLevel="1" x14ac:dyDescent="0.25">
      <c r="A45" s="12">
        <v>28</v>
      </c>
      <c r="B45" s="20" t="s">
        <v>143</v>
      </c>
      <c r="C45" s="21" t="s">
        <v>144</v>
      </c>
      <c r="D45" s="22" t="s">
        <v>94</v>
      </c>
      <c r="E45" s="29">
        <v>0.74144621456741</v>
      </c>
      <c r="F45" s="23">
        <v>1.53</v>
      </c>
      <c r="G45" s="14">
        <f t="shared" si="0"/>
        <v>1.1299999999999999</v>
      </c>
      <c r="H45" s="19">
        <f>G45/G50</f>
        <v>8.5747056049359941E-6</v>
      </c>
      <c r="I45" s="14">
        <f>ROUND(F45*Прил.10!$D$11,2)</f>
        <v>20.61</v>
      </c>
      <c r="J45" s="14">
        <f t="shared" si="1"/>
        <v>15.28</v>
      </c>
    </row>
    <row r="46" spans="1:10" s="5" customFormat="1" ht="31.15" hidden="1" customHeight="1" outlineLevel="1" x14ac:dyDescent="0.25">
      <c r="A46" s="12">
        <v>29</v>
      </c>
      <c r="B46" s="20" t="s">
        <v>145</v>
      </c>
      <c r="C46" s="21" t="s">
        <v>146</v>
      </c>
      <c r="D46" s="22" t="s">
        <v>94</v>
      </c>
      <c r="E46" s="29">
        <v>5.0725521280620002E-2</v>
      </c>
      <c r="F46" s="23">
        <v>21.64</v>
      </c>
      <c r="G46" s="14">
        <f t="shared" si="0"/>
        <v>1.1000000000000001</v>
      </c>
      <c r="H46" s="19">
        <f>G46/G50</f>
        <v>8.3470585534775165E-6</v>
      </c>
      <c r="I46" s="14">
        <f>ROUND(F46*Прил.10!$D$11,2)</f>
        <v>291.49</v>
      </c>
      <c r="J46" s="14">
        <f t="shared" si="1"/>
        <v>14.79</v>
      </c>
    </row>
    <row r="47" spans="1:10" s="5" customFormat="1" ht="46.9" hidden="1" customHeight="1" outlineLevel="1" x14ac:dyDescent="0.25">
      <c r="A47" s="12">
        <v>30</v>
      </c>
      <c r="B47" s="20" t="s">
        <v>147</v>
      </c>
      <c r="C47" s="21" t="s">
        <v>148</v>
      </c>
      <c r="D47" s="22" t="s">
        <v>94</v>
      </c>
      <c r="E47" s="29">
        <v>2.0791888650041002E-2</v>
      </c>
      <c r="F47" s="23">
        <v>6.82</v>
      </c>
      <c r="G47" s="14">
        <f t="shared" si="0"/>
        <v>0.14000000000000001</v>
      </c>
      <c r="H47" s="19">
        <f>G47/G50</f>
        <v>1.0623529068062295E-6</v>
      </c>
      <c r="I47" s="14">
        <f>ROUND(F47*Прил.10!$D$11,2)</f>
        <v>91.87</v>
      </c>
      <c r="J47" s="14">
        <f t="shared" si="1"/>
        <v>1.91</v>
      </c>
    </row>
    <row r="48" spans="1:10" s="5" customFormat="1" ht="31.15" hidden="1" customHeight="1" outlineLevel="1" x14ac:dyDescent="0.25">
      <c r="A48" s="12">
        <v>31</v>
      </c>
      <c r="B48" s="20" t="s">
        <v>149</v>
      </c>
      <c r="C48" s="21" t="s">
        <v>150</v>
      </c>
      <c r="D48" s="22" t="s">
        <v>94</v>
      </c>
      <c r="E48" s="29">
        <v>1.505E-4</v>
      </c>
      <c r="F48" s="23">
        <v>1.7</v>
      </c>
      <c r="G48" s="14">
        <f t="shared" si="0"/>
        <v>0</v>
      </c>
      <c r="H48" s="19">
        <f>G48/G50</f>
        <v>0</v>
      </c>
      <c r="I48" s="14">
        <f>ROUND(F48*Прил.10!$D$11,2)</f>
        <v>22.9</v>
      </c>
      <c r="J48" s="14">
        <f t="shared" si="1"/>
        <v>0</v>
      </c>
    </row>
    <row r="49" spans="1:10" s="5" customFormat="1" ht="15.6" customHeight="1" collapsed="1" x14ac:dyDescent="0.25">
      <c r="A49" s="12"/>
      <c r="B49" s="109" t="s">
        <v>316</v>
      </c>
      <c r="C49" s="109"/>
      <c r="D49" s="109"/>
      <c r="E49" s="109"/>
      <c r="F49" s="112"/>
      <c r="G49" s="14">
        <f>SUM(G24:G48)</f>
        <v>27035.789999999997</v>
      </c>
      <c r="H49" s="19">
        <f>SUM(H24:H48)</f>
        <v>0.20515392924501996</v>
      </c>
      <c r="I49" s="14"/>
      <c r="J49" s="14">
        <f>SUM(J24:J48)</f>
        <v>364172.52999999997</v>
      </c>
    </row>
    <row r="50" spans="1:10" s="5" customFormat="1" ht="15.6" customHeight="1" x14ac:dyDescent="0.25">
      <c r="A50" s="12"/>
      <c r="B50" s="109" t="s">
        <v>317</v>
      </c>
      <c r="C50" s="108"/>
      <c r="D50" s="109"/>
      <c r="E50" s="109"/>
      <c r="F50" s="112"/>
      <c r="G50" s="14">
        <f>G23+G49</f>
        <v>131782.95000000001</v>
      </c>
      <c r="H50" s="19">
        <f>H23+H49</f>
        <v>1</v>
      </c>
      <c r="I50" s="14"/>
      <c r="J50" s="14">
        <f>J23+J49</f>
        <v>1775118.37</v>
      </c>
    </row>
    <row r="51" spans="1:10" s="16" customFormat="1" ht="14.25" customHeight="1" x14ac:dyDescent="0.25">
      <c r="A51" s="3"/>
      <c r="B51" s="114" t="s">
        <v>45</v>
      </c>
      <c r="C51" s="114"/>
      <c r="D51" s="115"/>
      <c r="E51" s="116"/>
      <c r="F51" s="117"/>
      <c r="G51" s="117"/>
      <c r="H51" s="118"/>
      <c r="I51" s="24"/>
      <c r="J51" s="24"/>
    </row>
    <row r="52" spans="1:10" ht="15.6" customHeight="1" x14ac:dyDescent="0.25">
      <c r="A52" s="3"/>
      <c r="B52" s="119" t="s">
        <v>318</v>
      </c>
      <c r="C52" s="119"/>
      <c r="D52" s="104"/>
      <c r="E52" s="120"/>
      <c r="F52" s="121"/>
      <c r="G52" s="121"/>
      <c r="H52" s="122"/>
      <c r="I52" s="24"/>
      <c r="J52" s="24"/>
    </row>
    <row r="53" spans="1:10" ht="15.6" customHeight="1" x14ac:dyDescent="0.25">
      <c r="A53" s="3"/>
      <c r="B53" s="3"/>
      <c r="C53" s="59" t="s">
        <v>319</v>
      </c>
      <c r="D53" s="3"/>
      <c r="E53" s="60"/>
      <c r="F53" s="61"/>
      <c r="G53" s="62">
        <v>0</v>
      </c>
      <c r="H53" s="63">
        <v>0</v>
      </c>
      <c r="I53" s="64"/>
      <c r="J53" s="62">
        <v>0</v>
      </c>
    </row>
    <row r="54" spans="1:10" ht="15.6" customHeight="1" x14ac:dyDescent="0.25">
      <c r="A54" s="3"/>
      <c r="B54" s="3"/>
      <c r="C54" s="59" t="s">
        <v>320</v>
      </c>
      <c r="D54" s="3"/>
      <c r="E54" s="60"/>
      <c r="F54" s="61"/>
      <c r="G54" s="62">
        <v>0</v>
      </c>
      <c r="H54" s="63">
        <v>0</v>
      </c>
      <c r="I54" s="64"/>
      <c r="J54" s="62">
        <v>0</v>
      </c>
    </row>
    <row r="55" spans="1:10" ht="15.6" customHeight="1" x14ac:dyDescent="0.25">
      <c r="A55" s="3"/>
      <c r="B55" s="3"/>
      <c r="C55" s="65" t="s">
        <v>321</v>
      </c>
      <c r="D55" s="3"/>
      <c r="E55" s="66"/>
      <c r="F55" s="61"/>
      <c r="G55" s="62">
        <f>G53+G54</f>
        <v>0</v>
      </c>
      <c r="H55" s="63">
        <v>0</v>
      </c>
      <c r="I55" s="64"/>
      <c r="J55" s="62">
        <f>J54+J53</f>
        <v>0</v>
      </c>
    </row>
    <row r="56" spans="1:10" ht="31.15" customHeight="1" x14ac:dyDescent="0.25">
      <c r="A56" s="3"/>
      <c r="B56" s="3"/>
      <c r="C56" s="59" t="s">
        <v>322</v>
      </c>
      <c r="D56" s="3"/>
      <c r="E56" s="67"/>
      <c r="F56" s="61"/>
      <c r="G56" s="62">
        <f>G55</f>
        <v>0</v>
      </c>
      <c r="H56" s="63"/>
      <c r="I56" s="64"/>
      <c r="J56" s="62">
        <f>J55</f>
        <v>0</v>
      </c>
    </row>
    <row r="57" spans="1:10" s="5" customFormat="1" ht="15.6" customHeight="1" x14ac:dyDescent="0.25">
      <c r="A57" s="12"/>
      <c r="B57" s="107" t="s">
        <v>151</v>
      </c>
      <c r="C57" s="108"/>
      <c r="D57" s="109"/>
      <c r="E57" s="109"/>
      <c r="F57" s="112"/>
      <c r="G57" s="112"/>
      <c r="H57" s="109"/>
      <c r="I57" s="14"/>
      <c r="J57" s="14"/>
    </row>
    <row r="58" spans="1:10" s="5" customFormat="1" ht="15.6" customHeight="1" x14ac:dyDescent="0.25">
      <c r="A58" s="12"/>
      <c r="B58" s="109" t="s">
        <v>323</v>
      </c>
      <c r="C58" s="108"/>
      <c r="D58" s="109"/>
      <c r="E58" s="109"/>
      <c r="F58" s="112"/>
      <c r="G58" s="112"/>
      <c r="H58" s="109"/>
      <c r="I58" s="14"/>
      <c r="J58" s="14"/>
    </row>
    <row r="59" spans="1:10" s="5" customFormat="1" ht="46.9" customHeight="1" x14ac:dyDescent="0.25">
      <c r="A59" s="12">
        <v>7</v>
      </c>
      <c r="B59" s="20" t="s">
        <v>152</v>
      </c>
      <c r="C59" s="21" t="s">
        <v>153</v>
      </c>
      <c r="D59" s="22" t="s">
        <v>154</v>
      </c>
      <c r="E59" s="29">
        <v>2293</v>
      </c>
      <c r="F59" s="23">
        <v>381.18</v>
      </c>
      <c r="G59" s="14">
        <f>ROUND(F59*E59,2)</f>
        <v>874045.74</v>
      </c>
      <c r="H59" s="19">
        <f>G59/G114</f>
        <v>0.55447337124294804</v>
      </c>
      <c r="I59" s="14">
        <f>ROUND(F59*Прил.10!$D$12,2)</f>
        <v>3064.69</v>
      </c>
      <c r="J59" s="14">
        <f>ROUND(I59*E59,2)</f>
        <v>7027334.1699999999</v>
      </c>
    </row>
    <row r="60" spans="1:10" s="5" customFormat="1" ht="46.9" customHeight="1" x14ac:dyDescent="0.25">
      <c r="A60" s="12">
        <v>8</v>
      </c>
      <c r="B60" s="13" t="s">
        <v>155</v>
      </c>
      <c r="C60" s="21" t="s">
        <v>156</v>
      </c>
      <c r="D60" s="22" t="s">
        <v>154</v>
      </c>
      <c r="E60" s="29">
        <v>1147</v>
      </c>
      <c r="F60" s="23">
        <v>307</v>
      </c>
      <c r="G60" s="14">
        <f>ROUND(F60*E60,2)</f>
        <v>352129</v>
      </c>
      <c r="H60" s="19">
        <f>G60/G114</f>
        <v>0.2233820780848472</v>
      </c>
      <c r="I60" s="14">
        <f>ROUND(F60*Прил.10!$D$12,2)</f>
        <v>2468.2800000000002</v>
      </c>
      <c r="J60" s="14">
        <f>ROUND(I60*E60,2)</f>
        <v>2831117.16</v>
      </c>
    </row>
    <row r="61" spans="1:10" s="5" customFormat="1" ht="15.6" customHeight="1" x14ac:dyDescent="0.25">
      <c r="A61" s="12"/>
      <c r="B61" s="113" t="s">
        <v>324</v>
      </c>
      <c r="C61" s="109"/>
      <c r="D61" s="109"/>
      <c r="E61" s="109"/>
      <c r="F61" s="112"/>
      <c r="G61" s="23">
        <f>SUM(G59:G60)</f>
        <v>1226174.74</v>
      </c>
      <c r="H61" s="19">
        <f>SUM(H59:H59)</f>
        <v>0.55447337124294804</v>
      </c>
      <c r="I61" s="14"/>
      <c r="J61" s="23">
        <f>SUM(J59:J60)</f>
        <v>9858451.3300000001</v>
      </c>
    </row>
    <row r="62" spans="1:10" s="5" customFormat="1" ht="15.6" hidden="1" customHeight="1" outlineLevel="1" x14ac:dyDescent="0.25">
      <c r="A62" s="12"/>
      <c r="B62" s="13" t="s">
        <v>157</v>
      </c>
      <c r="C62" s="21" t="s">
        <v>158</v>
      </c>
      <c r="D62" s="22" t="s">
        <v>159</v>
      </c>
      <c r="E62" s="29">
        <v>678</v>
      </c>
      <c r="F62" s="23">
        <v>137.06</v>
      </c>
      <c r="G62" s="14">
        <f t="shared" ref="G62:G93" si="2">ROUND(F62*E62,2)</f>
        <v>92926.68</v>
      </c>
      <c r="H62" s="19">
        <f>G62/G114</f>
        <v>5.8950426939915791E-2</v>
      </c>
      <c r="I62" s="14">
        <f>ROUND(F62*Прил.10!$D$12,2)</f>
        <v>1101.96</v>
      </c>
      <c r="J62" s="14">
        <f t="shared" ref="J62:J93" si="3">ROUND(I62*E62,2)</f>
        <v>747128.88</v>
      </c>
    </row>
    <row r="63" spans="1:10" s="5" customFormat="1" ht="31.15" hidden="1" customHeight="1" outlineLevel="1" x14ac:dyDescent="0.25">
      <c r="A63" s="12"/>
      <c r="B63" s="20" t="s">
        <v>160</v>
      </c>
      <c r="C63" s="21" t="s">
        <v>161</v>
      </c>
      <c r="D63" s="22" t="s">
        <v>162</v>
      </c>
      <c r="E63" s="29">
        <v>58.633160364881</v>
      </c>
      <c r="F63" s="23">
        <v>725.69</v>
      </c>
      <c r="G63" s="14">
        <f t="shared" si="2"/>
        <v>42549.5</v>
      </c>
      <c r="H63" s="19">
        <f>G63/G114</f>
        <v>2.6992368511174047E-2</v>
      </c>
      <c r="I63" s="14">
        <f>ROUND(F63*Прил.10!$D$12,2)</f>
        <v>5834.55</v>
      </c>
      <c r="J63" s="14">
        <f t="shared" si="3"/>
        <v>342098.11</v>
      </c>
    </row>
    <row r="64" spans="1:10" s="5" customFormat="1" ht="15.6" hidden="1" customHeight="1" outlineLevel="1" x14ac:dyDescent="0.25">
      <c r="A64" s="12"/>
      <c r="B64" s="13" t="s">
        <v>157</v>
      </c>
      <c r="C64" s="21" t="s">
        <v>163</v>
      </c>
      <c r="D64" s="22" t="s">
        <v>159</v>
      </c>
      <c r="E64" s="29">
        <v>483</v>
      </c>
      <c r="F64" s="23">
        <v>87.72</v>
      </c>
      <c r="G64" s="14">
        <f t="shared" si="2"/>
        <v>42368.76</v>
      </c>
      <c r="H64" s="19">
        <f>G64/G114</f>
        <v>2.6877711448583193E-2</v>
      </c>
      <c r="I64" s="14">
        <f>ROUND(F64*Прил.10!$D$12,2)</f>
        <v>705.27</v>
      </c>
      <c r="J64" s="14">
        <f t="shared" si="3"/>
        <v>340645.41</v>
      </c>
    </row>
    <row r="65" spans="1:10" s="5" customFormat="1" ht="93.6" hidden="1" customHeight="1" outlineLevel="1" x14ac:dyDescent="0.25">
      <c r="A65" s="12"/>
      <c r="B65" s="20" t="s">
        <v>164</v>
      </c>
      <c r="C65" s="21" t="s">
        <v>165</v>
      </c>
      <c r="D65" s="22" t="s">
        <v>166</v>
      </c>
      <c r="E65" s="29">
        <v>2.2127581304097999</v>
      </c>
      <c r="F65" s="23">
        <v>10045</v>
      </c>
      <c r="G65" s="14">
        <f t="shared" si="2"/>
        <v>22227.16</v>
      </c>
      <c r="H65" s="19">
        <f>G65/G114</f>
        <v>1.410037000850368E-2</v>
      </c>
      <c r="I65" s="14">
        <f>ROUND(F65*Прил.10!$D$12,2)</f>
        <v>80761.8</v>
      </c>
      <c r="J65" s="14">
        <f t="shared" si="3"/>
        <v>178706.33</v>
      </c>
    </row>
    <row r="66" spans="1:10" s="5" customFormat="1" ht="46.9" hidden="1" customHeight="1" outlineLevel="1" x14ac:dyDescent="0.25">
      <c r="A66" s="12"/>
      <c r="B66" s="20" t="s">
        <v>167</v>
      </c>
      <c r="C66" s="21" t="s">
        <v>168</v>
      </c>
      <c r="D66" s="22" t="s">
        <v>162</v>
      </c>
      <c r="E66" s="29">
        <v>10.170385977796</v>
      </c>
      <c r="F66" s="23">
        <v>1684.93</v>
      </c>
      <c r="G66" s="14">
        <f t="shared" si="2"/>
        <v>17136.39</v>
      </c>
      <c r="H66" s="19">
        <f>G66/G114</f>
        <v>1.087090926641201E-2</v>
      </c>
      <c r="I66" s="14">
        <f>ROUND(F66*Прил.10!$D$12,2)</f>
        <v>13546.84</v>
      </c>
      <c r="J66" s="14">
        <f t="shared" si="3"/>
        <v>137776.59</v>
      </c>
    </row>
    <row r="67" spans="1:10" s="5" customFormat="1" ht="15.6" hidden="1" customHeight="1" outlineLevel="1" x14ac:dyDescent="0.25">
      <c r="A67" s="12"/>
      <c r="B67" s="20" t="s">
        <v>169</v>
      </c>
      <c r="C67" s="21" t="s">
        <v>170</v>
      </c>
      <c r="D67" s="22" t="s">
        <v>171</v>
      </c>
      <c r="E67" s="29">
        <v>2066.6826839373998</v>
      </c>
      <c r="F67" s="23">
        <v>6.78</v>
      </c>
      <c r="G67" s="14">
        <f t="shared" si="2"/>
        <v>14012.11</v>
      </c>
      <c r="H67" s="19">
        <f>G67/G114</f>
        <v>8.8889419790857006E-3</v>
      </c>
      <c r="I67" s="14">
        <f>ROUND(F67*Прил.10!$D$12,2)</f>
        <v>54.51</v>
      </c>
      <c r="J67" s="14">
        <f t="shared" si="3"/>
        <v>112654.87</v>
      </c>
    </row>
    <row r="68" spans="1:10" s="5" customFormat="1" ht="31.15" hidden="1" customHeight="1" outlineLevel="1" x14ac:dyDescent="0.25">
      <c r="A68" s="12"/>
      <c r="B68" s="20" t="s">
        <v>172</v>
      </c>
      <c r="C68" s="21" t="s">
        <v>173</v>
      </c>
      <c r="D68" s="22" t="s">
        <v>166</v>
      </c>
      <c r="E68" s="29">
        <v>1.4794961156732001</v>
      </c>
      <c r="F68" s="23">
        <v>9424</v>
      </c>
      <c r="G68" s="14">
        <f t="shared" si="2"/>
        <v>13942.77</v>
      </c>
      <c r="H68" s="19">
        <f>G68/G114</f>
        <v>8.8449543685952172E-3</v>
      </c>
      <c r="I68" s="14">
        <f>ROUND(F68*Прил.10!$D$12,2)</f>
        <v>75768.960000000006</v>
      </c>
      <c r="J68" s="14">
        <f t="shared" si="3"/>
        <v>112099.88</v>
      </c>
    </row>
    <row r="69" spans="1:10" s="5" customFormat="1" ht="62.45" hidden="1" customHeight="1" outlineLevel="1" x14ac:dyDescent="0.25">
      <c r="A69" s="12"/>
      <c r="B69" s="20" t="s">
        <v>174</v>
      </c>
      <c r="C69" s="21" t="s">
        <v>175</v>
      </c>
      <c r="D69" s="22" t="s">
        <v>166</v>
      </c>
      <c r="E69" s="29">
        <v>2.3327623546809999</v>
      </c>
      <c r="F69" s="23">
        <v>5582.57</v>
      </c>
      <c r="G69" s="14">
        <f t="shared" si="2"/>
        <v>13022.81</v>
      </c>
      <c r="H69" s="19">
        <f>G69/G114</f>
        <v>8.2613541068873309E-3</v>
      </c>
      <c r="I69" s="14">
        <f>ROUND(F69*Прил.10!$D$12,2)</f>
        <v>44883.86</v>
      </c>
      <c r="J69" s="14">
        <f t="shared" si="3"/>
        <v>104703.38</v>
      </c>
    </row>
    <row r="70" spans="1:10" s="5" customFormat="1" ht="31.15" hidden="1" customHeight="1" outlineLevel="1" x14ac:dyDescent="0.25">
      <c r="A70" s="12"/>
      <c r="B70" s="20" t="s">
        <v>176</v>
      </c>
      <c r="C70" s="21" t="s">
        <v>177</v>
      </c>
      <c r="D70" s="22" t="s">
        <v>162</v>
      </c>
      <c r="E70" s="29">
        <v>19.917239043110001</v>
      </c>
      <c r="F70" s="23">
        <v>653.30999999999995</v>
      </c>
      <c r="G70" s="14">
        <f t="shared" si="2"/>
        <v>13012.13</v>
      </c>
      <c r="H70" s="19">
        <f>G70/G114</f>
        <v>8.2545789744956615E-3</v>
      </c>
      <c r="I70" s="14">
        <f>ROUND(F70*Прил.10!$D$12,2)</f>
        <v>5252.61</v>
      </c>
      <c r="J70" s="14">
        <f t="shared" si="3"/>
        <v>104617.49</v>
      </c>
    </row>
    <row r="71" spans="1:10" s="5" customFormat="1" ht="46.9" hidden="1" customHeight="1" outlineLevel="1" x14ac:dyDescent="0.25">
      <c r="A71" s="12"/>
      <c r="B71" s="20" t="s">
        <v>178</v>
      </c>
      <c r="C71" s="21" t="s">
        <v>179</v>
      </c>
      <c r="D71" s="22" t="s">
        <v>166</v>
      </c>
      <c r="E71" s="29">
        <v>1.6642594908418</v>
      </c>
      <c r="F71" s="23">
        <v>6785.77</v>
      </c>
      <c r="G71" s="14">
        <f t="shared" si="2"/>
        <v>11293.28</v>
      </c>
      <c r="H71" s="19">
        <f>G71/G114</f>
        <v>7.1641823161229072E-3</v>
      </c>
      <c r="I71" s="14">
        <f>ROUND(F71*Прил.10!$D$12,2)</f>
        <v>54557.59</v>
      </c>
      <c r="J71" s="14">
        <f t="shared" si="3"/>
        <v>90797.99</v>
      </c>
    </row>
    <row r="72" spans="1:10" s="5" customFormat="1" ht="46.9" hidden="1" customHeight="1" outlineLevel="1" x14ac:dyDescent="0.25">
      <c r="A72" s="12"/>
      <c r="B72" s="20" t="s">
        <v>180</v>
      </c>
      <c r="C72" s="21" t="s">
        <v>181</v>
      </c>
      <c r="D72" s="22" t="s">
        <v>162</v>
      </c>
      <c r="E72" s="29">
        <v>11.040985812987</v>
      </c>
      <c r="F72" s="23">
        <v>1010</v>
      </c>
      <c r="G72" s="14">
        <f t="shared" si="2"/>
        <v>11151.4</v>
      </c>
      <c r="H72" s="19">
        <f>G72/G114</f>
        <v>7.0741770929272085E-3</v>
      </c>
      <c r="I72" s="14">
        <f>ROUND(F72*Прил.10!$D$12,2)</f>
        <v>8120.4</v>
      </c>
      <c r="J72" s="14">
        <f t="shared" si="3"/>
        <v>89657.22</v>
      </c>
    </row>
    <row r="73" spans="1:10" s="5" customFormat="1" ht="31.15" hidden="1" customHeight="1" outlineLevel="1" x14ac:dyDescent="0.25">
      <c r="A73" s="12"/>
      <c r="B73" s="20" t="s">
        <v>182</v>
      </c>
      <c r="C73" s="21" t="s">
        <v>183</v>
      </c>
      <c r="D73" s="22" t="s">
        <v>162</v>
      </c>
      <c r="E73" s="29">
        <v>17.960924231033001</v>
      </c>
      <c r="F73" s="23">
        <v>560</v>
      </c>
      <c r="G73" s="14">
        <f t="shared" si="2"/>
        <v>10058.120000000001</v>
      </c>
      <c r="H73" s="19">
        <f>G73/G114</f>
        <v>6.3806268362638788E-3</v>
      </c>
      <c r="I73" s="14">
        <f>ROUND(F73*Прил.10!$D$12,2)</f>
        <v>4502.3999999999996</v>
      </c>
      <c r="J73" s="14">
        <f t="shared" si="3"/>
        <v>80867.27</v>
      </c>
    </row>
    <row r="74" spans="1:10" s="5" customFormat="1" ht="31.15" hidden="1" customHeight="1" outlineLevel="1" x14ac:dyDescent="0.25">
      <c r="A74" s="12"/>
      <c r="B74" s="20" t="s">
        <v>184</v>
      </c>
      <c r="C74" s="21" t="s">
        <v>185</v>
      </c>
      <c r="D74" s="22" t="s">
        <v>171</v>
      </c>
      <c r="E74" s="29">
        <v>1982.2601985817</v>
      </c>
      <c r="F74" s="23">
        <v>3.62</v>
      </c>
      <c r="G74" s="14">
        <f t="shared" si="2"/>
        <v>7175.78</v>
      </c>
      <c r="H74" s="19">
        <f>G74/G114</f>
        <v>4.5521404038851802E-3</v>
      </c>
      <c r="I74" s="14">
        <f>ROUND(F74*Прил.10!$D$12,2)</f>
        <v>29.1</v>
      </c>
      <c r="J74" s="14">
        <f t="shared" si="3"/>
        <v>57683.77</v>
      </c>
    </row>
    <row r="75" spans="1:10" s="5" customFormat="1" ht="31.15" hidden="1" customHeight="1" outlineLevel="1" x14ac:dyDescent="0.25">
      <c r="A75" s="12"/>
      <c r="B75" s="20" t="s">
        <v>186</v>
      </c>
      <c r="C75" s="21" t="s">
        <v>187</v>
      </c>
      <c r="D75" s="22" t="s">
        <v>166</v>
      </c>
      <c r="E75" s="29">
        <v>0.36533622037861002</v>
      </c>
      <c r="F75" s="23">
        <v>17796.96</v>
      </c>
      <c r="G75" s="14">
        <f t="shared" si="2"/>
        <v>6501.87</v>
      </c>
      <c r="H75" s="19">
        <f>G75/G114</f>
        <v>4.1246282812194548E-3</v>
      </c>
      <c r="I75" s="14">
        <f>ROUND(F75*Прил.10!$D$12,2)</f>
        <v>143087.56</v>
      </c>
      <c r="J75" s="14">
        <f t="shared" si="3"/>
        <v>52275.07</v>
      </c>
    </row>
    <row r="76" spans="1:10" s="5" customFormat="1" ht="31.15" hidden="1" customHeight="1" outlineLevel="1" x14ac:dyDescent="0.25">
      <c r="A76" s="12"/>
      <c r="B76" s="20" t="s">
        <v>188</v>
      </c>
      <c r="C76" s="21" t="s">
        <v>189</v>
      </c>
      <c r="D76" s="22" t="s">
        <v>166</v>
      </c>
      <c r="E76" s="29">
        <v>1.4938277543828999</v>
      </c>
      <c r="F76" s="23">
        <v>3960</v>
      </c>
      <c r="G76" s="14">
        <f t="shared" si="2"/>
        <v>5915.56</v>
      </c>
      <c r="H76" s="19">
        <f>G76/G114</f>
        <v>3.7526874691820294E-3</v>
      </c>
      <c r="I76" s="14">
        <f>ROUND(F76*Прил.10!$D$12,2)</f>
        <v>31838.400000000001</v>
      </c>
      <c r="J76" s="14">
        <f t="shared" si="3"/>
        <v>47561.09</v>
      </c>
    </row>
    <row r="77" spans="1:10" s="5" customFormat="1" ht="31.15" hidden="1" customHeight="1" outlineLevel="1" x14ac:dyDescent="0.25">
      <c r="A77" s="12"/>
      <c r="B77" s="20" t="s">
        <v>190</v>
      </c>
      <c r="C77" s="21" t="s">
        <v>191</v>
      </c>
      <c r="D77" s="22" t="s">
        <v>162</v>
      </c>
      <c r="E77" s="29">
        <v>93.666413735508002</v>
      </c>
      <c r="F77" s="23">
        <v>54.95</v>
      </c>
      <c r="G77" s="14">
        <f t="shared" si="2"/>
        <v>5146.97</v>
      </c>
      <c r="H77" s="19">
        <f>G77/G114</f>
        <v>3.2651126559879078E-3</v>
      </c>
      <c r="I77" s="14">
        <f>ROUND(F77*Прил.10!$D$12,2)</f>
        <v>441.8</v>
      </c>
      <c r="J77" s="14">
        <f t="shared" si="3"/>
        <v>41381.82</v>
      </c>
    </row>
    <row r="78" spans="1:10" s="5" customFormat="1" ht="31.15" hidden="1" customHeight="1" outlineLevel="1" x14ac:dyDescent="0.25">
      <c r="A78" s="12"/>
      <c r="B78" s="20" t="s">
        <v>192</v>
      </c>
      <c r="C78" s="21" t="s">
        <v>193</v>
      </c>
      <c r="D78" s="22" t="s">
        <v>162</v>
      </c>
      <c r="E78" s="29">
        <v>7.3067122196470002</v>
      </c>
      <c r="F78" s="23">
        <v>517.91</v>
      </c>
      <c r="G78" s="14">
        <f t="shared" si="2"/>
        <v>3784.22</v>
      </c>
      <c r="H78" s="19">
        <f>G78/G114</f>
        <v>2.4006171815733452E-3</v>
      </c>
      <c r="I78" s="14">
        <f>ROUND(F78*Прил.10!$D$12,2)</f>
        <v>4164</v>
      </c>
      <c r="J78" s="14">
        <f t="shared" si="3"/>
        <v>30425.15</v>
      </c>
    </row>
    <row r="79" spans="1:10" s="5" customFormat="1" ht="31.15" hidden="1" customHeight="1" outlineLevel="1" x14ac:dyDescent="0.25">
      <c r="A79" s="12"/>
      <c r="B79" s="20" t="s">
        <v>194</v>
      </c>
      <c r="C79" s="21" t="s">
        <v>195</v>
      </c>
      <c r="D79" s="22" t="s">
        <v>196</v>
      </c>
      <c r="E79" s="29">
        <v>1.5</v>
      </c>
      <c r="F79" s="23">
        <v>1740.2</v>
      </c>
      <c r="G79" s="14">
        <f t="shared" si="2"/>
        <v>2610.3000000000002</v>
      </c>
      <c r="H79" s="19">
        <f>G79/G114</f>
        <v>1.6559108690987583E-3</v>
      </c>
      <c r="I79" s="14">
        <f>ROUND(F79*Прил.10!$D$12,2)</f>
        <v>13991.21</v>
      </c>
      <c r="J79" s="14">
        <f t="shared" si="3"/>
        <v>20986.82</v>
      </c>
    </row>
    <row r="80" spans="1:10" s="5" customFormat="1" ht="31.15" hidden="1" customHeight="1" outlineLevel="1" x14ac:dyDescent="0.25">
      <c r="A80" s="12"/>
      <c r="B80" s="20" t="s">
        <v>197</v>
      </c>
      <c r="C80" s="21" t="s">
        <v>198</v>
      </c>
      <c r="D80" s="22" t="s">
        <v>166</v>
      </c>
      <c r="E80" s="29">
        <v>0.57979492923781994</v>
      </c>
      <c r="F80" s="23">
        <v>4455.2</v>
      </c>
      <c r="G80" s="14">
        <f t="shared" si="2"/>
        <v>2583.1</v>
      </c>
      <c r="H80" s="19">
        <f>G80/G114</f>
        <v>1.6386558502735327E-3</v>
      </c>
      <c r="I80" s="14">
        <f>ROUND(F80*Прил.10!$D$12,2)</f>
        <v>35819.81</v>
      </c>
      <c r="J80" s="14">
        <f t="shared" si="3"/>
        <v>20768.14</v>
      </c>
    </row>
    <row r="81" spans="1:10" s="5" customFormat="1" ht="46.9" hidden="1" customHeight="1" outlineLevel="1" x14ac:dyDescent="0.25">
      <c r="A81" s="12"/>
      <c r="B81" s="20" t="s">
        <v>199</v>
      </c>
      <c r="C81" s="21" t="s">
        <v>200</v>
      </c>
      <c r="D81" s="22" t="s">
        <v>166</v>
      </c>
      <c r="E81" s="29">
        <v>0.31907191887582997</v>
      </c>
      <c r="F81" s="23">
        <v>6305.86</v>
      </c>
      <c r="G81" s="14">
        <f t="shared" si="2"/>
        <v>2012.02</v>
      </c>
      <c r="H81" s="19">
        <f>G81/G114</f>
        <v>1.2763765800268489E-3</v>
      </c>
      <c r="I81" s="14">
        <f>ROUND(F81*Прил.10!$D$12,2)</f>
        <v>50699.11</v>
      </c>
      <c r="J81" s="14">
        <f t="shared" si="3"/>
        <v>16176.66</v>
      </c>
    </row>
    <row r="82" spans="1:10" s="5" customFormat="1" ht="46.9" hidden="1" customHeight="1" outlineLevel="1" x14ac:dyDescent="0.25">
      <c r="A82" s="12"/>
      <c r="B82" s="20" t="s">
        <v>201</v>
      </c>
      <c r="C82" s="21" t="s">
        <v>202</v>
      </c>
      <c r="D82" s="22" t="s">
        <v>166</v>
      </c>
      <c r="E82" s="29">
        <v>0.28565713702329998</v>
      </c>
      <c r="F82" s="23">
        <v>6503.23</v>
      </c>
      <c r="G82" s="14">
        <f t="shared" si="2"/>
        <v>1857.69</v>
      </c>
      <c r="H82" s="19">
        <f>G82/G114</f>
        <v>1.178473379464457E-3</v>
      </c>
      <c r="I82" s="14">
        <f>ROUND(F82*Прил.10!$D$12,2)</f>
        <v>52285.97</v>
      </c>
      <c r="J82" s="14">
        <f t="shared" si="3"/>
        <v>14935.86</v>
      </c>
    </row>
    <row r="83" spans="1:10" s="5" customFormat="1" ht="31.15" hidden="1" customHeight="1" outlineLevel="1" x14ac:dyDescent="0.25">
      <c r="A83" s="12"/>
      <c r="B83" s="20" t="s">
        <v>203</v>
      </c>
      <c r="C83" s="21" t="s">
        <v>204</v>
      </c>
      <c r="D83" s="22" t="s">
        <v>162</v>
      </c>
      <c r="E83" s="29">
        <v>0.29807574361314998</v>
      </c>
      <c r="F83" s="23">
        <v>5197.2299999999996</v>
      </c>
      <c r="G83" s="14">
        <f t="shared" si="2"/>
        <v>1549.17</v>
      </c>
      <c r="H83" s="19">
        <f>G83/G114</f>
        <v>9.8275579093656806E-4</v>
      </c>
      <c r="I83" s="14">
        <f>ROUND(F83*Прил.10!$D$12,2)</f>
        <v>41785.730000000003</v>
      </c>
      <c r="J83" s="14">
        <f t="shared" si="3"/>
        <v>12455.31</v>
      </c>
    </row>
    <row r="84" spans="1:10" s="5" customFormat="1" ht="31.15" hidden="1" customHeight="1" outlineLevel="1" x14ac:dyDescent="0.25">
      <c r="A84" s="12"/>
      <c r="B84" s="20" t="s">
        <v>205</v>
      </c>
      <c r="C84" s="21" t="s">
        <v>206</v>
      </c>
      <c r="D84" s="22" t="s">
        <v>162</v>
      </c>
      <c r="E84" s="29">
        <v>2.9015555907586998</v>
      </c>
      <c r="F84" s="23">
        <v>519.79999999999995</v>
      </c>
      <c r="G84" s="14">
        <f t="shared" si="2"/>
        <v>1508.23</v>
      </c>
      <c r="H84" s="19">
        <f>G84/G114</f>
        <v>9.5678445010183506E-4</v>
      </c>
      <c r="I84" s="14">
        <f>ROUND(F84*Прил.10!$D$12,2)</f>
        <v>4179.1899999999996</v>
      </c>
      <c r="J84" s="14">
        <f t="shared" si="3"/>
        <v>12126.15</v>
      </c>
    </row>
    <row r="85" spans="1:10" s="5" customFormat="1" ht="31.15" hidden="1" customHeight="1" outlineLevel="1" x14ac:dyDescent="0.25">
      <c r="A85" s="12"/>
      <c r="B85" s="20" t="s">
        <v>207</v>
      </c>
      <c r="C85" s="21" t="s">
        <v>208</v>
      </c>
      <c r="D85" s="22" t="s">
        <v>162</v>
      </c>
      <c r="E85" s="29">
        <v>0.97635728667225996</v>
      </c>
      <c r="F85" s="23">
        <v>711.5</v>
      </c>
      <c r="G85" s="14">
        <f t="shared" si="2"/>
        <v>694.68</v>
      </c>
      <c r="H85" s="19">
        <f>G85/G114</f>
        <v>4.4068810579072341E-4</v>
      </c>
      <c r="I85" s="14">
        <f>ROUND(F85*Прил.10!$D$12,2)</f>
        <v>5720.46</v>
      </c>
      <c r="J85" s="14">
        <f t="shared" si="3"/>
        <v>5585.21</v>
      </c>
    </row>
    <row r="86" spans="1:10" s="5" customFormat="1" ht="46.9" hidden="1" customHeight="1" outlineLevel="1" x14ac:dyDescent="0.25">
      <c r="A86" s="12"/>
      <c r="B86" s="20" t="s">
        <v>209</v>
      </c>
      <c r="C86" s="21" t="s">
        <v>210</v>
      </c>
      <c r="D86" s="22" t="s">
        <v>162</v>
      </c>
      <c r="E86" s="29">
        <v>0.42972706232321001</v>
      </c>
      <c r="F86" s="23">
        <v>1430</v>
      </c>
      <c r="G86" s="14">
        <f t="shared" si="2"/>
        <v>614.51</v>
      </c>
      <c r="H86" s="19">
        <f>G86/G114</f>
        <v>3.8983020655475537E-4</v>
      </c>
      <c r="I86" s="14">
        <f>ROUND(F86*Прил.10!$D$12,2)</f>
        <v>11497.2</v>
      </c>
      <c r="J86" s="14">
        <f t="shared" si="3"/>
        <v>4940.66</v>
      </c>
    </row>
    <row r="87" spans="1:10" s="5" customFormat="1" ht="15.6" hidden="1" customHeight="1" outlineLevel="1" x14ac:dyDescent="0.25">
      <c r="A87" s="12"/>
      <c r="B87" s="20" t="s">
        <v>211</v>
      </c>
      <c r="C87" s="21" t="s">
        <v>212</v>
      </c>
      <c r="D87" s="22" t="s">
        <v>166</v>
      </c>
      <c r="E87" s="29">
        <v>4.7267853391456997E-2</v>
      </c>
      <c r="F87" s="23">
        <v>11978</v>
      </c>
      <c r="G87" s="14">
        <f t="shared" si="2"/>
        <v>566.16999999999996</v>
      </c>
      <c r="H87" s="19">
        <f>G87/G114</f>
        <v>3.5916448559845379E-4</v>
      </c>
      <c r="I87" s="14">
        <f>ROUND(F87*Прил.10!$D$12,2)</f>
        <v>96303.12</v>
      </c>
      <c r="J87" s="14">
        <f t="shared" si="3"/>
        <v>4552.04</v>
      </c>
    </row>
    <row r="88" spans="1:10" s="5" customFormat="1" ht="46.9" hidden="1" customHeight="1" outlineLevel="1" x14ac:dyDescent="0.25">
      <c r="A88" s="12"/>
      <c r="B88" s="20" t="s">
        <v>213</v>
      </c>
      <c r="C88" s="21" t="s">
        <v>214</v>
      </c>
      <c r="D88" s="22" t="s">
        <v>215</v>
      </c>
      <c r="E88" s="29">
        <v>35.799999999999997</v>
      </c>
      <c r="F88" s="23">
        <v>15.41</v>
      </c>
      <c r="G88" s="14">
        <f t="shared" si="2"/>
        <v>551.67999999999995</v>
      </c>
      <c r="H88" s="19">
        <f>G88/G114</f>
        <v>3.4997238181986852E-4</v>
      </c>
      <c r="I88" s="14">
        <f>ROUND(F88*Прил.10!$D$12,2)</f>
        <v>123.9</v>
      </c>
      <c r="J88" s="14">
        <f t="shared" si="3"/>
        <v>4435.62</v>
      </c>
    </row>
    <row r="89" spans="1:10" s="5" customFormat="1" ht="15.6" hidden="1" customHeight="1" outlineLevel="1" x14ac:dyDescent="0.25">
      <c r="A89" s="12"/>
      <c r="B89" s="20" t="s">
        <v>216</v>
      </c>
      <c r="C89" s="21" t="s">
        <v>217</v>
      </c>
      <c r="D89" s="22" t="s">
        <v>166</v>
      </c>
      <c r="E89" s="29">
        <v>0.15985143629199</v>
      </c>
      <c r="F89" s="23">
        <v>3316.55</v>
      </c>
      <c r="G89" s="14">
        <f t="shared" si="2"/>
        <v>530.16</v>
      </c>
      <c r="H89" s="19">
        <f>G89/G114</f>
        <v>3.3632061692579304E-4</v>
      </c>
      <c r="I89" s="14">
        <f>ROUND(F89*Прил.10!$D$12,2)</f>
        <v>26665.06</v>
      </c>
      <c r="J89" s="14">
        <f t="shared" si="3"/>
        <v>4262.45</v>
      </c>
    </row>
    <row r="90" spans="1:10" s="5" customFormat="1" ht="31.15" hidden="1" customHeight="1" outlineLevel="1" x14ac:dyDescent="0.25">
      <c r="A90" s="12"/>
      <c r="B90" s="20" t="s">
        <v>218</v>
      </c>
      <c r="C90" s="21" t="s">
        <v>219</v>
      </c>
      <c r="D90" s="22" t="s">
        <v>162</v>
      </c>
      <c r="E90" s="29">
        <v>0.85886329064278</v>
      </c>
      <c r="F90" s="23">
        <v>600</v>
      </c>
      <c r="G90" s="14">
        <f t="shared" si="2"/>
        <v>515.32000000000005</v>
      </c>
      <c r="H90" s="19">
        <f>G90/G114</f>
        <v>3.2690648165497151E-4</v>
      </c>
      <c r="I90" s="14">
        <f>ROUND(F90*Прил.10!$D$12,2)</f>
        <v>4824</v>
      </c>
      <c r="J90" s="14">
        <f t="shared" si="3"/>
        <v>4143.16</v>
      </c>
    </row>
    <row r="91" spans="1:10" s="5" customFormat="1" ht="15.6" hidden="1" customHeight="1" outlineLevel="1" x14ac:dyDescent="0.25">
      <c r="A91" s="12"/>
      <c r="B91" s="20" t="s">
        <v>220</v>
      </c>
      <c r="C91" s="21" t="s">
        <v>221</v>
      </c>
      <c r="D91" s="22" t="s">
        <v>166</v>
      </c>
      <c r="E91" s="29">
        <v>0.14938215776111</v>
      </c>
      <c r="F91" s="23">
        <v>2606.9</v>
      </c>
      <c r="G91" s="14">
        <f t="shared" si="2"/>
        <v>389.42</v>
      </c>
      <c r="H91" s="19">
        <f>G91/G114</f>
        <v>2.4703858201909301E-4</v>
      </c>
      <c r="I91" s="14">
        <f>ROUND(F91*Прил.10!$D$12,2)</f>
        <v>20959.48</v>
      </c>
      <c r="J91" s="14">
        <f t="shared" si="3"/>
        <v>3130.97</v>
      </c>
    </row>
    <row r="92" spans="1:10" s="5" customFormat="1" ht="15.6" hidden="1" customHeight="1" outlineLevel="1" x14ac:dyDescent="0.25">
      <c r="A92" s="12"/>
      <c r="B92" s="20" t="s">
        <v>222</v>
      </c>
      <c r="C92" s="21" t="s">
        <v>223</v>
      </c>
      <c r="D92" s="22" t="s">
        <v>171</v>
      </c>
      <c r="E92" s="29">
        <v>9.9940187992517995</v>
      </c>
      <c r="F92" s="23">
        <v>35.53</v>
      </c>
      <c r="G92" s="14">
        <f t="shared" si="2"/>
        <v>355.09</v>
      </c>
      <c r="H92" s="19">
        <f>G92/G114</f>
        <v>2.2526046450916678E-4</v>
      </c>
      <c r="I92" s="14">
        <f>ROUND(F92*Прил.10!$D$12,2)</f>
        <v>285.66000000000003</v>
      </c>
      <c r="J92" s="14">
        <f t="shared" si="3"/>
        <v>2854.89</v>
      </c>
    </row>
    <row r="93" spans="1:10" s="5" customFormat="1" ht="46.9" hidden="1" customHeight="1" outlineLevel="1" x14ac:dyDescent="0.25">
      <c r="A93" s="12"/>
      <c r="B93" s="20" t="s">
        <v>224</v>
      </c>
      <c r="C93" s="21" t="s">
        <v>225</v>
      </c>
      <c r="D93" s="22" t="s">
        <v>154</v>
      </c>
      <c r="E93" s="29">
        <v>913.32862012654005</v>
      </c>
      <c r="F93" s="23">
        <v>0.37</v>
      </c>
      <c r="G93" s="14">
        <f t="shared" si="2"/>
        <v>337.93</v>
      </c>
      <c r="H93" s="19">
        <f>G93/G114</f>
        <v>2.143745776326642E-4</v>
      </c>
      <c r="I93" s="14">
        <f>ROUND(F93*Прил.10!$D$12,2)</f>
        <v>2.97</v>
      </c>
      <c r="J93" s="14">
        <f t="shared" si="3"/>
        <v>2712.59</v>
      </c>
    </row>
    <row r="94" spans="1:10" s="5" customFormat="1" ht="46.9" hidden="1" customHeight="1" outlineLevel="1" x14ac:dyDescent="0.25">
      <c r="A94" s="12"/>
      <c r="B94" s="20" t="s">
        <v>226</v>
      </c>
      <c r="C94" s="21" t="s">
        <v>227</v>
      </c>
      <c r="D94" s="22" t="s">
        <v>162</v>
      </c>
      <c r="E94" s="29">
        <v>0.29941119148794998</v>
      </c>
      <c r="F94" s="23">
        <v>1056</v>
      </c>
      <c r="G94" s="14">
        <f t="shared" ref="G94:G112" si="4">ROUND(F94*E94,2)</f>
        <v>316.18</v>
      </c>
      <c r="H94" s="19">
        <f>G94/G114</f>
        <v>2.0057690632940481E-4</v>
      </c>
      <c r="I94" s="14">
        <f>ROUND(F94*Прил.10!$D$12,2)</f>
        <v>8490.24</v>
      </c>
      <c r="J94" s="14">
        <f t="shared" ref="J94:J112" si="5">ROUND(I94*E94,2)</f>
        <v>2542.0700000000002</v>
      </c>
    </row>
    <row r="95" spans="1:10" s="5" customFormat="1" ht="15.6" hidden="1" customHeight="1" outlineLevel="1" x14ac:dyDescent="0.25">
      <c r="A95" s="12"/>
      <c r="B95" s="20" t="s">
        <v>228</v>
      </c>
      <c r="C95" s="21" t="s">
        <v>229</v>
      </c>
      <c r="D95" s="22" t="s">
        <v>166</v>
      </c>
      <c r="E95" s="29">
        <v>0.10349669963918</v>
      </c>
      <c r="F95" s="23">
        <v>1696.01</v>
      </c>
      <c r="G95" s="14">
        <f t="shared" si="4"/>
        <v>175.53</v>
      </c>
      <c r="H95" s="19">
        <f>G95/G114</f>
        <v>1.1135196523499408E-4</v>
      </c>
      <c r="I95" s="14">
        <f>ROUND(F95*Прил.10!$D$12,2)</f>
        <v>13635.92</v>
      </c>
      <c r="J95" s="14">
        <f t="shared" si="5"/>
        <v>1411.27</v>
      </c>
    </row>
    <row r="96" spans="1:10" s="5" customFormat="1" ht="15.6" hidden="1" customHeight="1" outlineLevel="1" x14ac:dyDescent="0.25">
      <c r="A96" s="12"/>
      <c r="B96" s="20" t="s">
        <v>230</v>
      </c>
      <c r="C96" s="21" t="s">
        <v>231</v>
      </c>
      <c r="D96" s="22" t="s">
        <v>162</v>
      </c>
      <c r="E96" s="29">
        <v>60.514783384326002</v>
      </c>
      <c r="F96" s="23">
        <v>2.44</v>
      </c>
      <c r="G96" s="14">
        <f t="shared" si="4"/>
        <v>147.66</v>
      </c>
      <c r="H96" s="19">
        <f>G96/G114</f>
        <v>9.3671914696058932E-5</v>
      </c>
      <c r="I96" s="14">
        <f>ROUND(F96*Прил.10!$D$12,2)</f>
        <v>19.62</v>
      </c>
      <c r="J96" s="14">
        <f t="shared" si="5"/>
        <v>1187.3</v>
      </c>
    </row>
    <row r="97" spans="1:10" s="5" customFormat="1" ht="46.9" hidden="1" customHeight="1" outlineLevel="1" x14ac:dyDescent="0.25">
      <c r="A97" s="12"/>
      <c r="B97" s="20" t="s">
        <v>232</v>
      </c>
      <c r="C97" s="21" t="s">
        <v>233</v>
      </c>
      <c r="D97" s="22" t="s">
        <v>166</v>
      </c>
      <c r="E97" s="29">
        <v>2.4838826284545E-2</v>
      </c>
      <c r="F97" s="23">
        <v>5817.58</v>
      </c>
      <c r="G97" s="14">
        <f t="shared" si="4"/>
        <v>144.5</v>
      </c>
      <c r="H97" s="19">
        <f>G97/G114</f>
        <v>9.1667287509010674E-5</v>
      </c>
      <c r="I97" s="14">
        <f>ROUND(F97*Прил.10!$D$12,2)</f>
        <v>46773.34</v>
      </c>
      <c r="J97" s="14">
        <f t="shared" si="5"/>
        <v>1161.79</v>
      </c>
    </row>
    <row r="98" spans="1:10" s="5" customFormat="1" ht="31.15" hidden="1" customHeight="1" outlineLevel="1" x14ac:dyDescent="0.25">
      <c r="A98" s="12"/>
      <c r="B98" s="20" t="s">
        <v>234</v>
      </c>
      <c r="C98" s="21" t="s">
        <v>235</v>
      </c>
      <c r="D98" s="22" t="s">
        <v>171</v>
      </c>
      <c r="E98" s="29">
        <v>4.9472538646853002</v>
      </c>
      <c r="F98" s="23">
        <v>28.72</v>
      </c>
      <c r="G98" s="14">
        <f t="shared" si="4"/>
        <v>142.09</v>
      </c>
      <c r="H98" s="19">
        <f>G98/G114</f>
        <v>9.0138442091040327E-5</v>
      </c>
      <c r="I98" s="14">
        <f>ROUND(F98*Прил.10!$D$12,2)</f>
        <v>230.91</v>
      </c>
      <c r="J98" s="14">
        <f t="shared" si="5"/>
        <v>1142.3699999999999</v>
      </c>
    </row>
    <row r="99" spans="1:10" s="5" customFormat="1" ht="31.15" hidden="1" customHeight="1" outlineLevel="1" x14ac:dyDescent="0.25">
      <c r="A99" s="12"/>
      <c r="B99" s="20" t="s">
        <v>236</v>
      </c>
      <c r="C99" s="21" t="s">
        <v>237</v>
      </c>
      <c r="D99" s="22" t="s">
        <v>166</v>
      </c>
      <c r="E99" s="29">
        <v>6.6835538086036997E-3</v>
      </c>
      <c r="F99" s="23">
        <v>9793</v>
      </c>
      <c r="G99" s="14">
        <f t="shared" si="4"/>
        <v>65.45</v>
      </c>
      <c r="H99" s="19">
        <f>G99/G114</f>
        <v>4.1519889048198952E-5</v>
      </c>
      <c r="I99" s="14">
        <f>ROUND(F99*Прил.10!$D$12,2)</f>
        <v>78735.72</v>
      </c>
      <c r="J99" s="14">
        <f t="shared" si="5"/>
        <v>526.23</v>
      </c>
    </row>
    <row r="100" spans="1:10" s="5" customFormat="1" ht="15.6" hidden="1" customHeight="1" outlineLevel="1" x14ac:dyDescent="0.25">
      <c r="A100" s="12"/>
      <c r="B100" s="20" t="s">
        <v>238</v>
      </c>
      <c r="C100" s="21" t="s">
        <v>239</v>
      </c>
      <c r="D100" s="22" t="s">
        <v>166</v>
      </c>
      <c r="E100" s="29">
        <v>3.3351344775581E-2</v>
      </c>
      <c r="F100" s="23">
        <v>1946.91</v>
      </c>
      <c r="G100" s="14">
        <f t="shared" si="4"/>
        <v>64.930000000000007</v>
      </c>
      <c r="H100" s="19">
        <f>G100/G114</f>
        <v>4.1190013688304942E-5</v>
      </c>
      <c r="I100" s="14">
        <f>ROUND(F100*Прил.10!$D$12,2)</f>
        <v>15653.16</v>
      </c>
      <c r="J100" s="14">
        <f t="shared" si="5"/>
        <v>522.04999999999995</v>
      </c>
    </row>
    <row r="101" spans="1:10" s="5" customFormat="1" ht="46.9" hidden="1" customHeight="1" outlineLevel="1" x14ac:dyDescent="0.25">
      <c r="A101" s="12"/>
      <c r="B101" s="20" t="s">
        <v>240</v>
      </c>
      <c r="C101" s="21" t="s">
        <v>241</v>
      </c>
      <c r="D101" s="22" t="s">
        <v>162</v>
      </c>
      <c r="E101" s="29">
        <v>9.5470248876154004E-2</v>
      </c>
      <c r="F101" s="23">
        <v>558.33000000000004</v>
      </c>
      <c r="G101" s="14">
        <f t="shared" si="4"/>
        <v>53.3</v>
      </c>
      <c r="H101" s="19">
        <f>G101/G114</f>
        <v>3.3812224389136809E-5</v>
      </c>
      <c r="I101" s="14">
        <f>ROUND(F101*Прил.10!$D$12,2)</f>
        <v>4488.97</v>
      </c>
      <c r="J101" s="14">
        <f t="shared" si="5"/>
        <v>428.56</v>
      </c>
    </row>
    <row r="102" spans="1:10" s="5" customFormat="1" ht="31.15" hidden="1" customHeight="1" outlineLevel="1" x14ac:dyDescent="0.25">
      <c r="A102" s="12"/>
      <c r="B102" s="20" t="s">
        <v>242</v>
      </c>
      <c r="C102" s="21" t="s">
        <v>243</v>
      </c>
      <c r="D102" s="22" t="s">
        <v>166</v>
      </c>
      <c r="E102" s="29">
        <v>8.6240516192468003E-3</v>
      </c>
      <c r="F102" s="23">
        <v>5989</v>
      </c>
      <c r="G102" s="14">
        <f t="shared" si="4"/>
        <v>51.65</v>
      </c>
      <c r="H102" s="19">
        <f>G102/G114</f>
        <v>3.2765504497165407E-5</v>
      </c>
      <c r="I102" s="14">
        <f>ROUND(F102*Прил.10!$D$12,2)</f>
        <v>48151.56</v>
      </c>
      <c r="J102" s="14">
        <f t="shared" si="5"/>
        <v>415.26</v>
      </c>
    </row>
    <row r="103" spans="1:10" s="5" customFormat="1" ht="15.6" hidden="1" customHeight="1" outlineLevel="1" x14ac:dyDescent="0.25">
      <c r="A103" s="12"/>
      <c r="B103" s="20" t="s">
        <v>244</v>
      </c>
      <c r="C103" s="21" t="s">
        <v>245</v>
      </c>
      <c r="D103" s="22" t="s">
        <v>171</v>
      </c>
      <c r="E103" s="29">
        <v>0.59446969007063999</v>
      </c>
      <c r="F103" s="23">
        <v>57.63</v>
      </c>
      <c r="G103" s="14">
        <f t="shared" si="4"/>
        <v>34.26</v>
      </c>
      <c r="H103" s="19">
        <f>G103/G114</f>
        <v>2.1733711211478931E-5</v>
      </c>
      <c r="I103" s="14">
        <f>ROUND(F103*Прил.10!$D$12,2)</f>
        <v>463.35</v>
      </c>
      <c r="J103" s="14">
        <f t="shared" si="5"/>
        <v>275.45</v>
      </c>
    </row>
    <row r="104" spans="1:10" s="5" customFormat="1" ht="62.45" hidden="1" customHeight="1" outlineLevel="1" x14ac:dyDescent="0.25">
      <c r="A104" s="12"/>
      <c r="B104" s="20" t="s">
        <v>246</v>
      </c>
      <c r="C104" s="21" t="s">
        <v>247</v>
      </c>
      <c r="D104" s="22" t="s">
        <v>171</v>
      </c>
      <c r="E104" s="29">
        <v>4.9450944260916003</v>
      </c>
      <c r="F104" s="23">
        <v>5.46</v>
      </c>
      <c r="G104" s="14">
        <f t="shared" si="4"/>
        <v>27</v>
      </c>
      <c r="H104" s="19">
        <f>G104/G114</f>
        <v>1.7128143686804763E-5</v>
      </c>
      <c r="I104" s="14">
        <f>ROUND(F104*Прил.10!$D$12,2)</f>
        <v>43.9</v>
      </c>
      <c r="J104" s="14">
        <f t="shared" si="5"/>
        <v>217.09</v>
      </c>
    </row>
    <row r="105" spans="1:10" s="5" customFormat="1" ht="31.15" hidden="1" customHeight="1" outlineLevel="1" x14ac:dyDescent="0.25">
      <c r="A105" s="12"/>
      <c r="B105" s="20" t="s">
        <v>248</v>
      </c>
      <c r="C105" s="21" t="s">
        <v>249</v>
      </c>
      <c r="D105" s="22" t="s">
        <v>166</v>
      </c>
      <c r="E105" s="29">
        <v>3.4430231895209003E-2</v>
      </c>
      <c r="F105" s="23">
        <v>734.5</v>
      </c>
      <c r="G105" s="14">
        <f t="shared" si="4"/>
        <v>25.29</v>
      </c>
      <c r="H105" s="19">
        <f>G105/G114</f>
        <v>1.6043361253307127E-5</v>
      </c>
      <c r="I105" s="14">
        <f>ROUND(F105*Прил.10!$D$12,2)</f>
        <v>5905.38</v>
      </c>
      <c r="J105" s="14">
        <f t="shared" si="5"/>
        <v>203.32</v>
      </c>
    </row>
    <row r="106" spans="1:10" s="5" customFormat="1" ht="31.15" hidden="1" customHeight="1" outlineLevel="1" x14ac:dyDescent="0.25">
      <c r="A106" s="12"/>
      <c r="B106" s="20" t="s">
        <v>250</v>
      </c>
      <c r="C106" s="21" t="s">
        <v>251</v>
      </c>
      <c r="D106" s="22" t="s">
        <v>166</v>
      </c>
      <c r="E106" s="29">
        <v>8.2537026734214004E-4</v>
      </c>
      <c r="F106" s="23">
        <v>10315.01</v>
      </c>
      <c r="G106" s="14">
        <f t="shared" si="4"/>
        <v>8.51</v>
      </c>
      <c r="H106" s="19">
        <f>G106/G114</f>
        <v>5.3985371398040191E-6</v>
      </c>
      <c r="I106" s="14">
        <f>ROUND(F106*Прил.10!$D$12,2)</f>
        <v>82932.679999999993</v>
      </c>
      <c r="J106" s="14">
        <f t="shared" si="5"/>
        <v>68.45</v>
      </c>
    </row>
    <row r="107" spans="1:10" s="5" customFormat="1" ht="31.15" hidden="1" customHeight="1" outlineLevel="1" x14ac:dyDescent="0.25">
      <c r="A107" s="12"/>
      <c r="B107" s="20" t="s">
        <v>252</v>
      </c>
      <c r="C107" s="21" t="s">
        <v>253</v>
      </c>
      <c r="D107" s="22" t="s">
        <v>166</v>
      </c>
      <c r="E107" s="29">
        <v>2.6330677751371E-2</v>
      </c>
      <c r="F107" s="23">
        <v>300</v>
      </c>
      <c r="G107" s="14">
        <f t="shared" si="4"/>
        <v>7.9</v>
      </c>
      <c r="H107" s="19">
        <f>G107/G114</f>
        <v>5.0115679676206532E-6</v>
      </c>
      <c r="I107" s="14">
        <f>ROUND(F107*Прил.10!$D$12,2)</f>
        <v>2412</v>
      </c>
      <c r="J107" s="14">
        <f t="shared" si="5"/>
        <v>63.51</v>
      </c>
    </row>
    <row r="108" spans="1:10" s="5" customFormat="1" ht="31.15" hidden="1" customHeight="1" outlineLevel="1" x14ac:dyDescent="0.25">
      <c r="A108" s="12"/>
      <c r="B108" s="20" t="s">
        <v>254</v>
      </c>
      <c r="C108" s="21" t="s">
        <v>255</v>
      </c>
      <c r="D108" s="22" t="s">
        <v>162</v>
      </c>
      <c r="E108" s="29">
        <v>4.7821295116347001E-2</v>
      </c>
      <c r="F108" s="23">
        <v>108.4</v>
      </c>
      <c r="G108" s="14">
        <f t="shared" si="4"/>
        <v>5.18</v>
      </c>
      <c r="H108" s="19">
        <f>G108/G114</f>
        <v>3.2860660850980986E-6</v>
      </c>
      <c r="I108" s="14">
        <f>ROUND(F108*Прил.10!$D$12,2)</f>
        <v>871.54</v>
      </c>
      <c r="J108" s="14">
        <f t="shared" si="5"/>
        <v>41.68</v>
      </c>
    </row>
    <row r="109" spans="1:10" s="5" customFormat="1" ht="15.6" hidden="1" customHeight="1" outlineLevel="1" x14ac:dyDescent="0.25">
      <c r="A109" s="12"/>
      <c r="B109" s="20" t="s">
        <v>256</v>
      </c>
      <c r="C109" s="21" t="s">
        <v>257</v>
      </c>
      <c r="D109" s="22" t="s">
        <v>166</v>
      </c>
      <c r="E109" s="29">
        <v>2.7044330564765002E-4</v>
      </c>
      <c r="F109" s="23">
        <v>14312.87</v>
      </c>
      <c r="G109" s="14">
        <f t="shared" si="4"/>
        <v>3.87</v>
      </c>
      <c r="H109" s="19">
        <f>G109/G114</f>
        <v>2.4550339284420161E-6</v>
      </c>
      <c r="I109" s="14">
        <f>ROUND(F109*Прил.10!$D$12,2)</f>
        <v>115075.47</v>
      </c>
      <c r="J109" s="14">
        <f t="shared" si="5"/>
        <v>31.12</v>
      </c>
    </row>
    <row r="110" spans="1:10" s="5" customFormat="1" ht="31.15" hidden="1" customHeight="1" outlineLevel="1" x14ac:dyDescent="0.25">
      <c r="A110" s="12"/>
      <c r="B110" s="20" t="s">
        <v>258</v>
      </c>
      <c r="C110" s="21" t="s">
        <v>259</v>
      </c>
      <c r="D110" s="22" t="s">
        <v>162</v>
      </c>
      <c r="E110" s="29">
        <v>4.2199108154364E-2</v>
      </c>
      <c r="F110" s="23">
        <v>59.99</v>
      </c>
      <c r="G110" s="14">
        <f t="shared" si="4"/>
        <v>2.5299999999999998</v>
      </c>
      <c r="H110" s="19">
        <f>G110/G114</f>
        <v>1.6049705010228164E-6</v>
      </c>
      <c r="I110" s="14">
        <f>ROUND(F110*Прил.10!$D$12,2)</f>
        <v>482.32</v>
      </c>
      <c r="J110" s="14">
        <f t="shared" si="5"/>
        <v>20.350000000000001</v>
      </c>
    </row>
    <row r="111" spans="1:10" s="5" customFormat="1" ht="15.6" hidden="1" customHeight="1" outlineLevel="1" x14ac:dyDescent="0.25">
      <c r="A111" s="12"/>
      <c r="B111" s="20" t="s">
        <v>260</v>
      </c>
      <c r="C111" s="21" t="s">
        <v>261</v>
      </c>
      <c r="D111" s="22" t="s">
        <v>262</v>
      </c>
      <c r="E111" s="29">
        <v>0.62344899648065999</v>
      </c>
      <c r="F111" s="23">
        <v>1.82</v>
      </c>
      <c r="G111" s="14">
        <f t="shared" si="4"/>
        <v>1.1299999999999999</v>
      </c>
      <c r="H111" s="19">
        <f>G111/G114</f>
        <v>7.1684453207738443E-7</v>
      </c>
      <c r="I111" s="14">
        <f>ROUND(F111*Прил.10!$D$12,2)</f>
        <v>14.63</v>
      </c>
      <c r="J111" s="14">
        <f t="shared" si="5"/>
        <v>9.1199999999999992</v>
      </c>
    </row>
    <row r="112" spans="1:10" s="5" customFormat="1" ht="15.6" hidden="1" customHeight="1" outlineLevel="1" x14ac:dyDescent="0.25">
      <c r="A112" s="12"/>
      <c r="B112" s="20" t="s">
        <v>263</v>
      </c>
      <c r="C112" s="21" t="s">
        <v>264</v>
      </c>
      <c r="D112" s="22" t="s">
        <v>262</v>
      </c>
      <c r="E112" s="29">
        <v>4.1731075526165E-2</v>
      </c>
      <c r="F112" s="23">
        <v>6.67</v>
      </c>
      <c r="G112" s="14">
        <f t="shared" si="4"/>
        <v>0.28000000000000003</v>
      </c>
      <c r="H112" s="19">
        <f>G112/G114</f>
        <v>1.7762519378908643E-7</v>
      </c>
      <c r="I112" s="14">
        <f>ROUND(F112*Прил.10!$D$12,2)</f>
        <v>53.63</v>
      </c>
      <c r="J112" s="14">
        <f t="shared" si="5"/>
        <v>2.2400000000000002</v>
      </c>
    </row>
    <row r="113" spans="1:10" s="5" customFormat="1" ht="15.6" customHeight="1" collapsed="1" x14ac:dyDescent="0.25">
      <c r="A113" s="12"/>
      <c r="B113" s="109" t="s">
        <v>325</v>
      </c>
      <c r="C113" s="109"/>
      <c r="D113" s="109"/>
      <c r="E113" s="109"/>
      <c r="F113" s="112"/>
      <c r="G113" s="14">
        <f>SUM(G62:G112)</f>
        <v>350178.22</v>
      </c>
      <c r="H113" s="19">
        <f>SUM(H62:H112)</f>
        <v>0.22214455067220476</v>
      </c>
      <c r="I113" s="14"/>
      <c r="J113" s="14">
        <f>SUM(J62:J112)</f>
        <v>2815416.0800000005</v>
      </c>
    </row>
    <row r="114" spans="1:10" s="5" customFormat="1" ht="15.6" customHeight="1" x14ac:dyDescent="0.25">
      <c r="A114" s="12"/>
      <c r="B114" s="109" t="s">
        <v>326</v>
      </c>
      <c r="C114" s="108"/>
      <c r="D114" s="109"/>
      <c r="E114" s="109"/>
      <c r="F114" s="112"/>
      <c r="G114" s="14">
        <f>G61+G113</f>
        <v>1576352.96</v>
      </c>
      <c r="H114" s="19">
        <f>H61+H113</f>
        <v>0.77661792191515278</v>
      </c>
      <c r="I114" s="14"/>
      <c r="J114" s="14">
        <f>J61+J113</f>
        <v>12673867.41</v>
      </c>
    </row>
    <row r="115" spans="1:10" s="5" customFormat="1" ht="15.6" customHeight="1" x14ac:dyDescent="0.25">
      <c r="A115" s="12"/>
      <c r="B115" s="22"/>
      <c r="C115" s="21" t="s">
        <v>327</v>
      </c>
      <c r="D115" s="22"/>
      <c r="E115" s="22"/>
      <c r="F115" s="25"/>
      <c r="G115" s="25">
        <f>+G14+G50+G114</f>
        <v>1798963.5645485912</v>
      </c>
      <c r="H115" s="26"/>
      <c r="I115" s="14"/>
      <c r="J115" s="25">
        <f>+J14+J50+J114</f>
        <v>18658133.629999999</v>
      </c>
    </row>
    <row r="116" spans="1:10" s="5" customFormat="1" ht="15.6" customHeight="1" x14ac:dyDescent="0.25">
      <c r="A116" s="12"/>
      <c r="B116" s="22"/>
      <c r="C116" s="21" t="s">
        <v>328</v>
      </c>
      <c r="D116" s="27">
        <v>1.0887161273863</v>
      </c>
      <c r="E116" s="22"/>
      <c r="F116" s="25"/>
      <c r="G116" s="25">
        <f>(G14+G16)*D116</f>
        <v>130627.94376089479</v>
      </c>
      <c r="H116" s="26"/>
      <c r="I116" s="14"/>
      <c r="J116" s="14">
        <f>(J14+J16)*D116</f>
        <v>5988447.0330716884</v>
      </c>
    </row>
    <row r="117" spans="1:10" s="5" customFormat="1" ht="15.6" customHeight="1" x14ac:dyDescent="0.25">
      <c r="A117" s="12"/>
      <c r="B117" s="22"/>
      <c r="C117" s="21" t="s">
        <v>329</v>
      </c>
      <c r="D117" s="27">
        <v>0.70546217249979004</v>
      </c>
      <c r="E117" s="22"/>
      <c r="F117" s="25"/>
      <c r="G117" s="25">
        <f>(G14+G16)*D117</f>
        <v>84643.802619122347</v>
      </c>
      <c r="H117" s="26"/>
      <c r="I117" s="14"/>
      <c r="J117" s="14">
        <f>(J14+J16)*D117</f>
        <v>3880371.3360918071</v>
      </c>
    </row>
    <row r="118" spans="1:10" s="5" customFormat="1" ht="15.6" customHeight="1" x14ac:dyDescent="0.25">
      <c r="A118" s="12"/>
      <c r="B118" s="22"/>
      <c r="C118" s="21" t="s">
        <v>330</v>
      </c>
      <c r="D118" s="22"/>
      <c r="E118" s="22"/>
      <c r="F118" s="25"/>
      <c r="G118" s="25">
        <f>G115+G116+G117</f>
        <v>2014235.3109286083</v>
      </c>
      <c r="H118" s="26"/>
      <c r="I118" s="14"/>
      <c r="J118" s="25">
        <f>J115+J116+J117</f>
        <v>28526951.999163494</v>
      </c>
    </row>
    <row r="119" spans="1:10" s="5" customFormat="1" ht="15.6" customHeight="1" x14ac:dyDescent="0.25">
      <c r="A119" s="12"/>
      <c r="B119" s="22"/>
      <c r="C119" s="21" t="s">
        <v>331</v>
      </c>
      <c r="D119" s="22"/>
      <c r="E119" s="22"/>
      <c r="F119" s="25"/>
      <c r="G119" s="25">
        <f>G118</f>
        <v>2014235.3109286083</v>
      </c>
      <c r="H119" s="26"/>
      <c r="I119" s="14"/>
      <c r="J119" s="14">
        <f>J118</f>
        <v>28526951.999163494</v>
      </c>
    </row>
    <row r="120" spans="1:10" s="5" customFormat="1" ht="15.6" customHeight="1" x14ac:dyDescent="0.25">
      <c r="A120" s="12"/>
      <c r="B120" s="22"/>
      <c r="C120" s="21" t="s">
        <v>302</v>
      </c>
      <c r="D120" s="22" t="s">
        <v>332</v>
      </c>
      <c r="E120" s="22">
        <v>1</v>
      </c>
      <c r="F120" s="25"/>
      <c r="G120" s="25">
        <f>G119/E120</f>
        <v>2014235.3109286083</v>
      </c>
      <c r="H120" s="26"/>
      <c r="I120" s="14"/>
      <c r="J120" s="25">
        <f>J119/E120</f>
        <v>28526951.999163494</v>
      </c>
    </row>
    <row r="121" spans="1:10" s="5" customFormat="1" ht="15.6" customHeight="1" x14ac:dyDescent="0.25">
      <c r="F121" s="30"/>
      <c r="G121" s="30"/>
      <c r="I121" s="30"/>
      <c r="J121" s="30"/>
    </row>
    <row r="122" spans="1:10" s="5" customFormat="1" ht="15.6" customHeight="1" x14ac:dyDescent="0.25">
      <c r="A122" s="5" t="s">
        <v>32</v>
      </c>
      <c r="F122" s="30"/>
      <c r="G122" s="30"/>
      <c r="I122" s="30"/>
      <c r="J122" s="30"/>
    </row>
    <row r="123" spans="1:10" s="5" customFormat="1" ht="15.6" customHeight="1" x14ac:dyDescent="0.25">
      <c r="A123" s="7" t="s">
        <v>33</v>
      </c>
      <c r="F123" s="30"/>
      <c r="G123" s="30"/>
      <c r="I123" s="30"/>
      <c r="J123" s="30"/>
    </row>
    <row r="124" spans="1:10" s="5" customFormat="1" ht="15.6" customHeight="1" x14ac:dyDescent="0.25">
      <c r="F124" s="30"/>
      <c r="G124" s="30"/>
      <c r="I124" s="30"/>
      <c r="J124" s="30"/>
    </row>
    <row r="125" spans="1:10" s="5" customFormat="1" ht="15.6" customHeight="1" x14ac:dyDescent="0.25">
      <c r="A125" s="5" t="s">
        <v>414</v>
      </c>
      <c r="F125" s="30"/>
      <c r="G125" s="30"/>
      <c r="I125" s="30"/>
      <c r="J125" s="30"/>
    </row>
    <row r="126" spans="1:10" s="5" customFormat="1" ht="15.6" customHeight="1" x14ac:dyDescent="0.25">
      <c r="A126" s="7" t="s">
        <v>34</v>
      </c>
      <c r="F126" s="30"/>
      <c r="G126" s="30"/>
      <c r="I126" s="30"/>
      <c r="J126" s="30"/>
    </row>
    <row r="127" spans="1:10" s="5" customFormat="1" ht="15.6" customHeight="1" x14ac:dyDescent="0.25">
      <c r="F127" s="30"/>
      <c r="G127" s="30"/>
      <c r="I127" s="30"/>
      <c r="J127" s="30"/>
    </row>
  </sheetData>
  <sheetProtection formatCells="0" formatColumns="0" formatRows="0" insertColumns="0" insertRows="0" insertHyperlinks="0" deleteColumns="0" deleteRows="0" sort="0" autoFilter="0" pivotTables="0"/>
  <mergeCells count="26"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</mergeCells>
  <conditionalFormatting sqref="E13:E12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K32" sqref="K32:K33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6" customHeight="1" x14ac:dyDescent="0.25">
      <c r="A1" s="124" t="s">
        <v>333</v>
      </c>
      <c r="B1" s="124"/>
      <c r="C1" s="124"/>
      <c r="D1" s="124"/>
      <c r="E1" s="124"/>
      <c r="F1" s="124"/>
      <c r="G1" s="124"/>
    </row>
    <row r="2" spans="1:7" ht="21.75" customHeight="1" x14ac:dyDescent="0.25">
      <c r="A2" s="34"/>
      <c r="B2" s="34"/>
      <c r="C2" s="34"/>
      <c r="D2" s="34"/>
      <c r="E2" s="34"/>
      <c r="F2" s="34"/>
      <c r="G2" s="34"/>
    </row>
    <row r="3" spans="1:7" ht="15.6" customHeight="1" x14ac:dyDescent="0.25">
      <c r="A3" s="103" t="s">
        <v>334</v>
      </c>
      <c r="B3" s="103"/>
      <c r="C3" s="103"/>
      <c r="D3" s="103"/>
      <c r="E3" s="103"/>
      <c r="F3" s="103"/>
      <c r="G3" s="103"/>
    </row>
    <row r="4" spans="1:7" ht="30" customHeight="1" x14ac:dyDescent="0.25">
      <c r="A4" s="132" t="s">
        <v>335</v>
      </c>
      <c r="B4" s="132"/>
      <c r="C4" s="132"/>
      <c r="D4" s="132"/>
      <c r="E4" s="132"/>
      <c r="F4" s="132"/>
      <c r="G4" s="132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" customHeight="1" x14ac:dyDescent="0.25">
      <c r="A6" s="133" t="s">
        <v>306</v>
      </c>
      <c r="B6" s="133" t="s">
        <v>56</v>
      </c>
      <c r="C6" s="133" t="s">
        <v>268</v>
      </c>
      <c r="D6" s="133" t="s">
        <v>58</v>
      </c>
      <c r="E6" s="134" t="s">
        <v>307</v>
      </c>
      <c r="F6" s="133" t="s">
        <v>60</v>
      </c>
      <c r="G6" s="133"/>
    </row>
    <row r="7" spans="1:7" s="5" customFormat="1" ht="15.6" customHeight="1" x14ac:dyDescent="0.25">
      <c r="A7" s="133"/>
      <c r="B7" s="133"/>
      <c r="C7" s="133"/>
      <c r="D7" s="133"/>
      <c r="E7" s="135"/>
      <c r="F7" s="3" t="s">
        <v>310</v>
      </c>
      <c r="G7" s="3" t="s">
        <v>62</v>
      </c>
    </row>
    <row r="8" spans="1:7" s="5" customFormat="1" ht="15.6" customHeigh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7" s="5" customFormat="1" ht="15.6" customHeight="1" x14ac:dyDescent="0.25">
      <c r="A9" s="13"/>
      <c r="B9" s="129" t="s">
        <v>336</v>
      </c>
      <c r="C9" s="129"/>
      <c r="D9" s="129"/>
      <c r="E9" s="129"/>
      <c r="F9" s="129"/>
      <c r="G9" s="129"/>
    </row>
    <row r="10" spans="1:7" s="5" customFormat="1" ht="31.15" customHeight="1" x14ac:dyDescent="0.25">
      <c r="A10" s="22"/>
      <c r="B10" s="56"/>
      <c r="C10" s="21" t="s">
        <v>337</v>
      </c>
      <c r="D10" s="56"/>
      <c r="E10" s="57"/>
      <c r="F10" s="25"/>
      <c r="G10" s="25">
        <v>0</v>
      </c>
    </row>
    <row r="11" spans="1:7" s="5" customFormat="1" ht="15.6" customHeight="1" x14ac:dyDescent="0.25">
      <c r="A11" s="22"/>
      <c r="B11" s="129" t="s">
        <v>338</v>
      </c>
      <c r="C11" s="129"/>
      <c r="D11" s="129"/>
      <c r="E11" s="130"/>
      <c r="F11" s="131"/>
      <c r="G11" s="131"/>
    </row>
    <row r="12" spans="1:7" s="5" customFormat="1" ht="31.15" customHeight="1" x14ac:dyDescent="0.25">
      <c r="A12" s="22"/>
      <c r="B12" s="21"/>
      <c r="C12" s="21" t="s">
        <v>339</v>
      </c>
      <c r="D12" s="21"/>
      <c r="E12" s="29"/>
      <c r="F12" s="25"/>
      <c r="G12" s="25">
        <v>0</v>
      </c>
    </row>
    <row r="13" spans="1:7" s="5" customFormat="1" ht="15.6" customHeight="1" x14ac:dyDescent="0.25">
      <c r="A13" s="22"/>
      <c r="B13" s="21"/>
      <c r="C13" s="21" t="s">
        <v>340</v>
      </c>
      <c r="D13" s="21"/>
      <c r="E13" s="29"/>
      <c r="F13" s="25"/>
      <c r="G13" s="25">
        <f>G12</f>
        <v>0</v>
      </c>
    </row>
    <row r="14" spans="1:7" s="5" customFormat="1" ht="15.6" customHeight="1" x14ac:dyDescent="0.25"/>
    <row r="15" spans="1:7" s="5" customFormat="1" ht="15.6" customHeight="1" x14ac:dyDescent="0.25">
      <c r="A15" s="5" t="s">
        <v>32</v>
      </c>
    </row>
    <row r="16" spans="1:7" s="5" customFormat="1" ht="15.6" customHeight="1" x14ac:dyDescent="0.25">
      <c r="A16" s="7" t="s">
        <v>33</v>
      </c>
    </row>
    <row r="17" spans="1:1" s="5" customFormat="1" ht="15.6" customHeight="1" x14ac:dyDescent="0.25"/>
    <row r="18" spans="1:1" s="5" customFormat="1" ht="15.6" customHeight="1" x14ac:dyDescent="0.25">
      <c r="A18" s="5" t="s">
        <v>414</v>
      </c>
    </row>
    <row r="19" spans="1:1" s="5" customFormat="1" ht="15.6" customHeight="1" x14ac:dyDescent="0.25">
      <c r="A19" s="7" t="s">
        <v>34</v>
      </c>
    </row>
    <row r="20" spans="1:1" s="5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0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A12" sqref="A12:C17"/>
    </sheetView>
  </sheetViews>
  <sheetFormatPr defaultRowHeight="15" x14ac:dyDescent="0.25"/>
  <cols>
    <col min="1" max="1" width="12.7109375" customWidth="1"/>
    <col min="2" max="2" width="22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5"/>
      <c r="B1" s="5"/>
      <c r="C1" s="5"/>
      <c r="D1" s="5" t="s">
        <v>341</v>
      </c>
    </row>
    <row r="2" spans="1:4" ht="15.75" customHeight="1" x14ac:dyDescent="0.25">
      <c r="A2" s="5"/>
      <c r="B2" s="5"/>
      <c r="C2" s="5"/>
      <c r="D2" s="5"/>
    </row>
    <row r="3" spans="1:4" ht="15.75" customHeight="1" x14ac:dyDescent="0.25">
      <c r="A3" s="5"/>
      <c r="B3" s="10" t="s">
        <v>342</v>
      </c>
      <c r="C3" s="5"/>
      <c r="D3" s="5"/>
    </row>
    <row r="4" spans="1:4" ht="15.75" customHeight="1" x14ac:dyDescent="0.25">
      <c r="A4" s="5"/>
      <c r="B4" s="5"/>
      <c r="C4" s="5"/>
      <c r="D4" s="5"/>
    </row>
    <row r="5" spans="1:4" ht="50.25" customHeight="1" x14ac:dyDescent="0.25">
      <c r="A5" s="132" t="s">
        <v>343</v>
      </c>
      <c r="B5" s="132"/>
      <c r="C5" s="132"/>
      <c r="D5" s="69" t="str">
        <f>'Прил.5 Расчет СМР и ОБ'!D6:J6</f>
        <v>Кабельные сооружения для прокладки кабельной линии (железобетонные лотки) ЗПС 500 кВ</v>
      </c>
    </row>
    <row r="6" spans="1:4" ht="15.75" customHeight="1" x14ac:dyDescent="0.25">
      <c r="A6" s="5" t="s">
        <v>344</v>
      </c>
      <c r="B6" s="5"/>
      <c r="C6" s="5"/>
      <c r="D6" s="5"/>
    </row>
    <row r="7" spans="1:4" ht="15.75" customHeight="1" x14ac:dyDescent="0.25">
      <c r="A7" s="5"/>
      <c r="B7" s="5"/>
      <c r="C7" s="5"/>
      <c r="D7" s="5"/>
    </row>
    <row r="8" spans="1:4" x14ac:dyDescent="0.25">
      <c r="A8" s="104" t="s">
        <v>345</v>
      </c>
      <c r="B8" s="104" t="s">
        <v>346</v>
      </c>
      <c r="C8" s="104" t="s">
        <v>347</v>
      </c>
      <c r="D8" s="104" t="s">
        <v>348</v>
      </c>
    </row>
    <row r="9" spans="1:4" x14ac:dyDescent="0.25">
      <c r="A9" s="104"/>
      <c r="B9" s="104"/>
      <c r="C9" s="104"/>
      <c r="D9" s="104"/>
    </row>
    <row r="10" spans="1:4" ht="15.75" customHeight="1" x14ac:dyDescent="0.25">
      <c r="A10" s="3">
        <v>1</v>
      </c>
      <c r="B10" s="3">
        <v>2</v>
      </c>
      <c r="C10" s="3">
        <v>3</v>
      </c>
      <c r="D10" s="3">
        <v>4</v>
      </c>
    </row>
    <row r="11" spans="1:4" ht="63" customHeight="1" x14ac:dyDescent="0.25">
      <c r="A11" s="3" t="s">
        <v>349</v>
      </c>
      <c r="B11" s="3" t="s">
        <v>350</v>
      </c>
      <c r="C11" s="36" t="str">
        <f>D5</f>
        <v>Кабельные сооружения для прокладки кабельной линии (железобетонные лотки) ЗПС 500 кВ</v>
      </c>
      <c r="D11" s="70">
        <f>'Прил.4 РМ'!C41/1000</f>
        <v>30212.478999999999</v>
      </c>
    </row>
    <row r="12" spans="1:4" ht="15.75" x14ac:dyDescent="0.25">
      <c r="A12" s="5"/>
      <c r="B12" s="5"/>
      <c r="C12" s="5"/>
    </row>
    <row r="13" spans="1:4" ht="15.75" x14ac:dyDescent="0.25">
      <c r="A13" s="5" t="s">
        <v>32</v>
      </c>
      <c r="B13" s="5"/>
      <c r="C13" s="5"/>
      <c r="D13" s="71"/>
    </row>
    <row r="14" spans="1:4" ht="15.75" x14ac:dyDescent="0.25">
      <c r="A14" s="7" t="s">
        <v>33</v>
      </c>
      <c r="B14" s="5"/>
      <c r="C14" s="5"/>
      <c r="D14" s="71"/>
    </row>
    <row r="15" spans="1:4" ht="15.75" x14ac:dyDescent="0.25">
      <c r="A15" s="5"/>
      <c r="B15" s="5"/>
      <c r="C15" s="5"/>
      <c r="D15" s="71"/>
    </row>
    <row r="16" spans="1:4" ht="15.75" x14ac:dyDescent="0.25">
      <c r="A16" s="5" t="s">
        <v>414</v>
      </c>
      <c r="B16" s="5"/>
      <c r="C16" s="5"/>
      <c r="D16" s="71"/>
    </row>
    <row r="17" spans="1:4" ht="20.25" customHeight="1" x14ac:dyDescent="0.25">
      <c r="A17" s="7" t="s">
        <v>34</v>
      </c>
      <c r="B17" s="5"/>
      <c r="C17" s="5"/>
      <c r="D17" s="7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1"/>
  <sheetViews>
    <sheetView view="pageBreakPreview" zoomScale="60" zoomScaleNormal="100" workbookViewId="0">
      <selection activeCell="B25" sqref="B25:D30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6" customHeight="1" x14ac:dyDescent="0.25">
      <c r="B4" s="97" t="s">
        <v>351</v>
      </c>
      <c r="C4" s="97"/>
      <c r="D4" s="97"/>
    </row>
    <row r="5" spans="2:5" ht="18" customHeight="1" x14ac:dyDescent="0.25">
      <c r="B5" s="31"/>
    </row>
    <row r="6" spans="2:5" ht="15.6" customHeight="1" x14ac:dyDescent="0.25">
      <c r="B6" s="103" t="s">
        <v>352</v>
      </c>
      <c r="C6" s="103"/>
      <c r="D6" s="103"/>
    </row>
    <row r="7" spans="2:5" ht="18" customHeight="1" x14ac:dyDescent="0.25">
      <c r="B7" s="2"/>
    </row>
    <row r="8" spans="2:5" s="5" customFormat="1" ht="46.9" customHeight="1" x14ac:dyDescent="0.25">
      <c r="B8" s="3" t="s">
        <v>353</v>
      </c>
      <c r="C8" s="3" t="s">
        <v>354</v>
      </c>
      <c r="D8" s="3" t="s">
        <v>355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356</v>
      </c>
      <c r="C10" s="3" t="s">
        <v>357</v>
      </c>
      <c r="D10" s="3">
        <v>44.29</v>
      </c>
    </row>
    <row r="11" spans="2:5" s="5" customFormat="1" ht="29.25" customHeight="1" x14ac:dyDescent="0.25">
      <c r="B11" s="3" t="s">
        <v>358</v>
      </c>
      <c r="C11" s="3" t="s">
        <v>357</v>
      </c>
      <c r="D11" s="3">
        <v>13.47</v>
      </c>
    </row>
    <row r="12" spans="2:5" s="5" customFormat="1" ht="29.25" customHeight="1" x14ac:dyDescent="0.25">
      <c r="B12" s="3" t="s">
        <v>359</v>
      </c>
      <c r="C12" s="3" t="s">
        <v>357</v>
      </c>
      <c r="D12" s="3">
        <v>8.0399999999999991</v>
      </c>
    </row>
    <row r="13" spans="2:5" s="5" customFormat="1" ht="30.75" customHeight="1" x14ac:dyDescent="0.25">
      <c r="B13" s="3" t="s">
        <v>360</v>
      </c>
      <c r="C13" s="4" t="s">
        <v>361</v>
      </c>
      <c r="D13" s="3">
        <v>6.26</v>
      </c>
    </row>
    <row r="14" spans="2:5" s="5" customFormat="1" ht="89.25" customHeight="1" x14ac:dyDescent="0.25">
      <c r="B14" s="3" t="s">
        <v>362</v>
      </c>
      <c r="C14" s="3" t="s">
        <v>363</v>
      </c>
      <c r="D14" s="32">
        <v>3.9E-2</v>
      </c>
    </row>
    <row r="15" spans="2:5" s="5" customFormat="1" ht="78" customHeight="1" x14ac:dyDescent="0.25">
      <c r="B15" s="3" t="s">
        <v>364</v>
      </c>
      <c r="C15" s="3" t="s">
        <v>365</v>
      </c>
      <c r="D15" s="32">
        <v>2.1000000000000001E-2</v>
      </c>
      <c r="E15" s="6"/>
    </row>
    <row r="16" spans="2:5" s="5" customFormat="1" ht="34.5" customHeight="1" x14ac:dyDescent="0.25">
      <c r="B16" s="3" t="s">
        <v>292</v>
      </c>
      <c r="C16" s="3"/>
      <c r="D16" s="3" t="s">
        <v>366</v>
      </c>
    </row>
    <row r="17" spans="2:4" s="5" customFormat="1" ht="31.5" customHeight="1" x14ac:dyDescent="0.25">
      <c r="B17" s="3" t="s">
        <v>367</v>
      </c>
      <c r="C17" s="3" t="s">
        <v>368</v>
      </c>
      <c r="D17" s="32">
        <v>2.1399999999999999E-2</v>
      </c>
    </row>
    <row r="18" spans="2:4" s="5" customFormat="1" ht="31.5" customHeight="1" x14ac:dyDescent="0.25">
      <c r="B18" s="3" t="s">
        <v>369</v>
      </c>
      <c r="C18" s="3" t="s">
        <v>370</v>
      </c>
      <c r="D18" s="32">
        <v>2E-3</v>
      </c>
    </row>
    <row r="19" spans="2:4" s="5" customFormat="1" ht="24" customHeight="1" x14ac:dyDescent="0.25">
      <c r="B19" s="3" t="s">
        <v>300</v>
      </c>
      <c r="C19" s="3" t="s">
        <v>371</v>
      </c>
      <c r="D19" s="32">
        <v>0.03</v>
      </c>
    </row>
    <row r="20" spans="2:4" s="5" customFormat="1" ht="15.6" customHeight="1" x14ac:dyDescent="0.25">
      <c r="B20" s="9"/>
    </row>
    <row r="21" spans="2:4" s="5" customFormat="1" ht="15.6" customHeight="1" x14ac:dyDescent="0.25">
      <c r="B21" s="9"/>
    </row>
    <row r="22" spans="2:4" s="5" customFormat="1" ht="15.6" customHeight="1" x14ac:dyDescent="0.25">
      <c r="B22" s="9"/>
    </row>
    <row r="23" spans="2:4" s="5" customFormat="1" ht="15.6" customHeight="1" x14ac:dyDescent="0.25">
      <c r="B23" s="9"/>
    </row>
    <row r="24" spans="2:4" s="5" customFormat="1" ht="15.6" customHeight="1" x14ac:dyDescent="0.25"/>
    <row r="25" spans="2:4" s="5" customFormat="1" ht="15.6" customHeight="1" x14ac:dyDescent="0.25"/>
    <row r="26" spans="2:4" s="5" customFormat="1" ht="15.6" customHeight="1" x14ac:dyDescent="0.25">
      <c r="B26" s="5" t="s">
        <v>32</v>
      </c>
    </row>
    <row r="27" spans="2:4" s="5" customFormat="1" ht="15.6" customHeight="1" x14ac:dyDescent="0.25">
      <c r="B27" s="7" t="s">
        <v>33</v>
      </c>
    </row>
    <row r="28" spans="2:4" s="5" customFormat="1" ht="15.6" customHeight="1" x14ac:dyDescent="0.25"/>
    <row r="29" spans="2:4" s="5" customFormat="1" ht="15.6" customHeight="1" x14ac:dyDescent="0.25">
      <c r="B29" s="5" t="s">
        <v>414</v>
      </c>
    </row>
    <row r="30" spans="2:4" s="5" customFormat="1" ht="15.6" customHeight="1" x14ac:dyDescent="0.25">
      <c r="B30" s="7" t="s">
        <v>34</v>
      </c>
    </row>
    <row r="31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53"/>
  <sheetViews>
    <sheetView view="pageBreakPreview" workbookViewId="0">
      <selection activeCell="G12" sqref="G1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103" t="s">
        <v>372</v>
      </c>
      <c r="B2" s="103"/>
      <c r="C2" s="103"/>
      <c r="D2" s="103"/>
      <c r="E2" s="103"/>
      <c r="F2" s="103"/>
    </row>
    <row r="4" spans="1:7" ht="18" customHeight="1" x14ac:dyDescent="0.25">
      <c r="A4" s="72" t="s">
        <v>373</v>
      </c>
      <c r="B4" s="5"/>
      <c r="C4" s="5"/>
      <c r="D4" s="5"/>
      <c r="E4" s="5"/>
      <c r="F4" s="5"/>
      <c r="G4" s="5"/>
    </row>
    <row r="5" spans="1:7" ht="15.75" customHeight="1" x14ac:dyDescent="0.25">
      <c r="A5" s="73" t="s">
        <v>306</v>
      </c>
      <c r="B5" s="73" t="s">
        <v>374</v>
      </c>
      <c r="C5" s="73" t="s">
        <v>375</v>
      </c>
      <c r="D5" s="73" t="s">
        <v>376</v>
      </c>
      <c r="E5" s="73" t="s">
        <v>377</v>
      </c>
      <c r="F5" s="73" t="s">
        <v>378</v>
      </c>
      <c r="G5" s="5"/>
    </row>
    <row r="6" spans="1:7" ht="15.75" customHeight="1" x14ac:dyDescent="0.25">
      <c r="A6" s="73">
        <v>1</v>
      </c>
      <c r="B6" s="73">
        <v>2</v>
      </c>
      <c r="C6" s="73">
        <v>3</v>
      </c>
      <c r="D6" s="73">
        <v>4</v>
      </c>
      <c r="E6" s="73">
        <v>5</v>
      </c>
      <c r="F6" s="73">
        <v>6</v>
      </c>
      <c r="G6" s="5"/>
    </row>
    <row r="7" spans="1:7" ht="110.25" customHeight="1" x14ac:dyDescent="0.25">
      <c r="A7" s="74" t="s">
        <v>379</v>
      </c>
      <c r="B7" s="59" t="s">
        <v>380</v>
      </c>
      <c r="C7" s="3" t="s">
        <v>381</v>
      </c>
      <c r="D7" s="3" t="s">
        <v>382</v>
      </c>
      <c r="E7" s="75">
        <v>47872.94</v>
      </c>
      <c r="F7" s="59" t="s">
        <v>383</v>
      </c>
      <c r="G7" s="5"/>
    </row>
    <row r="8" spans="1:7" ht="31.5" customHeight="1" x14ac:dyDescent="0.25">
      <c r="A8" s="74" t="s">
        <v>384</v>
      </c>
      <c r="B8" s="59" t="s">
        <v>385</v>
      </c>
      <c r="C8" s="3" t="s">
        <v>386</v>
      </c>
      <c r="D8" s="3" t="s">
        <v>387</v>
      </c>
      <c r="E8" s="70">
        <f>1973/12</f>
        <v>164.41666666666666</v>
      </c>
      <c r="F8" s="59" t="s">
        <v>388</v>
      </c>
      <c r="G8" s="76"/>
    </row>
    <row r="9" spans="1:7" ht="15.75" customHeight="1" x14ac:dyDescent="0.25">
      <c r="A9" s="74" t="s">
        <v>389</v>
      </c>
      <c r="B9" s="59" t="s">
        <v>390</v>
      </c>
      <c r="C9" s="3" t="s">
        <v>391</v>
      </c>
      <c r="D9" s="3" t="s">
        <v>382</v>
      </c>
      <c r="E9" s="70">
        <v>1</v>
      </c>
      <c r="F9" s="59"/>
      <c r="G9" s="76"/>
    </row>
    <row r="10" spans="1:7" ht="15.75" customHeight="1" x14ac:dyDescent="0.25">
      <c r="A10" s="74" t="s">
        <v>392</v>
      </c>
      <c r="B10" s="59" t="s">
        <v>393</v>
      </c>
      <c r="C10" s="3"/>
      <c r="D10" s="3"/>
      <c r="E10" s="77">
        <v>3.5</v>
      </c>
      <c r="F10" s="59" t="s">
        <v>394</v>
      </c>
      <c r="G10" s="76"/>
    </row>
    <row r="11" spans="1:7" ht="78.75" customHeight="1" x14ac:dyDescent="0.25">
      <c r="A11" s="74" t="s">
        <v>395</v>
      </c>
      <c r="B11" s="59" t="s">
        <v>396</v>
      </c>
      <c r="C11" s="3" t="s">
        <v>397</v>
      </c>
      <c r="D11" s="3" t="s">
        <v>382</v>
      </c>
      <c r="E11" s="78">
        <v>1.2629999999999999</v>
      </c>
      <c r="F11" s="59" t="s">
        <v>398</v>
      </c>
      <c r="G11" s="5"/>
    </row>
    <row r="12" spans="1:7" ht="78.75" customHeight="1" x14ac:dyDescent="0.25">
      <c r="A12" s="74" t="s">
        <v>399</v>
      </c>
      <c r="B12" s="28" t="s">
        <v>400</v>
      </c>
      <c r="C12" s="3" t="s">
        <v>401</v>
      </c>
      <c r="D12" s="3" t="s">
        <v>382</v>
      </c>
      <c r="E12" s="79">
        <v>1.139</v>
      </c>
      <c r="F12" s="80" t="s">
        <v>402</v>
      </c>
      <c r="G12" s="76"/>
    </row>
    <row r="13" spans="1:7" ht="63" customHeight="1" x14ac:dyDescent="0.25">
      <c r="A13" s="81" t="s">
        <v>404</v>
      </c>
      <c r="B13" s="82" t="s">
        <v>405</v>
      </c>
      <c r="C13" s="83" t="s">
        <v>406</v>
      </c>
      <c r="D13" s="83" t="s">
        <v>407</v>
      </c>
      <c r="E13" s="84">
        <f>((E7*E9/E8)*E11)*E12</f>
        <v>418.86235953926001</v>
      </c>
      <c r="F13" s="85" t="s">
        <v>408</v>
      </c>
      <c r="G13" s="5"/>
    </row>
    <row r="14" spans="1:7" ht="14.45" customHeight="1" x14ac:dyDescent="0.25">
      <c r="A14" s="86"/>
      <c r="B14" s="136" t="s">
        <v>409</v>
      </c>
      <c r="C14" s="136"/>
      <c r="D14" s="136"/>
      <c r="E14" s="136"/>
      <c r="F14" s="137"/>
    </row>
    <row r="15" spans="1:7" ht="110.25" customHeight="1" x14ac:dyDescent="0.25">
      <c r="A15" s="74" t="s">
        <v>379</v>
      </c>
      <c r="B15" s="59" t="s">
        <v>380</v>
      </c>
      <c r="C15" s="3" t="s">
        <v>381</v>
      </c>
      <c r="D15" s="3" t="s">
        <v>382</v>
      </c>
      <c r="E15" s="75">
        <v>47872.94</v>
      </c>
      <c r="F15" s="59" t="s">
        <v>383</v>
      </c>
      <c r="G15" s="5"/>
    </row>
    <row r="16" spans="1:7" ht="31.5" customHeight="1" x14ac:dyDescent="0.25">
      <c r="A16" s="74" t="s">
        <v>384</v>
      </c>
      <c r="B16" s="59" t="s">
        <v>385</v>
      </c>
      <c r="C16" s="3" t="s">
        <v>386</v>
      </c>
      <c r="D16" s="3" t="s">
        <v>387</v>
      </c>
      <c r="E16" s="70">
        <f>1973/12</f>
        <v>164.41666666666666</v>
      </c>
      <c r="F16" s="59" t="s">
        <v>388</v>
      </c>
      <c r="G16" s="76"/>
    </row>
    <row r="17" spans="1:7" ht="15.75" customHeight="1" x14ac:dyDescent="0.25">
      <c r="A17" s="74" t="s">
        <v>389</v>
      </c>
      <c r="B17" s="59" t="s">
        <v>390</v>
      </c>
      <c r="C17" s="3" t="s">
        <v>391</v>
      </c>
      <c r="D17" s="3" t="s">
        <v>382</v>
      </c>
      <c r="E17" s="70">
        <v>1</v>
      </c>
      <c r="F17" s="59"/>
      <c r="G17" s="76"/>
    </row>
    <row r="18" spans="1:7" ht="15.75" customHeight="1" x14ac:dyDescent="0.25">
      <c r="A18" s="74" t="s">
        <v>392</v>
      </c>
      <c r="B18" s="59" t="s">
        <v>393</v>
      </c>
      <c r="C18" s="3"/>
      <c r="D18" s="3"/>
      <c r="E18" s="77"/>
      <c r="F18" s="59" t="s">
        <v>394</v>
      </c>
      <c r="G18" s="76"/>
    </row>
    <row r="19" spans="1:7" ht="78.75" customHeight="1" x14ac:dyDescent="0.25">
      <c r="A19" s="81" t="s">
        <v>395</v>
      </c>
      <c r="B19" s="85" t="s">
        <v>396</v>
      </c>
      <c r="C19" s="83" t="s">
        <v>397</v>
      </c>
      <c r="D19" s="83" t="s">
        <v>382</v>
      </c>
      <c r="E19" s="87">
        <v>2.35</v>
      </c>
      <c r="F19" s="85" t="s">
        <v>398</v>
      </c>
      <c r="G19" s="5"/>
    </row>
    <row r="20" spans="1:7" ht="78.75" customHeight="1" x14ac:dyDescent="0.25">
      <c r="A20" s="74" t="s">
        <v>399</v>
      </c>
      <c r="B20" s="28" t="s">
        <v>400</v>
      </c>
      <c r="C20" s="3" t="s">
        <v>401</v>
      </c>
      <c r="D20" s="3" t="s">
        <v>382</v>
      </c>
      <c r="E20" s="79">
        <v>1.139</v>
      </c>
      <c r="F20" s="80" t="s">
        <v>402</v>
      </c>
      <c r="G20" s="76" t="s">
        <v>403</v>
      </c>
    </row>
    <row r="21" spans="1:7" ht="63" customHeight="1" x14ac:dyDescent="0.25">
      <c r="A21" s="74" t="s">
        <v>404</v>
      </c>
      <c r="B21" s="88" t="s">
        <v>405</v>
      </c>
      <c r="C21" s="3" t="s">
        <v>406</v>
      </c>
      <c r="D21" s="3" t="s">
        <v>407</v>
      </c>
      <c r="E21" s="89">
        <f>((E15*E17/E16)*E19)*E20</f>
        <v>779.35593421794226</v>
      </c>
      <c r="F21" s="59" t="s">
        <v>408</v>
      </c>
      <c r="G21" s="5"/>
    </row>
    <row r="22" spans="1:7" ht="15.75" customHeight="1" x14ac:dyDescent="0.25">
      <c r="A22" s="86"/>
      <c r="B22" s="136" t="s">
        <v>410</v>
      </c>
      <c r="C22" s="136"/>
      <c r="D22" s="136"/>
      <c r="E22" s="136"/>
      <c r="F22" s="137"/>
    </row>
    <row r="23" spans="1:7" ht="110.25" customHeight="1" x14ac:dyDescent="0.25">
      <c r="A23" s="74" t="s">
        <v>379</v>
      </c>
      <c r="B23" s="59" t="s">
        <v>380</v>
      </c>
      <c r="C23" s="3" t="s">
        <v>381</v>
      </c>
      <c r="D23" s="3" t="s">
        <v>382</v>
      </c>
      <c r="E23" s="75">
        <v>47872.94</v>
      </c>
      <c r="F23" s="59" t="s">
        <v>383</v>
      </c>
      <c r="G23" s="5"/>
    </row>
    <row r="24" spans="1:7" ht="31.5" customHeight="1" x14ac:dyDescent="0.25">
      <c r="A24" s="74" t="s">
        <v>384</v>
      </c>
      <c r="B24" s="59" t="s">
        <v>385</v>
      </c>
      <c r="C24" s="3" t="s">
        <v>386</v>
      </c>
      <c r="D24" s="3" t="s">
        <v>387</v>
      </c>
      <c r="E24" s="70">
        <f>1973/12</f>
        <v>164.41666666666666</v>
      </c>
      <c r="F24" s="59" t="s">
        <v>388</v>
      </c>
      <c r="G24" s="76"/>
    </row>
    <row r="25" spans="1:7" ht="15.75" customHeight="1" x14ac:dyDescent="0.25">
      <c r="A25" s="74" t="s">
        <v>389</v>
      </c>
      <c r="B25" s="59" t="s">
        <v>390</v>
      </c>
      <c r="C25" s="3" t="s">
        <v>391</v>
      </c>
      <c r="D25" s="3" t="s">
        <v>382</v>
      </c>
      <c r="E25" s="70">
        <v>1</v>
      </c>
      <c r="F25" s="59"/>
      <c r="G25" s="76"/>
    </row>
    <row r="26" spans="1:7" ht="15.75" customHeight="1" x14ac:dyDescent="0.25">
      <c r="A26" s="74" t="s">
        <v>392</v>
      </c>
      <c r="B26" s="59" t="s">
        <v>393</v>
      </c>
      <c r="C26" s="3"/>
      <c r="D26" s="3"/>
      <c r="E26" s="77">
        <v>1</v>
      </c>
      <c r="F26" s="59" t="s">
        <v>394</v>
      </c>
      <c r="G26" s="76"/>
    </row>
    <row r="27" spans="1:7" ht="78.75" customHeight="1" x14ac:dyDescent="0.25">
      <c r="A27" s="81" t="s">
        <v>395</v>
      </c>
      <c r="B27" s="85" t="s">
        <v>396</v>
      </c>
      <c r="C27" s="83" t="s">
        <v>397</v>
      </c>
      <c r="D27" s="83" t="s">
        <v>382</v>
      </c>
      <c r="E27" s="87">
        <v>2.15</v>
      </c>
      <c r="F27" s="85" t="s">
        <v>398</v>
      </c>
      <c r="G27" s="5"/>
    </row>
    <row r="28" spans="1:7" ht="78.75" customHeight="1" x14ac:dyDescent="0.25">
      <c r="A28" s="74" t="s">
        <v>399</v>
      </c>
      <c r="B28" s="28" t="s">
        <v>400</v>
      </c>
      <c r="C28" s="3" t="s">
        <v>401</v>
      </c>
      <c r="D28" s="3" t="s">
        <v>382</v>
      </c>
      <c r="E28" s="79">
        <v>1.139</v>
      </c>
      <c r="F28" s="80" t="s">
        <v>402</v>
      </c>
      <c r="G28" s="76" t="s">
        <v>403</v>
      </c>
    </row>
    <row r="29" spans="1:7" ht="63" customHeight="1" x14ac:dyDescent="0.25">
      <c r="A29" s="74" t="s">
        <v>404</v>
      </c>
      <c r="B29" s="88" t="s">
        <v>405</v>
      </c>
      <c r="C29" s="3" t="s">
        <v>406</v>
      </c>
      <c r="D29" s="3" t="s">
        <v>407</v>
      </c>
      <c r="E29" s="89">
        <f>((E23*E25/E24)*E27)*E28</f>
        <v>713.02776960364929</v>
      </c>
      <c r="F29" s="59" t="s">
        <v>408</v>
      </c>
      <c r="G29" s="5"/>
    </row>
    <row r="30" spans="1:7" ht="15.75" customHeight="1" x14ac:dyDescent="0.25">
      <c r="A30" s="86"/>
      <c r="B30" s="136" t="s">
        <v>411</v>
      </c>
      <c r="C30" s="136"/>
      <c r="D30" s="136"/>
      <c r="E30" s="136"/>
      <c r="F30" s="137"/>
    </row>
    <row r="31" spans="1:7" ht="110.25" customHeight="1" x14ac:dyDescent="0.25">
      <c r="A31" s="74" t="s">
        <v>379</v>
      </c>
      <c r="B31" s="59" t="s">
        <v>380</v>
      </c>
      <c r="C31" s="3" t="s">
        <v>381</v>
      </c>
      <c r="D31" s="3" t="s">
        <v>382</v>
      </c>
      <c r="E31" s="75">
        <v>47872.94</v>
      </c>
      <c r="F31" s="59" t="s">
        <v>383</v>
      </c>
      <c r="G31" s="5"/>
    </row>
    <row r="32" spans="1:7" ht="31.5" customHeight="1" x14ac:dyDescent="0.25">
      <c r="A32" s="74" t="s">
        <v>384</v>
      </c>
      <c r="B32" s="59" t="s">
        <v>385</v>
      </c>
      <c r="C32" s="3" t="s">
        <v>386</v>
      </c>
      <c r="D32" s="3" t="s">
        <v>387</v>
      </c>
      <c r="E32" s="70">
        <f>1973/12</f>
        <v>164.41666666666666</v>
      </c>
      <c r="F32" s="59" t="s">
        <v>388</v>
      </c>
      <c r="G32" s="76"/>
    </row>
    <row r="33" spans="1:7" ht="15.75" customHeight="1" x14ac:dyDescent="0.25">
      <c r="A33" s="74" t="s">
        <v>389</v>
      </c>
      <c r="B33" s="59" t="s">
        <v>390</v>
      </c>
      <c r="C33" s="3" t="s">
        <v>391</v>
      </c>
      <c r="D33" s="3" t="s">
        <v>382</v>
      </c>
      <c r="E33" s="70">
        <v>1</v>
      </c>
      <c r="F33" s="59"/>
      <c r="G33" s="76"/>
    </row>
    <row r="34" spans="1:7" ht="15.75" customHeight="1" x14ac:dyDescent="0.25">
      <c r="A34" s="74" t="s">
        <v>392</v>
      </c>
      <c r="B34" s="59" t="s">
        <v>393</v>
      </c>
      <c r="C34" s="3"/>
      <c r="D34" s="3"/>
      <c r="E34" s="77">
        <v>2</v>
      </c>
      <c r="F34" s="59" t="s">
        <v>394</v>
      </c>
      <c r="G34" s="76"/>
    </row>
    <row r="35" spans="1:7" ht="78.75" customHeight="1" x14ac:dyDescent="0.25">
      <c r="A35" s="81" t="s">
        <v>395</v>
      </c>
      <c r="B35" s="85" t="s">
        <v>396</v>
      </c>
      <c r="C35" s="83" t="s">
        <v>397</v>
      </c>
      <c r="D35" s="83" t="s">
        <v>382</v>
      </c>
      <c r="E35" s="87">
        <v>1.96</v>
      </c>
      <c r="F35" s="85" t="s">
        <v>398</v>
      </c>
      <c r="G35" s="5"/>
    </row>
    <row r="36" spans="1:7" ht="78.75" customHeight="1" x14ac:dyDescent="0.25">
      <c r="A36" s="74" t="s">
        <v>399</v>
      </c>
      <c r="B36" s="28" t="s">
        <v>400</v>
      </c>
      <c r="C36" s="3" t="s">
        <v>401</v>
      </c>
      <c r="D36" s="3" t="s">
        <v>382</v>
      </c>
      <c r="E36" s="79">
        <v>1.139</v>
      </c>
      <c r="F36" s="80" t="s">
        <v>402</v>
      </c>
      <c r="G36" s="76" t="s">
        <v>403</v>
      </c>
    </row>
    <row r="37" spans="1:7" ht="63" customHeight="1" x14ac:dyDescent="0.25">
      <c r="A37" s="74" t="s">
        <v>404</v>
      </c>
      <c r="B37" s="88" t="s">
        <v>405</v>
      </c>
      <c r="C37" s="3" t="s">
        <v>406</v>
      </c>
      <c r="D37" s="3" t="s">
        <v>407</v>
      </c>
      <c r="E37" s="89">
        <f>((E31*E33/E32)*E35)*E36</f>
        <v>650.01601322007104</v>
      </c>
      <c r="F37" s="59" t="s">
        <v>408</v>
      </c>
      <c r="G37" s="5"/>
    </row>
    <row r="38" spans="1:7" ht="15.75" customHeight="1" x14ac:dyDescent="0.25">
      <c r="A38" s="86"/>
      <c r="B38" s="136" t="s">
        <v>412</v>
      </c>
      <c r="C38" s="136"/>
      <c r="D38" s="136"/>
      <c r="E38" s="136"/>
      <c r="F38" s="137"/>
    </row>
    <row r="39" spans="1:7" ht="110.25" customHeight="1" x14ac:dyDescent="0.25">
      <c r="A39" s="74" t="s">
        <v>379</v>
      </c>
      <c r="B39" s="59" t="s">
        <v>380</v>
      </c>
      <c r="C39" s="3" t="s">
        <v>381</v>
      </c>
      <c r="D39" s="3" t="s">
        <v>382</v>
      </c>
      <c r="E39" s="75">
        <v>47872.94</v>
      </c>
      <c r="F39" s="59" t="s">
        <v>383</v>
      </c>
      <c r="G39" s="5"/>
    </row>
    <row r="40" spans="1:7" ht="31.5" customHeight="1" x14ac:dyDescent="0.25">
      <c r="A40" s="74" t="s">
        <v>384</v>
      </c>
      <c r="B40" s="59" t="s">
        <v>385</v>
      </c>
      <c r="C40" s="3" t="s">
        <v>386</v>
      </c>
      <c r="D40" s="3" t="s">
        <v>387</v>
      </c>
      <c r="E40" s="70">
        <f>1973/12</f>
        <v>164.41666666666666</v>
      </c>
      <c r="F40" s="59" t="s">
        <v>388</v>
      </c>
      <c r="G40" s="76"/>
    </row>
    <row r="41" spans="1:7" ht="15.75" customHeight="1" x14ac:dyDescent="0.25">
      <c r="A41" s="74" t="s">
        <v>389</v>
      </c>
      <c r="B41" s="59" t="s">
        <v>390</v>
      </c>
      <c r="C41" s="3" t="s">
        <v>391</v>
      </c>
      <c r="D41" s="3" t="s">
        <v>382</v>
      </c>
      <c r="E41" s="70">
        <v>1</v>
      </c>
      <c r="F41" s="59"/>
      <c r="G41" s="76"/>
    </row>
    <row r="42" spans="1:7" ht="15.75" customHeight="1" x14ac:dyDescent="0.25">
      <c r="A42" s="74" t="s">
        <v>392</v>
      </c>
      <c r="B42" s="59" t="s">
        <v>393</v>
      </c>
      <c r="C42" s="3"/>
      <c r="D42" s="3"/>
      <c r="E42" s="77">
        <v>3</v>
      </c>
      <c r="F42" s="59" t="s">
        <v>394</v>
      </c>
      <c r="G42" s="76"/>
    </row>
    <row r="43" spans="1:7" ht="78.75" customHeight="1" x14ac:dyDescent="0.25">
      <c r="A43" s="81" t="s">
        <v>395</v>
      </c>
      <c r="B43" s="85" t="s">
        <v>396</v>
      </c>
      <c r="C43" s="83" t="s">
        <v>397</v>
      </c>
      <c r="D43" s="83" t="s">
        <v>382</v>
      </c>
      <c r="E43" s="87">
        <v>1.76</v>
      </c>
      <c r="F43" s="85" t="s">
        <v>398</v>
      </c>
      <c r="G43" s="5"/>
    </row>
    <row r="44" spans="1:7" ht="78.75" customHeight="1" x14ac:dyDescent="0.25">
      <c r="A44" s="74" t="s">
        <v>399</v>
      </c>
      <c r="B44" s="28" t="s">
        <v>400</v>
      </c>
      <c r="C44" s="3" t="s">
        <v>401</v>
      </c>
      <c r="D44" s="3" t="s">
        <v>382</v>
      </c>
      <c r="E44" s="79">
        <v>1.139</v>
      </c>
      <c r="F44" s="80" t="s">
        <v>402</v>
      </c>
      <c r="G44" s="76" t="s">
        <v>403</v>
      </c>
    </row>
    <row r="45" spans="1:7" ht="63" customHeight="1" x14ac:dyDescent="0.25">
      <c r="A45" s="74" t="s">
        <v>404</v>
      </c>
      <c r="B45" s="88" t="s">
        <v>405</v>
      </c>
      <c r="C45" s="3" t="s">
        <v>406</v>
      </c>
      <c r="D45" s="3" t="s">
        <v>407</v>
      </c>
      <c r="E45" s="89">
        <f>((E39*E41/E40)*E43)*E44</f>
        <v>583.68784860577796</v>
      </c>
      <c r="F45" s="59" t="s">
        <v>408</v>
      </c>
      <c r="G45" s="5"/>
    </row>
    <row r="46" spans="1:7" ht="15.75" customHeight="1" x14ac:dyDescent="0.25">
      <c r="A46" s="86"/>
      <c r="B46" s="136" t="s">
        <v>413</v>
      </c>
      <c r="C46" s="136"/>
      <c r="D46" s="136"/>
      <c r="E46" s="136"/>
      <c r="F46" s="137"/>
    </row>
    <row r="47" spans="1:7" ht="110.25" customHeight="1" x14ac:dyDescent="0.25">
      <c r="A47" s="74" t="s">
        <v>379</v>
      </c>
      <c r="B47" s="59" t="s">
        <v>380</v>
      </c>
      <c r="C47" s="3" t="s">
        <v>381</v>
      </c>
      <c r="D47" s="3" t="s">
        <v>382</v>
      </c>
      <c r="E47" s="75">
        <v>47872.94</v>
      </c>
      <c r="F47" s="59" t="s">
        <v>383</v>
      </c>
      <c r="G47" s="5"/>
    </row>
    <row r="48" spans="1:7" ht="31.5" customHeight="1" x14ac:dyDescent="0.25">
      <c r="A48" s="74" t="s">
        <v>384</v>
      </c>
      <c r="B48" s="59" t="s">
        <v>385</v>
      </c>
      <c r="C48" s="3" t="s">
        <v>386</v>
      </c>
      <c r="D48" s="3" t="s">
        <v>387</v>
      </c>
      <c r="E48" s="70">
        <f>1973/12</f>
        <v>164.41666666666666</v>
      </c>
      <c r="F48" s="59" t="s">
        <v>388</v>
      </c>
      <c r="G48" s="76"/>
    </row>
    <row r="49" spans="1:7" ht="15.75" customHeight="1" x14ac:dyDescent="0.25">
      <c r="A49" s="74" t="s">
        <v>389</v>
      </c>
      <c r="B49" s="59" t="s">
        <v>390</v>
      </c>
      <c r="C49" s="3" t="s">
        <v>391</v>
      </c>
      <c r="D49" s="3" t="s">
        <v>382</v>
      </c>
      <c r="E49" s="70">
        <v>1</v>
      </c>
      <c r="F49" s="59"/>
      <c r="G49" s="76"/>
    </row>
    <row r="50" spans="1:7" ht="15.75" customHeight="1" x14ac:dyDescent="0.25">
      <c r="A50" s="74" t="s">
        <v>392</v>
      </c>
      <c r="B50" s="59" t="s">
        <v>393</v>
      </c>
      <c r="C50" s="3"/>
      <c r="D50" s="3"/>
      <c r="E50" s="77">
        <v>1</v>
      </c>
      <c r="F50" s="59" t="s">
        <v>394</v>
      </c>
      <c r="G50" s="76"/>
    </row>
    <row r="51" spans="1:7" ht="78.75" customHeight="1" x14ac:dyDescent="0.25">
      <c r="A51" s="81" t="s">
        <v>395</v>
      </c>
      <c r="B51" s="85" t="s">
        <v>396</v>
      </c>
      <c r="C51" s="83" t="s">
        <v>397</v>
      </c>
      <c r="D51" s="83" t="s">
        <v>382</v>
      </c>
      <c r="E51" s="87">
        <v>1.42</v>
      </c>
      <c r="F51" s="85" t="s">
        <v>398</v>
      </c>
      <c r="G51" s="5"/>
    </row>
    <row r="52" spans="1:7" ht="78.75" customHeight="1" x14ac:dyDescent="0.25">
      <c r="A52" s="74" t="s">
        <v>399</v>
      </c>
      <c r="B52" s="28" t="s">
        <v>400</v>
      </c>
      <c r="C52" s="3" t="s">
        <v>401</v>
      </c>
      <c r="D52" s="3" t="s">
        <v>382</v>
      </c>
      <c r="E52" s="79">
        <v>1.139</v>
      </c>
      <c r="F52" s="80" t="s">
        <v>402</v>
      </c>
      <c r="G52" s="76" t="s">
        <v>403</v>
      </c>
    </row>
    <row r="53" spans="1:7" ht="63" customHeight="1" x14ac:dyDescent="0.25">
      <c r="A53" s="74" t="s">
        <v>404</v>
      </c>
      <c r="B53" s="88" t="s">
        <v>405</v>
      </c>
      <c r="C53" s="3" t="s">
        <v>406</v>
      </c>
      <c r="D53" s="3" t="s">
        <v>407</v>
      </c>
      <c r="E53" s="89">
        <f>((E47*E49/E48)*E51)*E52</f>
        <v>470.92996876147998</v>
      </c>
      <c r="F53" s="59" t="s">
        <v>408</v>
      </c>
      <c r="G53" s="5"/>
    </row>
  </sheetData>
  <mergeCells count="6">
    <mergeCell ref="B46:F46"/>
    <mergeCell ref="A2:F2"/>
    <mergeCell ref="B14:F14"/>
    <mergeCell ref="B22:F22"/>
    <mergeCell ref="B30:F30"/>
    <mergeCell ref="B38:F38"/>
  </mergeCells>
  <hyperlinks>
    <hyperlink ref="G20" r:id="rId1" xr:uid="{00000000-0004-0000-0800-000001000000}"/>
    <hyperlink ref="G28" r:id="rId2" xr:uid="{00000000-0004-0000-0800-000002000000}"/>
    <hyperlink ref="G36" r:id="rId3" xr:uid="{00000000-0004-0000-0800-000003000000}"/>
    <hyperlink ref="G44" r:id="rId4" xr:uid="{00000000-0004-0000-0800-000004000000}"/>
    <hyperlink ref="G52" r:id="rId5" xr:uid="{00000000-0004-0000-0800-000005000000}"/>
  </hyperlinks>
  <pageMargins left="0.7" right="0.7" top="0.75" bottom="0.75" header="0.3" footer="0.3"/>
  <pageSetup paperSize="9" scale="29" orientation="portrait" cellComments="atEnd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Nikolay Bogatyrev</cp:lastModifiedBy>
  <cp:lastPrinted>2023-11-26T07:48:14Z</cp:lastPrinted>
  <dcterms:created xsi:type="dcterms:W3CDTF">2023-07-25T09:20:58Z</dcterms:created>
  <dcterms:modified xsi:type="dcterms:W3CDTF">2025-01-30T06:19:10Z</dcterms:modified>
  <cp:category/>
</cp:coreProperties>
</file>